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brnoqcm-my.sharepoint.com/personal/adela_palovska_qcm_cz/Documents/Palo/Náměšť/Kanalizace a vodovod II/ZD/VV/"/>
    </mc:Choice>
  </mc:AlternateContent>
  <xr:revisionPtr revIDLastSave="0" documentId="11_6BBABBDF0D81B5C854B8606C3ECA4C46F62A46D5" xr6:coauthVersionLast="47" xr6:coauthVersionMax="47" xr10:uidLastSave="{00000000-0000-0000-0000-000000000000}"/>
  <bookViews>
    <workbookView xWindow="756" yWindow="768" windowWidth="21624" windowHeight="11244" activeTab="1" xr2:uid="{00000000-000D-0000-FFFF-FFFF00000000}"/>
  </bookViews>
  <sheets>
    <sheet name="Pokyny pro vyplnění" sheetId="11" r:id="rId1"/>
    <sheet name="Rekapituace SO" sheetId="29" r:id="rId2"/>
    <sheet name="VRN" sheetId="28" r:id="rId3"/>
    <sheet name="Rek kan. I.etapa" sheetId="1" r:id="rId4"/>
    <sheet name="VzorPolozky" sheetId="10" state="hidden" r:id="rId5"/>
    <sheet name="Kanalizace I.etapa" sheetId="12" r:id="rId6"/>
    <sheet name="Rek kan. II.etapa" sheetId="22" r:id="rId7"/>
    <sheet name="Kanalizace II. etapa" sheetId="23" r:id="rId8"/>
    <sheet name="Rek vod. I.etapa" sheetId="24" r:id="rId9"/>
    <sheet name="Vodovod I.etapa" sheetId="25" r:id="rId10"/>
    <sheet name="Rek vod. II.etapa" sheetId="26" r:id="rId11"/>
    <sheet name="Vodovod II.etapa" sheetId="27" r:id="rId12"/>
  </sheets>
  <externalReferences>
    <externalReference r:id="rId13"/>
  </externalReferences>
  <definedNames>
    <definedName name="CelkemDPHVypocet" localSheetId="3">'Rek kan. I.etapa'!$H$40</definedName>
    <definedName name="CelkemDPHVypocet" localSheetId="6">'Rek kan. II.etapa'!$H$40</definedName>
    <definedName name="CelkemDPHVypocet" localSheetId="8">'Rek vod. I.etapa'!$H$40</definedName>
    <definedName name="CelkemDPHVypocet" localSheetId="10">'Rek vod. II.etapa'!$H$40</definedName>
    <definedName name="CenaCelkem">'Rek kan. I.etapa'!$G$29</definedName>
    <definedName name="CenaCelkemBezDPH">'Rek kan. I.etapa'!$G$28</definedName>
    <definedName name="CenaCelkemVypocet" localSheetId="3">'Rek kan. I.etapa'!$I$40</definedName>
    <definedName name="CenaCelkemVypocet" localSheetId="6">'Rek kan. II.etapa'!$I$40</definedName>
    <definedName name="CenaCelkemVypocet" localSheetId="8">'Rek vod. I.etapa'!$I$40</definedName>
    <definedName name="CenaCelkemVypocet" localSheetId="10">'Rek vod. II.etapa'!$I$40</definedName>
    <definedName name="cisloobjektu">'Rek kan. I.etapa'!$C$3</definedName>
    <definedName name="CisloRozpoctu">'[1]Krycí list'!$C$2</definedName>
    <definedName name="CisloStavby" localSheetId="3">'Rek kan. I.etapa'!$C$2</definedName>
    <definedName name="CisloStavby" localSheetId="6">'Rek kan. II.etapa'!$C$2</definedName>
    <definedName name="CisloStavby" localSheetId="8">'Rek vod. I.etapa'!$C$2</definedName>
    <definedName name="CisloStavby" localSheetId="10">'Rek vod. II.etapa'!$C$2</definedName>
    <definedName name="cislostavby">'[1]Krycí list'!$A$7</definedName>
    <definedName name="CisloStavebnihoRozpoctu">'Rek kan. I.etapa'!$D$4</definedName>
    <definedName name="dadresa">'Rek kan. I.etapa'!$D$12:$G$12</definedName>
    <definedName name="DIČ" localSheetId="3">'Rek kan. I.etapa'!$I$12</definedName>
    <definedName name="DIČ" localSheetId="6">'Rek kan. II.etapa'!$I$12</definedName>
    <definedName name="DIČ" localSheetId="8">'Rek vod. I.etapa'!$I$12</definedName>
    <definedName name="DIČ" localSheetId="10">'Rek vod. II.etapa'!$I$12</definedName>
    <definedName name="dmisto">'Rek kan. I.etapa'!$D$13:$G$13</definedName>
    <definedName name="DPHSni">'Rek kan. I.etapa'!$G$24</definedName>
    <definedName name="DPHZakl">'Rek kan. I.etapa'!$G$26</definedName>
    <definedName name="dpsc" localSheetId="3">'Rek kan. I.etapa'!$C$13</definedName>
    <definedName name="dpsc" localSheetId="6">'Rek kan. II.etapa'!$C$13</definedName>
    <definedName name="dpsc" localSheetId="8">'Rek vod. I.etapa'!$C$13</definedName>
    <definedName name="dpsc" localSheetId="10">'Rek vod. II.etapa'!$C$13</definedName>
    <definedName name="IČO" localSheetId="3">'Rek kan. I.etapa'!$I$11</definedName>
    <definedName name="IČO" localSheetId="6">'Rek kan. II.etapa'!$I$11</definedName>
    <definedName name="IČO" localSheetId="8">'Rek vod. I.etapa'!$I$11</definedName>
    <definedName name="IČO" localSheetId="10">'Rek vod. II.etapa'!$I$11</definedName>
    <definedName name="Mena">'Rek kan. I.etapa'!$J$29</definedName>
    <definedName name="MistoStavby">'Rek kan. I.etapa'!$D$4</definedName>
    <definedName name="nazevobjektu">'Rek kan. I.etapa'!$D$3</definedName>
    <definedName name="NazevRozpoctu">'[1]Krycí list'!$D$2</definedName>
    <definedName name="NazevStavby" localSheetId="3">'Rek kan. I.etapa'!$D$2</definedName>
    <definedName name="NazevStavby" localSheetId="6">'Rek kan. II.etapa'!$D$2</definedName>
    <definedName name="NazevStavby" localSheetId="8">'Rek vod. I.etapa'!$D$2</definedName>
    <definedName name="NazevStavby" localSheetId="10">'Rek vod. II.etapa'!$D$2</definedName>
    <definedName name="nazevstavby">'[1]Krycí list'!$C$7</definedName>
    <definedName name="NazevStavebnihoRozpoctu">'Rek kan. I.etapa'!$E$4</definedName>
    <definedName name="oadresa">'Rek kan. I.etapa'!$D$6</definedName>
    <definedName name="Objednatel" localSheetId="3">'Rek kan. I.etapa'!$D$5</definedName>
    <definedName name="Objednatel" localSheetId="6">'Rek kan. II.etapa'!$D$5</definedName>
    <definedName name="Objednatel" localSheetId="8">'Rek vod. I.etapa'!$D$5</definedName>
    <definedName name="Objednatel" localSheetId="10">'Rek vod. II.etapa'!$D$5</definedName>
    <definedName name="Objekt" localSheetId="3">'Rek kan. I.etapa'!$B$38</definedName>
    <definedName name="Objekt" localSheetId="6">'Rek kan. II.etapa'!$B$38</definedName>
    <definedName name="Objekt" localSheetId="8">'Rek vod. I.etapa'!$B$38</definedName>
    <definedName name="Objekt" localSheetId="10">'Rek vod. II.etapa'!$B$38</definedName>
    <definedName name="_xlnm.Print_Area" localSheetId="5">'Kanalizace I.etapa'!$A$1:$U$171</definedName>
    <definedName name="_xlnm.Print_Area" localSheetId="7">'Kanalizace II. etapa'!$A$1:$U$150</definedName>
    <definedName name="_xlnm.Print_Area" localSheetId="3">'Rek kan. I.etapa'!$A$1:$J$52</definedName>
    <definedName name="_xlnm.Print_Area" localSheetId="6">'Rek kan. II.etapa'!$A$1:$J$53</definedName>
    <definedName name="_xlnm.Print_Area" localSheetId="8">'Rek vod. I.etapa'!$A$1:$J$56</definedName>
    <definedName name="_xlnm.Print_Area" localSheetId="10">'Rek vod. II.etapa'!$A$1:$J$56</definedName>
    <definedName name="_xlnm.Print_Area" localSheetId="1">'Rekapituace SO'!$A$1:$E$11</definedName>
    <definedName name="_xlnm.Print_Area" localSheetId="9">'Vodovod I.etapa'!$A$1:$U$286</definedName>
    <definedName name="_xlnm.Print_Area" localSheetId="11">'Vodovod II.etapa'!$A$1:$U$244</definedName>
    <definedName name="odic" localSheetId="3">'Rek kan. I.etapa'!$I$6</definedName>
    <definedName name="odic" localSheetId="6">'Rek kan. II.etapa'!$I$6</definedName>
    <definedName name="odic" localSheetId="8">'Rek vod. I.etapa'!$I$6</definedName>
    <definedName name="odic" localSheetId="10">'Rek vod. II.etapa'!$I$6</definedName>
    <definedName name="oico" localSheetId="3">'Rek kan. I.etapa'!$I$5</definedName>
    <definedName name="oico" localSheetId="6">'Rek kan. II.etapa'!$I$5</definedName>
    <definedName name="oico" localSheetId="8">'Rek vod. I.etapa'!$I$5</definedName>
    <definedName name="oico" localSheetId="10">'Rek vod. II.etapa'!$I$5</definedName>
    <definedName name="omisto" localSheetId="3">'Rek kan. I.etapa'!$D$7</definedName>
    <definedName name="omisto" localSheetId="6">'Rek kan. II.etapa'!$D$7</definedName>
    <definedName name="omisto" localSheetId="8">'Rek vod. I.etapa'!$D$7</definedName>
    <definedName name="omisto" localSheetId="10">'Rek vod. II.etapa'!$D$7</definedName>
    <definedName name="onazev" localSheetId="3">'Rek kan. I.etapa'!$D$6</definedName>
    <definedName name="onazev" localSheetId="6">'Rek kan. II.etapa'!$D$6</definedName>
    <definedName name="onazev" localSheetId="8">'Rek vod. I.etapa'!$D$6</definedName>
    <definedName name="onazev" localSheetId="10">'Rek vod. II.etapa'!$D$6</definedName>
    <definedName name="opsc" localSheetId="3">'Rek kan. I.etapa'!$C$7</definedName>
    <definedName name="opsc" localSheetId="6">'Rek kan. II.etapa'!$C$7</definedName>
    <definedName name="opsc" localSheetId="8">'Rek vod. I.etapa'!$C$7</definedName>
    <definedName name="opsc" localSheetId="10">'Rek vod. II.etapa'!$C$7</definedName>
    <definedName name="padresa">'Rek kan. I.etapa'!$D$9</definedName>
    <definedName name="pdic">'Rek kan. I.etapa'!$I$9</definedName>
    <definedName name="pico">'Rek kan. I.etapa'!$I$8</definedName>
    <definedName name="pmisto">'Rek kan. I.etapa'!$D$10</definedName>
    <definedName name="PocetMJ">#REF!</definedName>
    <definedName name="PoptavkaID">'Rek kan. I.etapa'!$A$1</definedName>
    <definedName name="pPSC">'Rek kan. I.etapa'!$C$10</definedName>
    <definedName name="Projektant">'Rek kan. I.etapa'!$D$8</definedName>
    <definedName name="SazbaDPH1" localSheetId="3">'Rek kan. I.etapa'!$E$23</definedName>
    <definedName name="SazbaDPH1" localSheetId="6">'Rek kan. II.etapa'!$E$23</definedName>
    <definedName name="SazbaDPH1" localSheetId="8">'Rek vod. I.etapa'!$E$23</definedName>
    <definedName name="SazbaDPH1" localSheetId="10">'Rek vod. II.etapa'!$E$23</definedName>
    <definedName name="SazbaDPH1">'[1]Krycí list'!$C$30</definedName>
    <definedName name="SazbaDPH2" localSheetId="3">'Rek kan. I.etapa'!$E$25</definedName>
    <definedName name="SazbaDPH2" localSheetId="6">'Rek kan. II.etapa'!$E$25</definedName>
    <definedName name="SazbaDPH2" localSheetId="8">'Rek vod. I.etapa'!$E$25</definedName>
    <definedName name="SazbaDPH2" localSheetId="10">'Rek vod. II.etapa'!$E$25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'Rek kan. I.etapa'!$D$14</definedName>
    <definedName name="Z_B7E7C763_C459_487D_8ABA_5CFDDFBD5A84_.wvu.Cols" localSheetId="3" hidden="1">'Rek kan. I.etapa'!$A:$A</definedName>
    <definedName name="Z_B7E7C763_C459_487D_8ABA_5CFDDFBD5A84_.wvu.Cols" localSheetId="6" hidden="1">'Rek kan. II.etapa'!$A:$A</definedName>
    <definedName name="Z_B7E7C763_C459_487D_8ABA_5CFDDFBD5A84_.wvu.Cols" localSheetId="8" hidden="1">'Rek vod. I.etapa'!$A:$A</definedName>
    <definedName name="Z_B7E7C763_C459_487D_8ABA_5CFDDFBD5A84_.wvu.Cols" localSheetId="10" hidden="1">'Rek vod. II.etapa'!$A:$A</definedName>
    <definedName name="Z_B7E7C763_C459_487D_8ABA_5CFDDFBD5A84_.wvu.PrintArea" localSheetId="3" hidden="1">'Rek kan. I.etapa'!$B$1:$J$36</definedName>
    <definedName name="Z_B7E7C763_C459_487D_8ABA_5CFDDFBD5A84_.wvu.PrintArea" localSheetId="6" hidden="1">'Rek kan. II.etapa'!$B$1:$J$36</definedName>
    <definedName name="Z_B7E7C763_C459_487D_8ABA_5CFDDFBD5A84_.wvu.PrintArea" localSheetId="8" hidden="1">'Rek vod. I.etapa'!$B$1:$J$36</definedName>
    <definedName name="Z_B7E7C763_C459_487D_8ABA_5CFDDFBD5A84_.wvu.PrintArea" localSheetId="10" hidden="1">'Rek vod. II.etapa'!$B$1:$J$36</definedName>
    <definedName name="ZakladDPHSni">'Rek kan. I.etapa'!$G$23</definedName>
    <definedName name="ZakladDPHSniVypocet" localSheetId="3">'Rek kan. I.etapa'!$F$40</definedName>
    <definedName name="ZakladDPHSniVypocet" localSheetId="6">'Rek kan. II.etapa'!$F$40</definedName>
    <definedName name="ZakladDPHSniVypocet" localSheetId="8">'Rek vod. I.etapa'!$F$40</definedName>
    <definedName name="ZakladDPHSniVypocet" localSheetId="10">'Rek vod. II.etapa'!$F$40</definedName>
    <definedName name="ZakladDPHZakl">'Rek kan. I.etapa'!$G$25</definedName>
    <definedName name="ZakladDPHZaklVypocet" localSheetId="3">'Rek kan. I.etapa'!$G$40</definedName>
    <definedName name="ZakladDPHZaklVypocet" localSheetId="6">'Rek kan. II.etapa'!$G$40</definedName>
    <definedName name="ZakladDPHZaklVypocet" localSheetId="8">'Rek vod. I.etapa'!$G$40</definedName>
    <definedName name="ZakladDPHZaklVypocet" localSheetId="10">'Rek vod. II.etapa'!$G$40</definedName>
    <definedName name="ZaObjednatele">'Rek kan. I.etapa'!$G$34</definedName>
    <definedName name="Zaokrouhleni">'Rek kan. I.etapa'!$G$27</definedName>
    <definedName name="ZaZhotovitele">'Rek kan. I.etapa'!$D$34</definedName>
    <definedName name="Zhotovitel">'Rek kan. I.etapa'!$D$11:$G$11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28" l="1"/>
  <c r="G41" i="28"/>
  <c r="C11" i="29" l="1"/>
  <c r="D9" i="29" l="1"/>
  <c r="E9" i="29" s="1"/>
  <c r="D10" i="29"/>
  <c r="E10" i="29" s="1"/>
  <c r="D8" i="29"/>
  <c r="E8" i="29" s="1"/>
  <c r="D7" i="29"/>
  <c r="E7" i="29" s="1"/>
  <c r="D6" i="29"/>
  <c r="D11" i="29" l="1"/>
  <c r="E6" i="29"/>
  <c r="E11" i="29" s="1"/>
  <c r="G58" i="28"/>
  <c r="G55" i="28"/>
  <c r="G52" i="28"/>
  <c r="G49" i="28"/>
  <c r="G46" i="28"/>
  <c r="G39" i="28"/>
  <c r="G35" i="28"/>
  <c r="G32" i="28"/>
  <c r="G29" i="28"/>
  <c r="G26" i="28"/>
  <c r="G24" i="28"/>
  <c r="G22" i="28"/>
  <c r="G19" i="28"/>
  <c r="G15" i="28"/>
  <c r="G12" i="28"/>
  <c r="G8" i="28"/>
  <c r="G61" i="28" l="1"/>
  <c r="G44" i="28"/>
  <c r="G62" i="28" s="1"/>
  <c r="AC234" i="27"/>
  <c r="F39" i="26" s="1"/>
  <c r="F40" i="26" s="1"/>
  <c r="U231" i="27"/>
  <c r="Q231" i="27"/>
  <c r="O231" i="27"/>
  <c r="K231" i="27"/>
  <c r="K230" i="27" s="1"/>
  <c r="I231" i="27"/>
  <c r="I230" i="27" s="1"/>
  <c r="G231" i="27"/>
  <c r="M231" i="27" s="1"/>
  <c r="M230" i="27" s="1"/>
  <c r="U230" i="27"/>
  <c r="Q230" i="27"/>
  <c r="O230" i="27"/>
  <c r="G230" i="27"/>
  <c r="I55" i="26" s="1"/>
  <c r="U228" i="27"/>
  <c r="Q228" i="27"/>
  <c r="O228" i="27"/>
  <c r="K228" i="27"/>
  <c r="I228" i="27"/>
  <c r="G228" i="27"/>
  <c r="M228" i="27" s="1"/>
  <c r="U226" i="27"/>
  <c r="Q226" i="27"/>
  <c r="O226" i="27"/>
  <c r="K226" i="27"/>
  <c r="I226" i="27"/>
  <c r="F226" i="27"/>
  <c r="G226" i="27" s="1"/>
  <c r="M226" i="27" s="1"/>
  <c r="U224" i="27"/>
  <c r="Q224" i="27"/>
  <c r="O224" i="27"/>
  <c r="K224" i="27"/>
  <c r="I224" i="27"/>
  <c r="F224" i="27"/>
  <c r="G224" i="27" s="1"/>
  <c r="M224" i="27" s="1"/>
  <c r="U222" i="27"/>
  <c r="Q222" i="27"/>
  <c r="O222" i="27"/>
  <c r="K222" i="27"/>
  <c r="I222" i="27"/>
  <c r="F222" i="27"/>
  <c r="G222" i="27" s="1"/>
  <c r="M222" i="27" s="1"/>
  <c r="U220" i="27"/>
  <c r="Q220" i="27"/>
  <c r="O220" i="27"/>
  <c r="K220" i="27"/>
  <c r="I220" i="27"/>
  <c r="F220" i="27"/>
  <c r="G220" i="27" s="1"/>
  <c r="M220" i="27" s="1"/>
  <c r="U219" i="27"/>
  <c r="Q219" i="27"/>
  <c r="O219" i="27"/>
  <c r="K219" i="27"/>
  <c r="I219" i="27"/>
  <c r="F219" i="27"/>
  <c r="G219" i="27" s="1"/>
  <c r="M219" i="27" s="1"/>
  <c r="U218" i="27"/>
  <c r="Q218" i="27"/>
  <c r="O218" i="27"/>
  <c r="K218" i="27"/>
  <c r="I218" i="27"/>
  <c r="F218" i="27"/>
  <c r="G218" i="27" s="1"/>
  <c r="M218" i="27" s="1"/>
  <c r="U216" i="27"/>
  <c r="Q216" i="27"/>
  <c r="O216" i="27"/>
  <c r="K216" i="27"/>
  <c r="I216" i="27"/>
  <c r="F216" i="27"/>
  <c r="G216" i="27" s="1"/>
  <c r="M216" i="27" s="1"/>
  <c r="BA215" i="27"/>
  <c r="U214" i="27"/>
  <c r="Q214" i="27"/>
  <c r="O214" i="27"/>
  <c r="K214" i="27"/>
  <c r="I214" i="27"/>
  <c r="F214" i="27"/>
  <c r="G214" i="27" s="1"/>
  <c r="M214" i="27" s="1"/>
  <c r="U213" i="27"/>
  <c r="Q213" i="27"/>
  <c r="O213" i="27"/>
  <c r="K213" i="27"/>
  <c r="I213" i="27"/>
  <c r="F213" i="27"/>
  <c r="G213" i="27" s="1"/>
  <c r="M213" i="27" s="1"/>
  <c r="BA211" i="27"/>
  <c r="U210" i="27"/>
  <c r="Q210" i="27"/>
  <c r="O210" i="27"/>
  <c r="K210" i="27"/>
  <c r="I210" i="27"/>
  <c r="F210" i="27"/>
  <c r="G210" i="27" s="1"/>
  <c r="M210" i="27" s="1"/>
  <c r="BA208" i="27"/>
  <c r="U207" i="27"/>
  <c r="Q207" i="27"/>
  <c r="O207" i="27"/>
  <c r="K207" i="27"/>
  <c r="I207" i="27"/>
  <c r="F207" i="27"/>
  <c r="G207" i="27" s="1"/>
  <c r="M207" i="27" s="1"/>
  <c r="U206" i="27"/>
  <c r="Q206" i="27"/>
  <c r="O206" i="27"/>
  <c r="K206" i="27"/>
  <c r="I206" i="27"/>
  <c r="G206" i="27"/>
  <c r="M206" i="27" s="1"/>
  <c r="F206" i="27"/>
  <c r="BA204" i="27"/>
  <c r="U203" i="27"/>
  <c r="Q203" i="27"/>
  <c r="O203" i="27"/>
  <c r="K203" i="27"/>
  <c r="I203" i="27"/>
  <c r="F203" i="27"/>
  <c r="G203" i="27" s="1"/>
  <c r="M203" i="27" s="1"/>
  <c r="U202" i="27"/>
  <c r="Q202" i="27"/>
  <c r="O202" i="27"/>
  <c r="K202" i="27"/>
  <c r="I202" i="27"/>
  <c r="F202" i="27"/>
  <c r="G202" i="27" s="1"/>
  <c r="M202" i="27" s="1"/>
  <c r="BA200" i="27"/>
  <c r="U199" i="27"/>
  <c r="Q199" i="27"/>
  <c r="O199" i="27"/>
  <c r="K199" i="27"/>
  <c r="I199" i="27"/>
  <c r="G199" i="27"/>
  <c r="M199" i="27" s="1"/>
  <c r="F199" i="27"/>
  <c r="U198" i="27"/>
  <c r="Q198" i="27"/>
  <c r="O198" i="27"/>
  <c r="K198" i="27"/>
  <c r="I198" i="27"/>
  <c r="F198" i="27"/>
  <c r="G198" i="27" s="1"/>
  <c r="M198" i="27" s="1"/>
  <c r="BA196" i="27"/>
  <c r="U195" i="27"/>
  <c r="Q195" i="27"/>
  <c r="O195" i="27"/>
  <c r="K195" i="27"/>
  <c r="I195" i="27"/>
  <c r="G195" i="27"/>
  <c r="M195" i="27" s="1"/>
  <c r="F195" i="27"/>
  <c r="BA194" i="27"/>
  <c r="BA193" i="27"/>
  <c r="BA192" i="27"/>
  <c r="BA191" i="27"/>
  <c r="BA190" i="27"/>
  <c r="BA189" i="27"/>
  <c r="BA188" i="27"/>
  <c r="U187" i="27"/>
  <c r="Q187" i="27"/>
  <c r="O187" i="27"/>
  <c r="K187" i="27"/>
  <c r="I187" i="27"/>
  <c r="F187" i="27"/>
  <c r="G187" i="27" s="1"/>
  <c r="M187" i="27" s="1"/>
  <c r="BA186" i="27"/>
  <c r="U185" i="27"/>
  <c r="Q185" i="27"/>
  <c r="O185" i="27"/>
  <c r="K185" i="27"/>
  <c r="I185" i="27"/>
  <c r="F185" i="27"/>
  <c r="G185" i="27" s="1"/>
  <c r="M185" i="27" s="1"/>
  <c r="U184" i="27"/>
  <c r="Q184" i="27"/>
  <c r="O184" i="27"/>
  <c r="K184" i="27"/>
  <c r="I184" i="27"/>
  <c r="F184" i="27"/>
  <c r="G184" i="27" s="1"/>
  <c r="M184" i="27" s="1"/>
  <c r="BA181" i="27"/>
  <c r="U180" i="27"/>
  <c r="Q180" i="27"/>
  <c r="O180" i="27"/>
  <c r="K180" i="27"/>
  <c r="I180" i="27"/>
  <c r="F180" i="27"/>
  <c r="G180" i="27" s="1"/>
  <c r="M180" i="27" s="1"/>
  <c r="BA179" i="27"/>
  <c r="U178" i="27"/>
  <c r="Q178" i="27"/>
  <c r="O178" i="27"/>
  <c r="K178" i="27"/>
  <c r="I178" i="27"/>
  <c r="F178" i="27"/>
  <c r="G178" i="27" s="1"/>
  <c r="M178" i="27" s="1"/>
  <c r="BA176" i="27"/>
  <c r="U175" i="27"/>
  <c r="Q175" i="27"/>
  <c r="O175" i="27"/>
  <c r="K175" i="27"/>
  <c r="I175" i="27"/>
  <c r="G175" i="27"/>
  <c r="M175" i="27" s="1"/>
  <c r="F175" i="27"/>
  <c r="BA173" i="27"/>
  <c r="U172" i="27"/>
  <c r="Q172" i="27"/>
  <c r="O172" i="27"/>
  <c r="K172" i="27"/>
  <c r="I172" i="27"/>
  <c r="G172" i="27"/>
  <c r="M172" i="27" s="1"/>
  <c r="F172" i="27"/>
  <c r="U171" i="27"/>
  <c r="Q171" i="27"/>
  <c r="O171" i="27"/>
  <c r="K171" i="27"/>
  <c r="I171" i="27"/>
  <c r="F171" i="27"/>
  <c r="G171" i="27" s="1"/>
  <c r="M171" i="27" s="1"/>
  <c r="BA169" i="27"/>
  <c r="U168" i="27"/>
  <c r="Q168" i="27"/>
  <c r="O168" i="27"/>
  <c r="K168" i="27"/>
  <c r="I168" i="27"/>
  <c r="F168" i="27"/>
  <c r="G168" i="27" s="1"/>
  <c r="M168" i="27" s="1"/>
  <c r="BA166" i="27"/>
  <c r="U165" i="27"/>
  <c r="Q165" i="27"/>
  <c r="O165" i="27"/>
  <c r="K165" i="27"/>
  <c r="I165" i="27"/>
  <c r="F165" i="27"/>
  <c r="G165" i="27" s="1"/>
  <c r="M165" i="27" s="1"/>
  <c r="U164" i="27"/>
  <c r="Q164" i="27"/>
  <c r="O164" i="27"/>
  <c r="K164" i="27"/>
  <c r="I164" i="27"/>
  <c r="F164" i="27"/>
  <c r="G164" i="27" s="1"/>
  <c r="M164" i="27" s="1"/>
  <c r="BA162" i="27"/>
  <c r="U161" i="27"/>
  <c r="Q161" i="27"/>
  <c r="O161" i="27"/>
  <c r="K161" i="27"/>
  <c r="I161" i="27"/>
  <c r="F161" i="27"/>
  <c r="G161" i="27" s="1"/>
  <c r="M161" i="27" s="1"/>
  <c r="BA159" i="27"/>
  <c r="U158" i="27"/>
  <c r="Q158" i="27"/>
  <c r="O158" i="27"/>
  <c r="K158" i="27"/>
  <c r="I158" i="27"/>
  <c r="F158" i="27"/>
  <c r="G158" i="27" s="1"/>
  <c r="M158" i="27" s="1"/>
  <c r="U157" i="27"/>
  <c r="Q157" i="27"/>
  <c r="O157" i="27"/>
  <c r="K157" i="27"/>
  <c r="I157" i="27"/>
  <c r="F157" i="27"/>
  <c r="G157" i="27" s="1"/>
  <c r="M157" i="27" s="1"/>
  <c r="BA155" i="27"/>
  <c r="U154" i="27"/>
  <c r="Q154" i="27"/>
  <c r="O154" i="27"/>
  <c r="K154" i="27"/>
  <c r="I154" i="27"/>
  <c r="F154" i="27"/>
  <c r="G154" i="27" s="1"/>
  <c r="M154" i="27" s="1"/>
  <c r="BA152" i="27"/>
  <c r="U151" i="27"/>
  <c r="Q151" i="27"/>
  <c r="O151" i="27"/>
  <c r="K151" i="27"/>
  <c r="I151" i="27"/>
  <c r="F151" i="27"/>
  <c r="G151" i="27" s="1"/>
  <c r="M151" i="27" s="1"/>
  <c r="U150" i="27"/>
  <c r="Q150" i="27"/>
  <c r="O150" i="27"/>
  <c r="K150" i="27"/>
  <c r="I150" i="27"/>
  <c r="F150" i="27"/>
  <c r="G150" i="27" s="1"/>
  <c r="M150" i="27" s="1"/>
  <c r="BA148" i="27"/>
  <c r="U147" i="27"/>
  <c r="Q147" i="27"/>
  <c r="O147" i="27"/>
  <c r="K147" i="27"/>
  <c r="I147" i="27"/>
  <c r="F147" i="27"/>
  <c r="G147" i="27" s="1"/>
  <c r="M147" i="27" s="1"/>
  <c r="U146" i="27"/>
  <c r="Q146" i="27"/>
  <c r="O146" i="27"/>
  <c r="K146" i="27"/>
  <c r="I146" i="27"/>
  <c r="G146" i="27"/>
  <c r="M146" i="27" s="1"/>
  <c r="F146" i="27"/>
  <c r="BA144" i="27"/>
  <c r="U143" i="27"/>
  <c r="Q143" i="27"/>
  <c r="O143" i="27"/>
  <c r="K143" i="27"/>
  <c r="I143" i="27"/>
  <c r="G143" i="27"/>
  <c r="M143" i="27" s="1"/>
  <c r="F143" i="27"/>
  <c r="BA141" i="27"/>
  <c r="U140" i="27"/>
  <c r="Q140" i="27"/>
  <c r="O140" i="27"/>
  <c r="K140" i="27"/>
  <c r="I140" i="27"/>
  <c r="F140" i="27"/>
  <c r="G140" i="27" s="1"/>
  <c r="M140" i="27" s="1"/>
  <c r="BA138" i="27"/>
  <c r="U137" i="27"/>
  <c r="Q137" i="27"/>
  <c r="O137" i="27"/>
  <c r="K137" i="27"/>
  <c r="I137" i="27"/>
  <c r="F137" i="27"/>
  <c r="G137" i="27" s="1"/>
  <c r="M137" i="27" s="1"/>
  <c r="U136" i="27"/>
  <c r="Q136" i="27"/>
  <c r="O136" i="27"/>
  <c r="K136" i="27"/>
  <c r="I136" i="27"/>
  <c r="F136" i="27"/>
  <c r="G136" i="27" s="1"/>
  <c r="M136" i="27" s="1"/>
  <c r="BA134" i="27"/>
  <c r="U133" i="27"/>
  <c r="Q133" i="27"/>
  <c r="O133" i="27"/>
  <c r="K133" i="27"/>
  <c r="I133" i="27"/>
  <c r="F133" i="27"/>
  <c r="G133" i="27" s="1"/>
  <c r="M133" i="27" s="1"/>
  <c r="U132" i="27"/>
  <c r="Q132" i="27"/>
  <c r="O132" i="27"/>
  <c r="K132" i="27"/>
  <c r="I132" i="27"/>
  <c r="G132" i="27"/>
  <c r="M132" i="27" s="1"/>
  <c r="F132" i="27"/>
  <c r="BA131" i="27"/>
  <c r="U130" i="27"/>
  <c r="Q130" i="27"/>
  <c r="O130" i="27"/>
  <c r="K130" i="27"/>
  <c r="I130" i="27"/>
  <c r="F130" i="27"/>
  <c r="G130" i="27" s="1"/>
  <c r="M130" i="27" s="1"/>
  <c r="BA128" i="27"/>
  <c r="U127" i="27"/>
  <c r="Q127" i="27"/>
  <c r="O127" i="27"/>
  <c r="K127" i="27"/>
  <c r="I127" i="27"/>
  <c r="G127" i="27"/>
  <c r="M127" i="27" s="1"/>
  <c r="F127" i="27"/>
  <c r="U126" i="27"/>
  <c r="Q126" i="27"/>
  <c r="O126" i="27"/>
  <c r="K126" i="27"/>
  <c r="I126" i="27"/>
  <c r="F126" i="27"/>
  <c r="G126" i="27" s="1"/>
  <c r="M126" i="27" s="1"/>
  <c r="BA124" i="27"/>
  <c r="U123" i="27"/>
  <c r="Q123" i="27"/>
  <c r="O123" i="27"/>
  <c r="K123" i="27"/>
  <c r="I123" i="27"/>
  <c r="F123" i="27"/>
  <c r="G123" i="27" s="1"/>
  <c r="M123" i="27" s="1"/>
  <c r="U122" i="27"/>
  <c r="Q122" i="27"/>
  <c r="O122" i="27"/>
  <c r="K122" i="27"/>
  <c r="I122" i="27"/>
  <c r="F122" i="27"/>
  <c r="G122" i="27" s="1"/>
  <c r="M122" i="27" s="1"/>
  <c r="BA121" i="27"/>
  <c r="U120" i="27"/>
  <c r="Q120" i="27"/>
  <c r="O120" i="27"/>
  <c r="K120" i="27"/>
  <c r="I120" i="27"/>
  <c r="G120" i="27"/>
  <c r="M120" i="27" s="1"/>
  <c r="F120" i="27"/>
  <c r="BA119" i="27"/>
  <c r="U118" i="27"/>
  <c r="Q118" i="27"/>
  <c r="O118" i="27"/>
  <c r="K118" i="27"/>
  <c r="I118" i="27"/>
  <c r="G118" i="27"/>
  <c r="M118" i="27" s="1"/>
  <c r="F118" i="27"/>
  <c r="BA117" i="27"/>
  <c r="U116" i="27"/>
  <c r="Q116" i="27"/>
  <c r="O116" i="27"/>
  <c r="K116" i="27"/>
  <c r="I116" i="27"/>
  <c r="F116" i="27"/>
  <c r="G116" i="27" s="1"/>
  <c r="M116" i="27" s="1"/>
  <c r="BA114" i="27"/>
  <c r="U113" i="27"/>
  <c r="Q113" i="27"/>
  <c r="O113" i="27"/>
  <c r="K113" i="27"/>
  <c r="I113" i="27"/>
  <c r="F113" i="27"/>
  <c r="G113" i="27" s="1"/>
  <c r="M113" i="27" s="1"/>
  <c r="U112" i="27"/>
  <c r="Q112" i="27"/>
  <c r="O112" i="27"/>
  <c r="K112" i="27"/>
  <c r="I112" i="27"/>
  <c r="F112" i="27"/>
  <c r="G112" i="27" s="1"/>
  <c r="M112" i="27" s="1"/>
  <c r="BA110" i="27"/>
  <c r="U109" i="27"/>
  <c r="Q109" i="27"/>
  <c r="O109" i="27"/>
  <c r="K109" i="27"/>
  <c r="I109" i="27"/>
  <c r="G109" i="27"/>
  <c r="M109" i="27" s="1"/>
  <c r="F109" i="27"/>
  <c r="U108" i="27"/>
  <c r="Q108" i="27"/>
  <c r="O108" i="27"/>
  <c r="K108" i="27"/>
  <c r="I108" i="27"/>
  <c r="G108" i="27"/>
  <c r="M108" i="27" s="1"/>
  <c r="F108" i="27"/>
  <c r="BA106" i="27"/>
  <c r="U105" i="27"/>
  <c r="Q105" i="27"/>
  <c r="O105" i="27"/>
  <c r="K105" i="27"/>
  <c r="I105" i="27"/>
  <c r="F105" i="27"/>
  <c r="G105" i="27" s="1"/>
  <c r="M105" i="27" s="1"/>
  <c r="U104" i="27"/>
  <c r="Q104" i="27"/>
  <c r="O104" i="27"/>
  <c r="K104" i="27"/>
  <c r="I104" i="27"/>
  <c r="F104" i="27"/>
  <c r="G104" i="27" s="1"/>
  <c r="M104" i="27" s="1"/>
  <c r="BA102" i="27"/>
  <c r="U101" i="27"/>
  <c r="Q101" i="27"/>
  <c r="O101" i="27"/>
  <c r="O91" i="27" s="1"/>
  <c r="K101" i="27"/>
  <c r="I101" i="27"/>
  <c r="F101" i="27"/>
  <c r="G101" i="27" s="1"/>
  <c r="M101" i="27" s="1"/>
  <c r="U100" i="27"/>
  <c r="U91" i="27" s="1"/>
  <c r="Q100" i="27"/>
  <c r="O100" i="27"/>
  <c r="K100" i="27"/>
  <c r="I100" i="27"/>
  <c r="G100" i="27"/>
  <c r="M100" i="27" s="1"/>
  <c r="F100" i="27"/>
  <c r="BA98" i="27"/>
  <c r="U97" i="27"/>
  <c r="Q97" i="27"/>
  <c r="O97" i="27"/>
  <c r="K97" i="27"/>
  <c r="I97" i="27"/>
  <c r="F97" i="27"/>
  <c r="G97" i="27" s="1"/>
  <c r="M97" i="27" s="1"/>
  <c r="U96" i="27"/>
  <c r="Q96" i="27"/>
  <c r="O96" i="27"/>
  <c r="K96" i="27"/>
  <c r="I96" i="27"/>
  <c r="F96" i="27"/>
  <c r="G96" i="27" s="1"/>
  <c r="BA94" i="27"/>
  <c r="U93" i="27"/>
  <c r="Q93" i="27"/>
  <c r="O93" i="27"/>
  <c r="K93" i="27"/>
  <c r="I93" i="27"/>
  <c r="G93" i="27"/>
  <c r="M93" i="27" s="1"/>
  <c r="F93" i="27"/>
  <c r="U92" i="27"/>
  <c r="Q92" i="27"/>
  <c r="O92" i="27"/>
  <c r="K92" i="27"/>
  <c r="I92" i="27"/>
  <c r="G92" i="27"/>
  <c r="M92" i="27" s="1"/>
  <c r="F92" i="27"/>
  <c r="U88" i="27"/>
  <c r="U87" i="27" s="1"/>
  <c r="Q88" i="27"/>
  <c r="O88" i="27"/>
  <c r="K88" i="27"/>
  <c r="I88" i="27"/>
  <c r="I87" i="27" s="1"/>
  <c r="F88" i="27"/>
  <c r="G88" i="27" s="1"/>
  <c r="Q87" i="27"/>
  <c r="O87" i="27"/>
  <c r="K87" i="27"/>
  <c r="U84" i="27"/>
  <c r="Q84" i="27"/>
  <c r="O84" i="27"/>
  <c r="K84" i="27"/>
  <c r="I84" i="27"/>
  <c r="F84" i="27"/>
  <c r="G84" i="27" s="1"/>
  <c r="M84" i="27" s="1"/>
  <c r="U82" i="27"/>
  <c r="Q82" i="27"/>
  <c r="O82" i="27"/>
  <c r="K82" i="27"/>
  <c r="I82" i="27"/>
  <c r="F82" i="27"/>
  <c r="G82" i="27" s="1"/>
  <c r="M82" i="27" s="1"/>
  <c r="U80" i="27"/>
  <c r="Q80" i="27"/>
  <c r="O80" i="27"/>
  <c r="K80" i="27"/>
  <c r="I80" i="27"/>
  <c r="F80" i="27"/>
  <c r="G80" i="27" s="1"/>
  <c r="M80" i="27" s="1"/>
  <c r="U79" i="27"/>
  <c r="Q79" i="27"/>
  <c r="O79" i="27"/>
  <c r="K79" i="27"/>
  <c r="I79" i="27"/>
  <c r="F79" i="27"/>
  <c r="G79" i="27" s="1"/>
  <c r="M79" i="27" s="1"/>
  <c r="U77" i="27"/>
  <c r="U76" i="27" s="1"/>
  <c r="Q77" i="27"/>
  <c r="Q76" i="27" s="1"/>
  <c r="O77" i="27"/>
  <c r="K77" i="27"/>
  <c r="I77" i="27"/>
  <c r="F77" i="27"/>
  <c r="G77" i="27" s="1"/>
  <c r="O76" i="27"/>
  <c r="K76" i="27"/>
  <c r="I76" i="27"/>
  <c r="U73" i="27"/>
  <c r="Q73" i="27"/>
  <c r="O73" i="27"/>
  <c r="K73" i="27"/>
  <c r="I73" i="27"/>
  <c r="F73" i="27"/>
  <c r="G73" i="27" s="1"/>
  <c r="M73" i="27" s="1"/>
  <c r="U67" i="27"/>
  <c r="U66" i="27" s="1"/>
  <c r="Q67" i="27"/>
  <c r="O67" i="27"/>
  <c r="K67" i="27"/>
  <c r="K66" i="27" s="1"/>
  <c r="I67" i="27"/>
  <c r="I66" i="27" s="1"/>
  <c r="F67" i="27"/>
  <c r="G67" i="27" s="1"/>
  <c r="Q66" i="27"/>
  <c r="O66" i="27"/>
  <c r="BA64" i="27"/>
  <c r="BA63" i="27"/>
  <c r="BA62" i="27"/>
  <c r="BA61" i="27"/>
  <c r="U60" i="27"/>
  <c r="Q60" i="27"/>
  <c r="O60" i="27"/>
  <c r="K60" i="27"/>
  <c r="I60" i="27"/>
  <c r="G60" i="27"/>
  <c r="M60" i="27" s="1"/>
  <c r="F60" i="27"/>
  <c r="U59" i="27"/>
  <c r="Q59" i="27"/>
  <c r="O59" i="27"/>
  <c r="K59" i="27"/>
  <c r="I59" i="27"/>
  <c r="G59" i="27"/>
  <c r="M59" i="27" s="1"/>
  <c r="F59" i="27"/>
  <c r="U58" i="27"/>
  <c r="U51" i="27" s="1"/>
  <c r="Q58" i="27"/>
  <c r="O58" i="27"/>
  <c r="K58" i="27"/>
  <c r="I58" i="27"/>
  <c r="G58" i="27"/>
  <c r="M58" i="27" s="1"/>
  <c r="F58" i="27"/>
  <c r="U57" i="27"/>
  <c r="Q57" i="27"/>
  <c r="O57" i="27"/>
  <c r="K57" i="27"/>
  <c r="I57" i="27"/>
  <c r="G57" i="27"/>
  <c r="M57" i="27" s="1"/>
  <c r="F57" i="27"/>
  <c r="U56" i="27"/>
  <c r="Q56" i="27"/>
  <c r="Q51" i="27" s="1"/>
  <c r="O56" i="27"/>
  <c r="K56" i="27"/>
  <c r="I56" i="27"/>
  <c r="G56" i="27"/>
  <c r="M56" i="27" s="1"/>
  <c r="F56" i="27"/>
  <c r="U54" i="27"/>
  <c r="Q54" i="27"/>
  <c r="O54" i="27"/>
  <c r="K54" i="27"/>
  <c r="I54" i="27"/>
  <c r="F54" i="27"/>
  <c r="G54" i="27" s="1"/>
  <c r="M54" i="27" s="1"/>
  <c r="U52" i="27"/>
  <c r="Q52" i="27"/>
  <c r="O52" i="27"/>
  <c r="O51" i="27" s="1"/>
  <c r="K52" i="27"/>
  <c r="K51" i="27" s="1"/>
  <c r="I52" i="27"/>
  <c r="F52" i="27"/>
  <c r="G52" i="27" s="1"/>
  <c r="I51" i="27"/>
  <c r="U50" i="27"/>
  <c r="Q50" i="27"/>
  <c r="O50" i="27"/>
  <c r="K50" i="27"/>
  <c r="I50" i="27"/>
  <c r="F50" i="27"/>
  <c r="G50" i="27" s="1"/>
  <c r="M50" i="27" s="1"/>
  <c r="U47" i="27"/>
  <c r="U46" i="27" s="1"/>
  <c r="Q47" i="27"/>
  <c r="Q46" i="27" s="1"/>
  <c r="O47" i="27"/>
  <c r="K47" i="27"/>
  <c r="K46" i="27" s="1"/>
  <c r="I47" i="27"/>
  <c r="I46" i="27" s="1"/>
  <c r="F47" i="27"/>
  <c r="G47" i="27" s="1"/>
  <c r="O46" i="27"/>
  <c r="U44" i="27"/>
  <c r="Q44" i="27"/>
  <c r="O44" i="27"/>
  <c r="K44" i="27"/>
  <c r="I44" i="27"/>
  <c r="F44" i="27"/>
  <c r="G44" i="27" s="1"/>
  <c r="M44" i="27" s="1"/>
  <c r="U41" i="27"/>
  <c r="Q41" i="27"/>
  <c r="O41" i="27"/>
  <c r="K41" i="27"/>
  <c r="I41" i="27"/>
  <c r="F41" i="27"/>
  <c r="G41" i="27" s="1"/>
  <c r="M41" i="27" s="1"/>
  <c r="U38" i="27"/>
  <c r="Q38" i="27"/>
  <c r="O38" i="27"/>
  <c r="K38" i="27"/>
  <c r="I38" i="27"/>
  <c r="F38" i="27"/>
  <c r="G38" i="27" s="1"/>
  <c r="M38" i="27" s="1"/>
  <c r="U37" i="27"/>
  <c r="Q37" i="27"/>
  <c r="O37" i="27"/>
  <c r="K37" i="27"/>
  <c r="I37" i="27"/>
  <c r="F37" i="27"/>
  <c r="G37" i="27" s="1"/>
  <c r="M37" i="27" s="1"/>
  <c r="U34" i="27"/>
  <c r="Q34" i="27"/>
  <c r="O34" i="27"/>
  <c r="K34" i="27"/>
  <c r="I34" i="27"/>
  <c r="F34" i="27"/>
  <c r="G34" i="27" s="1"/>
  <c r="U33" i="27"/>
  <c r="Q33" i="27"/>
  <c r="O33" i="27"/>
  <c r="K33" i="27"/>
  <c r="I33" i="27"/>
  <c r="F33" i="27"/>
  <c r="G33" i="27" s="1"/>
  <c r="M33" i="27" s="1"/>
  <c r="U30" i="27"/>
  <c r="U29" i="27" s="1"/>
  <c r="Q30" i="27"/>
  <c r="Q29" i="27" s="1"/>
  <c r="O30" i="27"/>
  <c r="O29" i="27" s="1"/>
  <c r="K30" i="27"/>
  <c r="K29" i="27" s="1"/>
  <c r="I30" i="27"/>
  <c r="I29" i="27" s="1"/>
  <c r="G30" i="27"/>
  <c r="M30" i="27" s="1"/>
  <c r="F30" i="27"/>
  <c r="U28" i="27"/>
  <c r="Q28" i="27"/>
  <c r="O28" i="27"/>
  <c r="K28" i="27"/>
  <c r="I28" i="27"/>
  <c r="F28" i="27"/>
  <c r="G28" i="27" s="1"/>
  <c r="M28" i="27" s="1"/>
  <c r="U27" i="27"/>
  <c r="Q27" i="27"/>
  <c r="O27" i="27"/>
  <c r="K27" i="27"/>
  <c r="I27" i="27"/>
  <c r="F27" i="27"/>
  <c r="G27" i="27" s="1"/>
  <c r="M27" i="27" s="1"/>
  <c r="U25" i="27"/>
  <c r="Q25" i="27"/>
  <c r="O25" i="27"/>
  <c r="K25" i="27"/>
  <c r="I25" i="27"/>
  <c r="F25" i="27"/>
  <c r="G25" i="27" s="1"/>
  <c r="M25" i="27" s="1"/>
  <c r="U23" i="27"/>
  <c r="Q23" i="27"/>
  <c r="O23" i="27"/>
  <c r="K23" i="27"/>
  <c r="I23" i="27"/>
  <c r="F23" i="27"/>
  <c r="G23" i="27" s="1"/>
  <c r="M23" i="27" s="1"/>
  <c r="U21" i="27"/>
  <c r="Q21" i="27"/>
  <c r="O21" i="27"/>
  <c r="K21" i="27"/>
  <c r="I21" i="27"/>
  <c r="G21" i="27"/>
  <c r="M21" i="27" s="1"/>
  <c r="U19" i="27"/>
  <c r="Q19" i="27"/>
  <c r="O19" i="27"/>
  <c r="K19" i="27"/>
  <c r="I19" i="27"/>
  <c r="F19" i="27"/>
  <c r="G19" i="27" s="1"/>
  <c r="M19" i="27" s="1"/>
  <c r="U17" i="27"/>
  <c r="Q17" i="27"/>
  <c r="O17" i="27"/>
  <c r="K17" i="27"/>
  <c r="I17" i="27"/>
  <c r="F17" i="27"/>
  <c r="G17" i="27" s="1"/>
  <c r="M17" i="27" s="1"/>
  <c r="U16" i="27"/>
  <c r="Q16" i="27"/>
  <c r="O16" i="27"/>
  <c r="O8" i="27" s="1"/>
  <c r="K16" i="27"/>
  <c r="I16" i="27"/>
  <c r="F16" i="27"/>
  <c r="G16" i="27" s="1"/>
  <c r="U9" i="27"/>
  <c r="U8" i="27" s="1"/>
  <c r="Q9" i="27"/>
  <c r="Q8" i="27" s="1"/>
  <c r="O9" i="27"/>
  <c r="K9" i="27"/>
  <c r="I9" i="27"/>
  <c r="I8" i="27" s="1"/>
  <c r="G9" i="27"/>
  <c r="F9" i="27"/>
  <c r="K8" i="27"/>
  <c r="G38" i="26"/>
  <c r="F38" i="26"/>
  <c r="H32" i="26"/>
  <c r="J28" i="26"/>
  <c r="J27" i="26"/>
  <c r="G27" i="26"/>
  <c r="J26" i="26"/>
  <c r="E26" i="26"/>
  <c r="J25" i="26"/>
  <c r="J24" i="26"/>
  <c r="E24" i="26"/>
  <c r="J23" i="26"/>
  <c r="I20" i="26"/>
  <c r="I19" i="26"/>
  <c r="I18" i="26"/>
  <c r="I17" i="26"/>
  <c r="M52" i="27" l="1"/>
  <c r="M51" i="27" s="1"/>
  <c r="G51" i="27"/>
  <c r="I50" i="26" s="1"/>
  <c r="K91" i="27"/>
  <c r="I91" i="27"/>
  <c r="Q91" i="27"/>
  <c r="G46" i="27"/>
  <c r="I49" i="26" s="1"/>
  <c r="M47" i="27"/>
  <c r="M46" i="27" s="1"/>
  <c r="G66" i="27"/>
  <c r="I51" i="26" s="1"/>
  <c r="M67" i="27"/>
  <c r="M66" i="27" s="1"/>
  <c r="G87" i="27"/>
  <c r="I53" i="26" s="1"/>
  <c r="M88" i="27"/>
  <c r="M87" i="27" s="1"/>
  <c r="AD234" i="27"/>
  <c r="G39" i="26" s="1"/>
  <c r="G40" i="26" s="1"/>
  <c r="G25" i="26" s="1"/>
  <c r="M34" i="27"/>
  <c r="M29" i="27" s="1"/>
  <c r="G29" i="27"/>
  <c r="I48" i="26" s="1"/>
  <c r="M77" i="27"/>
  <c r="M76" i="27" s="1"/>
  <c r="G76" i="27"/>
  <c r="I52" i="26" s="1"/>
  <c r="G8" i="27"/>
  <c r="M16" i="27"/>
  <c r="M96" i="27"/>
  <c r="M91" i="27" s="1"/>
  <c r="G91" i="27"/>
  <c r="I54" i="26" s="1"/>
  <c r="M9" i="27"/>
  <c r="M8" i="27" s="1"/>
  <c r="G23" i="26"/>
  <c r="G29" i="26" l="1"/>
  <c r="H39" i="26"/>
  <c r="H40" i="26" s="1"/>
  <c r="G28" i="26"/>
  <c r="I47" i="26"/>
  <c r="G234" i="27"/>
  <c r="I39" i="26" l="1"/>
  <c r="I40" i="26" s="1"/>
  <c r="J39" i="26" s="1"/>
  <c r="J40" i="26" s="1"/>
  <c r="I16" i="26"/>
  <c r="I21" i="26" s="1"/>
  <c r="I56" i="26"/>
  <c r="AC276" i="25"/>
  <c r="F39" i="24" s="1"/>
  <c r="F40" i="24" s="1"/>
  <c r="U274" i="25"/>
  <c r="Q274" i="25"/>
  <c r="O274" i="25"/>
  <c r="K274" i="25"/>
  <c r="K273" i="25" s="1"/>
  <c r="I274" i="25"/>
  <c r="G274" i="25"/>
  <c r="M274" i="25" s="1"/>
  <c r="M273" i="25" s="1"/>
  <c r="F274" i="25"/>
  <c r="U273" i="25"/>
  <c r="Q273" i="25"/>
  <c r="O273" i="25"/>
  <c r="I273" i="25"/>
  <c r="U272" i="25"/>
  <c r="Q272" i="25"/>
  <c r="O272" i="25"/>
  <c r="K272" i="25"/>
  <c r="I272" i="25"/>
  <c r="G272" i="25"/>
  <c r="M272" i="25" s="1"/>
  <c r="U271" i="25"/>
  <c r="Q271" i="25"/>
  <c r="O271" i="25"/>
  <c r="K271" i="25"/>
  <c r="I271" i="25"/>
  <c r="F271" i="25"/>
  <c r="G271" i="25" s="1"/>
  <c r="M271" i="25" s="1"/>
  <c r="U270" i="25"/>
  <c r="Q270" i="25"/>
  <c r="O270" i="25"/>
  <c r="K270" i="25"/>
  <c r="I270" i="25"/>
  <c r="F270" i="25"/>
  <c r="G270" i="25" s="1"/>
  <c r="M270" i="25" s="1"/>
  <c r="U269" i="25"/>
  <c r="Q269" i="25"/>
  <c r="O269" i="25"/>
  <c r="K269" i="25"/>
  <c r="I269" i="25"/>
  <c r="F269" i="25"/>
  <c r="G269" i="25" s="1"/>
  <c r="M269" i="25" s="1"/>
  <c r="U267" i="25"/>
  <c r="Q267" i="25"/>
  <c r="O267" i="25"/>
  <c r="K267" i="25"/>
  <c r="I267" i="25"/>
  <c r="F267" i="25"/>
  <c r="G267" i="25" s="1"/>
  <c r="M267" i="25" s="1"/>
  <c r="U265" i="25"/>
  <c r="Q265" i="25"/>
  <c r="O265" i="25"/>
  <c r="K265" i="25"/>
  <c r="I265" i="25"/>
  <c r="F265" i="25"/>
  <c r="G265" i="25" s="1"/>
  <c r="M265" i="25" s="1"/>
  <c r="U264" i="25"/>
  <c r="Q264" i="25"/>
  <c r="O264" i="25"/>
  <c r="K264" i="25"/>
  <c r="I264" i="25"/>
  <c r="F264" i="25"/>
  <c r="G264" i="25" s="1"/>
  <c r="M264" i="25" s="1"/>
  <c r="U262" i="25"/>
  <c r="Q262" i="25"/>
  <c r="O262" i="25"/>
  <c r="K262" i="25"/>
  <c r="I262" i="25"/>
  <c r="F262" i="25"/>
  <c r="G262" i="25" s="1"/>
  <c r="M262" i="25" s="1"/>
  <c r="BA261" i="25"/>
  <c r="U260" i="25"/>
  <c r="Q260" i="25"/>
  <c r="O260" i="25"/>
  <c r="K260" i="25"/>
  <c r="I260" i="25"/>
  <c r="G260" i="25"/>
  <c r="M260" i="25" s="1"/>
  <c r="F260" i="25"/>
  <c r="U258" i="25"/>
  <c r="Q258" i="25"/>
  <c r="O258" i="25"/>
  <c r="K258" i="25"/>
  <c r="I258" i="25"/>
  <c r="F258" i="25"/>
  <c r="G258" i="25" s="1"/>
  <c r="M258" i="25" s="1"/>
  <c r="BA256" i="25"/>
  <c r="U255" i="25"/>
  <c r="Q255" i="25"/>
  <c r="O255" i="25"/>
  <c r="K255" i="25"/>
  <c r="I255" i="25"/>
  <c r="F255" i="25"/>
  <c r="G255" i="25" s="1"/>
  <c r="M255" i="25" s="1"/>
  <c r="BA253" i="25"/>
  <c r="U252" i="25"/>
  <c r="Q252" i="25"/>
  <c r="O252" i="25"/>
  <c r="K252" i="25"/>
  <c r="I252" i="25"/>
  <c r="G252" i="25"/>
  <c r="M252" i="25" s="1"/>
  <c r="F252" i="25"/>
  <c r="U251" i="25"/>
  <c r="Q251" i="25"/>
  <c r="O251" i="25"/>
  <c r="K251" i="25"/>
  <c r="I251" i="25"/>
  <c r="G251" i="25"/>
  <c r="M251" i="25" s="1"/>
  <c r="F251" i="25"/>
  <c r="BA249" i="25"/>
  <c r="U248" i="25"/>
  <c r="Q248" i="25"/>
  <c r="O248" i="25"/>
  <c r="K248" i="25"/>
  <c r="I248" i="25"/>
  <c r="F248" i="25"/>
  <c r="G248" i="25" s="1"/>
  <c r="M248" i="25" s="1"/>
  <c r="U247" i="25"/>
  <c r="Q247" i="25"/>
  <c r="O247" i="25"/>
  <c r="K247" i="25"/>
  <c r="I247" i="25"/>
  <c r="F247" i="25"/>
  <c r="G247" i="25" s="1"/>
  <c r="M247" i="25" s="1"/>
  <c r="BA245" i="25"/>
  <c r="U244" i="25"/>
  <c r="Q244" i="25"/>
  <c r="O244" i="25"/>
  <c r="K244" i="25"/>
  <c r="I244" i="25"/>
  <c r="F244" i="25"/>
  <c r="G244" i="25" s="1"/>
  <c r="M244" i="25" s="1"/>
  <c r="U243" i="25"/>
  <c r="Q243" i="25"/>
  <c r="O243" i="25"/>
  <c r="K243" i="25"/>
  <c r="I243" i="25"/>
  <c r="G243" i="25"/>
  <c r="M243" i="25" s="1"/>
  <c r="F243" i="25"/>
  <c r="BA241" i="25"/>
  <c r="U240" i="25"/>
  <c r="Q240" i="25"/>
  <c r="O240" i="25"/>
  <c r="K240" i="25"/>
  <c r="I240" i="25"/>
  <c r="F240" i="25"/>
  <c r="G240" i="25" s="1"/>
  <c r="M240" i="25" s="1"/>
  <c r="U239" i="25"/>
  <c r="Q239" i="25"/>
  <c r="O239" i="25"/>
  <c r="K239" i="25"/>
  <c r="I239" i="25"/>
  <c r="F239" i="25"/>
  <c r="G239" i="25" s="1"/>
  <c r="M239" i="25" s="1"/>
  <c r="BA237" i="25"/>
  <c r="U236" i="25"/>
  <c r="Q236" i="25"/>
  <c r="O236" i="25"/>
  <c r="K236" i="25"/>
  <c r="I236" i="25"/>
  <c r="F236" i="25"/>
  <c r="G236" i="25" s="1"/>
  <c r="M236" i="25" s="1"/>
  <c r="BA235" i="25"/>
  <c r="BA234" i="25"/>
  <c r="BA233" i="25"/>
  <c r="BA232" i="25"/>
  <c r="BA231" i="25"/>
  <c r="BA230" i="25"/>
  <c r="BA229" i="25"/>
  <c r="U228" i="25"/>
  <c r="Q228" i="25"/>
  <c r="O228" i="25"/>
  <c r="K228" i="25"/>
  <c r="I228" i="25"/>
  <c r="F228" i="25"/>
  <c r="G228" i="25" s="1"/>
  <c r="M228" i="25" s="1"/>
  <c r="BA227" i="25"/>
  <c r="U226" i="25"/>
  <c r="Q226" i="25"/>
  <c r="O226" i="25"/>
  <c r="K226" i="25"/>
  <c r="I226" i="25"/>
  <c r="G226" i="25"/>
  <c r="M226" i="25" s="1"/>
  <c r="F226" i="25"/>
  <c r="U224" i="25"/>
  <c r="Q224" i="25"/>
  <c r="O224" i="25"/>
  <c r="K224" i="25"/>
  <c r="I224" i="25"/>
  <c r="G224" i="25"/>
  <c r="M224" i="25" s="1"/>
  <c r="F224" i="25"/>
  <c r="BA221" i="25"/>
  <c r="U220" i="25"/>
  <c r="Q220" i="25"/>
  <c r="O220" i="25"/>
  <c r="K220" i="25"/>
  <c r="I220" i="25"/>
  <c r="F220" i="25"/>
  <c r="G220" i="25" s="1"/>
  <c r="M220" i="25" s="1"/>
  <c r="BA219" i="25"/>
  <c r="U218" i="25"/>
  <c r="Q218" i="25"/>
  <c r="O218" i="25"/>
  <c r="K218" i="25"/>
  <c r="I218" i="25"/>
  <c r="G218" i="25"/>
  <c r="M218" i="25" s="1"/>
  <c r="F218" i="25"/>
  <c r="BA216" i="25"/>
  <c r="U215" i="25"/>
  <c r="Q215" i="25"/>
  <c r="O215" i="25"/>
  <c r="K215" i="25"/>
  <c r="I215" i="25"/>
  <c r="G215" i="25"/>
  <c r="M215" i="25" s="1"/>
  <c r="F215" i="25"/>
  <c r="BA213" i="25"/>
  <c r="U212" i="25"/>
  <c r="Q212" i="25"/>
  <c r="O212" i="25"/>
  <c r="K212" i="25"/>
  <c r="I212" i="25"/>
  <c r="G212" i="25"/>
  <c r="M212" i="25" s="1"/>
  <c r="F212" i="25"/>
  <c r="U211" i="25"/>
  <c r="Q211" i="25"/>
  <c r="O211" i="25"/>
  <c r="K211" i="25"/>
  <c r="I211" i="25"/>
  <c r="G211" i="25"/>
  <c r="M211" i="25" s="1"/>
  <c r="F211" i="25"/>
  <c r="BA209" i="25"/>
  <c r="U208" i="25"/>
  <c r="Q208" i="25"/>
  <c r="O208" i="25"/>
  <c r="K208" i="25"/>
  <c r="I208" i="25"/>
  <c r="F208" i="25"/>
  <c r="G208" i="25" s="1"/>
  <c r="M208" i="25" s="1"/>
  <c r="BA206" i="25"/>
  <c r="U205" i="25"/>
  <c r="Q205" i="25"/>
  <c r="O205" i="25"/>
  <c r="K205" i="25"/>
  <c r="I205" i="25"/>
  <c r="G205" i="25"/>
  <c r="M205" i="25" s="1"/>
  <c r="F205" i="25"/>
  <c r="U204" i="25"/>
  <c r="Q204" i="25"/>
  <c r="O204" i="25"/>
  <c r="K204" i="25"/>
  <c r="I204" i="25"/>
  <c r="G204" i="25"/>
  <c r="M204" i="25" s="1"/>
  <c r="F204" i="25"/>
  <c r="BA202" i="25"/>
  <c r="U201" i="25"/>
  <c r="Q201" i="25"/>
  <c r="O201" i="25"/>
  <c r="K201" i="25"/>
  <c r="I201" i="25"/>
  <c r="F201" i="25"/>
  <c r="G201" i="25" s="1"/>
  <c r="M201" i="25" s="1"/>
  <c r="BA199" i="25"/>
  <c r="U198" i="25"/>
  <c r="Q198" i="25"/>
  <c r="O198" i="25"/>
  <c r="K198" i="25"/>
  <c r="I198" i="25"/>
  <c r="G198" i="25"/>
  <c r="M198" i="25" s="1"/>
  <c r="F198" i="25"/>
  <c r="U197" i="25"/>
  <c r="Q197" i="25"/>
  <c r="O197" i="25"/>
  <c r="K197" i="25"/>
  <c r="I197" i="25"/>
  <c r="F197" i="25"/>
  <c r="G197" i="25" s="1"/>
  <c r="M197" i="25" s="1"/>
  <c r="BA195" i="25"/>
  <c r="U194" i="25"/>
  <c r="Q194" i="25"/>
  <c r="O194" i="25"/>
  <c r="K194" i="25"/>
  <c r="I194" i="25"/>
  <c r="G194" i="25"/>
  <c r="M194" i="25" s="1"/>
  <c r="BA192" i="25"/>
  <c r="U191" i="25"/>
  <c r="Q191" i="25"/>
  <c r="O191" i="25"/>
  <c r="K191" i="25"/>
  <c r="I191" i="25"/>
  <c r="G191" i="25"/>
  <c r="M191" i="25" s="1"/>
  <c r="F191" i="25"/>
  <c r="U190" i="25"/>
  <c r="Q190" i="25"/>
  <c r="O190" i="25"/>
  <c r="K190" i="25"/>
  <c r="I190" i="25"/>
  <c r="F190" i="25"/>
  <c r="G190" i="25" s="1"/>
  <c r="M190" i="25" s="1"/>
  <c r="BA188" i="25"/>
  <c r="U187" i="25"/>
  <c r="Q187" i="25"/>
  <c r="O187" i="25"/>
  <c r="K187" i="25"/>
  <c r="I187" i="25"/>
  <c r="F187" i="25"/>
  <c r="G187" i="25" s="1"/>
  <c r="M187" i="25" s="1"/>
  <c r="BA185" i="25"/>
  <c r="U184" i="25"/>
  <c r="Q184" i="25"/>
  <c r="O184" i="25"/>
  <c r="K184" i="25"/>
  <c r="I184" i="25"/>
  <c r="G184" i="25"/>
  <c r="M184" i="25" s="1"/>
  <c r="F184" i="25"/>
  <c r="BA182" i="25"/>
  <c r="U181" i="25"/>
  <c r="Q181" i="25"/>
  <c r="O181" i="25"/>
  <c r="K181" i="25"/>
  <c r="I181" i="25"/>
  <c r="F181" i="25"/>
  <c r="G181" i="25" s="1"/>
  <c r="M181" i="25" s="1"/>
  <c r="BA179" i="25"/>
  <c r="U178" i="25"/>
  <c r="Q178" i="25"/>
  <c r="O178" i="25"/>
  <c r="K178" i="25"/>
  <c r="I178" i="25"/>
  <c r="G178" i="25"/>
  <c r="M178" i="25" s="1"/>
  <c r="F178" i="25"/>
  <c r="U177" i="25"/>
  <c r="Q177" i="25"/>
  <c r="O177" i="25"/>
  <c r="K177" i="25"/>
  <c r="I177" i="25"/>
  <c r="F177" i="25"/>
  <c r="G177" i="25" s="1"/>
  <c r="M177" i="25" s="1"/>
  <c r="BA175" i="25"/>
  <c r="U174" i="25"/>
  <c r="Q174" i="25"/>
  <c r="O174" i="25"/>
  <c r="K174" i="25"/>
  <c r="I174" i="25"/>
  <c r="F174" i="25"/>
  <c r="G174" i="25" s="1"/>
  <c r="M174" i="25" s="1"/>
  <c r="U173" i="25"/>
  <c r="Q173" i="25"/>
  <c r="O173" i="25"/>
  <c r="K173" i="25"/>
  <c r="I173" i="25"/>
  <c r="F173" i="25"/>
  <c r="G173" i="25" s="1"/>
  <c r="M173" i="25" s="1"/>
  <c r="BA171" i="25"/>
  <c r="U170" i="25"/>
  <c r="Q170" i="25"/>
  <c r="O170" i="25"/>
  <c r="K170" i="25"/>
  <c r="I170" i="25"/>
  <c r="G170" i="25"/>
  <c r="M170" i="25" s="1"/>
  <c r="F170" i="25"/>
  <c r="BA168" i="25"/>
  <c r="U167" i="25"/>
  <c r="Q167" i="25"/>
  <c r="O167" i="25"/>
  <c r="K167" i="25"/>
  <c r="I167" i="25"/>
  <c r="F167" i="25"/>
  <c r="G167" i="25" s="1"/>
  <c r="M167" i="25" s="1"/>
  <c r="U166" i="25"/>
  <c r="Q166" i="25"/>
  <c r="O166" i="25"/>
  <c r="K166" i="25"/>
  <c r="I166" i="25"/>
  <c r="F166" i="25"/>
  <c r="G166" i="25" s="1"/>
  <c r="M166" i="25" s="1"/>
  <c r="BA164" i="25"/>
  <c r="U163" i="25"/>
  <c r="Q163" i="25"/>
  <c r="O163" i="25"/>
  <c r="K163" i="25"/>
  <c r="I163" i="25"/>
  <c r="G163" i="25"/>
  <c r="M163" i="25" s="1"/>
  <c r="F163" i="25"/>
  <c r="U162" i="25"/>
  <c r="Q162" i="25"/>
  <c r="O162" i="25"/>
  <c r="K162" i="25"/>
  <c r="I162" i="25"/>
  <c r="F162" i="25"/>
  <c r="G162" i="25" s="1"/>
  <c r="M162" i="25" s="1"/>
  <c r="BA160" i="25"/>
  <c r="U159" i="25"/>
  <c r="Q159" i="25"/>
  <c r="O159" i="25"/>
  <c r="K159" i="25"/>
  <c r="I159" i="25"/>
  <c r="F159" i="25"/>
  <c r="G159" i="25" s="1"/>
  <c r="M159" i="25" s="1"/>
  <c r="U158" i="25"/>
  <c r="Q158" i="25"/>
  <c r="O158" i="25"/>
  <c r="K158" i="25"/>
  <c r="I158" i="25"/>
  <c r="F158" i="25"/>
  <c r="G158" i="25" s="1"/>
  <c r="M158" i="25" s="1"/>
  <c r="BA156" i="25"/>
  <c r="U155" i="25"/>
  <c r="Q155" i="25"/>
  <c r="O155" i="25"/>
  <c r="K155" i="25"/>
  <c r="I155" i="25"/>
  <c r="F155" i="25"/>
  <c r="G155" i="25" s="1"/>
  <c r="M155" i="25" s="1"/>
  <c r="BA153" i="25"/>
  <c r="U152" i="25"/>
  <c r="Q152" i="25"/>
  <c r="O152" i="25"/>
  <c r="K152" i="25"/>
  <c r="I152" i="25"/>
  <c r="F152" i="25"/>
  <c r="G152" i="25" s="1"/>
  <c r="M152" i="25" s="1"/>
  <c r="U151" i="25"/>
  <c r="Q151" i="25"/>
  <c r="O151" i="25"/>
  <c r="K151" i="25"/>
  <c r="I151" i="25"/>
  <c r="F151" i="25"/>
  <c r="G151" i="25" s="1"/>
  <c r="M151" i="25" s="1"/>
  <c r="BA149" i="25"/>
  <c r="U148" i="25"/>
  <c r="Q148" i="25"/>
  <c r="O148" i="25"/>
  <c r="K148" i="25"/>
  <c r="I148" i="25"/>
  <c r="F148" i="25"/>
  <c r="G148" i="25" s="1"/>
  <c r="M148" i="25" s="1"/>
  <c r="BA146" i="25"/>
  <c r="U145" i="25"/>
  <c r="Q145" i="25"/>
  <c r="O145" i="25"/>
  <c r="K145" i="25"/>
  <c r="I145" i="25"/>
  <c r="F145" i="25"/>
  <c r="G145" i="25" s="1"/>
  <c r="M145" i="25" s="1"/>
  <c r="BA143" i="25"/>
  <c r="U142" i="25"/>
  <c r="Q142" i="25"/>
  <c r="O142" i="25"/>
  <c r="K142" i="25"/>
  <c r="I142" i="25"/>
  <c r="F142" i="25"/>
  <c r="G142" i="25" s="1"/>
  <c r="M142" i="25" s="1"/>
  <c r="U141" i="25"/>
  <c r="Q141" i="25"/>
  <c r="O141" i="25"/>
  <c r="K141" i="25"/>
  <c r="I141" i="25"/>
  <c r="G141" i="25"/>
  <c r="M141" i="25" s="1"/>
  <c r="F141" i="25"/>
  <c r="BA140" i="25"/>
  <c r="U139" i="25"/>
  <c r="Q139" i="25"/>
  <c r="O139" i="25"/>
  <c r="K139" i="25"/>
  <c r="I139" i="25"/>
  <c r="F139" i="25"/>
  <c r="G139" i="25" s="1"/>
  <c r="M139" i="25" s="1"/>
  <c r="BA137" i="25"/>
  <c r="U136" i="25"/>
  <c r="Q136" i="25"/>
  <c r="O136" i="25"/>
  <c r="K136" i="25"/>
  <c r="I136" i="25"/>
  <c r="G136" i="25"/>
  <c r="M136" i="25" s="1"/>
  <c r="F136" i="25"/>
  <c r="U135" i="25"/>
  <c r="Q135" i="25"/>
  <c r="O135" i="25"/>
  <c r="K135" i="25"/>
  <c r="I135" i="25"/>
  <c r="F135" i="25"/>
  <c r="G135" i="25" s="1"/>
  <c r="M135" i="25" s="1"/>
  <c r="BA133" i="25"/>
  <c r="U132" i="25"/>
  <c r="Q132" i="25"/>
  <c r="O132" i="25"/>
  <c r="K132" i="25"/>
  <c r="I132" i="25"/>
  <c r="F132" i="25"/>
  <c r="G132" i="25" s="1"/>
  <c r="M132" i="25" s="1"/>
  <c r="BA130" i="25"/>
  <c r="U129" i="25"/>
  <c r="Q129" i="25"/>
  <c r="O129" i="25"/>
  <c r="K129" i="25"/>
  <c r="I129" i="25"/>
  <c r="F129" i="25"/>
  <c r="G129" i="25" s="1"/>
  <c r="M129" i="25" s="1"/>
  <c r="U128" i="25"/>
  <c r="Q128" i="25"/>
  <c r="O128" i="25"/>
  <c r="K128" i="25"/>
  <c r="I128" i="25"/>
  <c r="F128" i="25"/>
  <c r="G128" i="25" s="1"/>
  <c r="M128" i="25" s="1"/>
  <c r="BA127" i="25"/>
  <c r="U126" i="25"/>
  <c r="Q126" i="25"/>
  <c r="O126" i="25"/>
  <c r="K126" i="25"/>
  <c r="I126" i="25"/>
  <c r="F126" i="25"/>
  <c r="G126" i="25" s="1"/>
  <c r="M126" i="25" s="1"/>
  <c r="BA125" i="25"/>
  <c r="U124" i="25"/>
  <c r="Q124" i="25"/>
  <c r="O124" i="25"/>
  <c r="K124" i="25"/>
  <c r="I124" i="25"/>
  <c r="G124" i="25"/>
  <c r="M124" i="25" s="1"/>
  <c r="F124" i="25"/>
  <c r="BA123" i="25"/>
  <c r="U122" i="25"/>
  <c r="Q122" i="25"/>
  <c r="O122" i="25"/>
  <c r="K122" i="25"/>
  <c r="I122" i="25"/>
  <c r="F122" i="25"/>
  <c r="G122" i="25" s="1"/>
  <c r="M122" i="25" s="1"/>
  <c r="BA121" i="25"/>
  <c r="U120" i="25"/>
  <c r="Q120" i="25"/>
  <c r="O120" i="25"/>
  <c r="K120" i="25"/>
  <c r="I120" i="25"/>
  <c r="F120" i="25"/>
  <c r="G120" i="25" s="1"/>
  <c r="M120" i="25" s="1"/>
  <c r="U119" i="25"/>
  <c r="Q119" i="25"/>
  <c r="O119" i="25"/>
  <c r="K119" i="25"/>
  <c r="I119" i="25"/>
  <c r="G119" i="25"/>
  <c r="M119" i="25" s="1"/>
  <c r="F119" i="25"/>
  <c r="BA117" i="25"/>
  <c r="U116" i="25"/>
  <c r="Q116" i="25"/>
  <c r="O116" i="25"/>
  <c r="K116" i="25"/>
  <c r="I116" i="25"/>
  <c r="F116" i="25"/>
  <c r="G116" i="25" s="1"/>
  <c r="M116" i="25" s="1"/>
  <c r="U115" i="25"/>
  <c r="Q115" i="25"/>
  <c r="O115" i="25"/>
  <c r="K115" i="25"/>
  <c r="I115" i="25"/>
  <c r="F115" i="25"/>
  <c r="G115" i="25" s="1"/>
  <c r="M115" i="25" s="1"/>
  <c r="BA113" i="25"/>
  <c r="U112" i="25"/>
  <c r="Q112" i="25"/>
  <c r="O112" i="25"/>
  <c r="K112" i="25"/>
  <c r="I112" i="25"/>
  <c r="F112" i="25"/>
  <c r="G112" i="25" s="1"/>
  <c r="M112" i="25" s="1"/>
  <c r="U111" i="25"/>
  <c r="Q111" i="25"/>
  <c r="O111" i="25"/>
  <c r="K111" i="25"/>
  <c r="I111" i="25"/>
  <c r="F111" i="25"/>
  <c r="G111" i="25" s="1"/>
  <c r="M111" i="25" s="1"/>
  <c r="U110" i="25"/>
  <c r="Q110" i="25"/>
  <c r="O110" i="25"/>
  <c r="K110" i="25"/>
  <c r="I110" i="25"/>
  <c r="F110" i="25"/>
  <c r="G110" i="25" s="1"/>
  <c r="M110" i="25" s="1"/>
  <c r="BA109" i="25"/>
  <c r="U108" i="25"/>
  <c r="Q108" i="25"/>
  <c r="O108" i="25"/>
  <c r="K108" i="25"/>
  <c r="I108" i="25"/>
  <c r="F108" i="25"/>
  <c r="G108" i="25" s="1"/>
  <c r="M108" i="25" s="1"/>
  <c r="U107" i="25"/>
  <c r="Q107" i="25"/>
  <c r="O107" i="25"/>
  <c r="K107" i="25"/>
  <c r="I107" i="25"/>
  <c r="F107" i="25"/>
  <c r="G107" i="25" s="1"/>
  <c r="M107" i="25" s="1"/>
  <c r="BA105" i="25"/>
  <c r="U104" i="25"/>
  <c r="Q104" i="25"/>
  <c r="O104" i="25"/>
  <c r="K104" i="25"/>
  <c r="I104" i="25"/>
  <c r="G104" i="25"/>
  <c r="M104" i="25" s="1"/>
  <c r="F104" i="25"/>
  <c r="U103" i="25"/>
  <c r="Q103" i="25"/>
  <c r="O103" i="25"/>
  <c r="K103" i="25"/>
  <c r="I103" i="25"/>
  <c r="F103" i="25"/>
  <c r="G103" i="25" s="1"/>
  <c r="M103" i="25" s="1"/>
  <c r="BA101" i="25"/>
  <c r="U100" i="25"/>
  <c r="Q100" i="25"/>
  <c r="O100" i="25"/>
  <c r="K100" i="25"/>
  <c r="I100" i="25"/>
  <c r="F100" i="25"/>
  <c r="G100" i="25" s="1"/>
  <c r="M100" i="25" s="1"/>
  <c r="U98" i="25"/>
  <c r="Q98" i="25"/>
  <c r="O98" i="25"/>
  <c r="K98" i="25"/>
  <c r="I98" i="25"/>
  <c r="F98" i="25"/>
  <c r="G98" i="25" s="1"/>
  <c r="BA96" i="25"/>
  <c r="U95" i="25"/>
  <c r="Q95" i="25"/>
  <c r="O95" i="25"/>
  <c r="K95" i="25"/>
  <c r="I95" i="25"/>
  <c r="G95" i="25"/>
  <c r="M95" i="25" s="1"/>
  <c r="F95" i="25"/>
  <c r="U94" i="25"/>
  <c r="Q94" i="25"/>
  <c r="O94" i="25"/>
  <c r="O93" i="25" s="1"/>
  <c r="K94" i="25"/>
  <c r="I94" i="25"/>
  <c r="G94" i="25"/>
  <c r="M94" i="25" s="1"/>
  <c r="F94" i="25"/>
  <c r="U90" i="25"/>
  <c r="Q90" i="25"/>
  <c r="Q89" i="25" s="1"/>
  <c r="O90" i="25"/>
  <c r="O89" i="25" s="1"/>
  <c r="K90" i="25"/>
  <c r="K89" i="25" s="1"/>
  <c r="I90" i="25"/>
  <c r="I89" i="25" s="1"/>
  <c r="F90" i="25"/>
  <c r="G90" i="25" s="1"/>
  <c r="U89" i="25"/>
  <c r="U86" i="25"/>
  <c r="Q86" i="25"/>
  <c r="O86" i="25"/>
  <c r="K86" i="25"/>
  <c r="I86" i="25"/>
  <c r="G86" i="25"/>
  <c r="M86" i="25" s="1"/>
  <c r="F86" i="25"/>
  <c r="U84" i="25"/>
  <c r="Q84" i="25"/>
  <c r="O84" i="25"/>
  <c r="K84" i="25"/>
  <c r="I84" i="25"/>
  <c r="F84" i="25"/>
  <c r="G84" i="25" s="1"/>
  <c r="M84" i="25" s="1"/>
  <c r="U82" i="25"/>
  <c r="Q82" i="25"/>
  <c r="O82" i="25"/>
  <c r="K82" i="25"/>
  <c r="K77" i="25" s="1"/>
  <c r="I82" i="25"/>
  <c r="F82" i="25"/>
  <c r="G82" i="25" s="1"/>
  <c r="M82" i="25" s="1"/>
  <c r="U80" i="25"/>
  <c r="Q80" i="25"/>
  <c r="O80" i="25"/>
  <c r="K80" i="25"/>
  <c r="I80" i="25"/>
  <c r="F80" i="25"/>
  <c r="G80" i="25" s="1"/>
  <c r="U78" i="25"/>
  <c r="U77" i="25" s="1"/>
  <c r="Q78" i="25"/>
  <c r="Q77" i="25" s="1"/>
  <c r="O78" i="25"/>
  <c r="O77" i="25" s="1"/>
  <c r="K78" i="25"/>
  <c r="I78" i="25"/>
  <c r="G78" i="25"/>
  <c r="M78" i="25" s="1"/>
  <c r="F78" i="25"/>
  <c r="I77" i="25"/>
  <c r="U74" i="25"/>
  <c r="Q74" i="25"/>
  <c r="O74" i="25"/>
  <c r="K74" i="25"/>
  <c r="I74" i="25"/>
  <c r="F74" i="25"/>
  <c r="G74" i="25" s="1"/>
  <c r="M74" i="25" s="1"/>
  <c r="U68" i="25"/>
  <c r="Q68" i="25"/>
  <c r="O68" i="25"/>
  <c r="K68" i="25"/>
  <c r="K67" i="25" s="1"/>
  <c r="I68" i="25"/>
  <c r="I67" i="25" s="1"/>
  <c r="F68" i="25"/>
  <c r="G68" i="25" s="1"/>
  <c r="U67" i="25"/>
  <c r="Q67" i="25"/>
  <c r="O67" i="25"/>
  <c r="BA65" i="25"/>
  <c r="BA64" i="25"/>
  <c r="BA63" i="25"/>
  <c r="BA62" i="25"/>
  <c r="U61" i="25"/>
  <c r="Q61" i="25"/>
  <c r="O61" i="25"/>
  <c r="K61" i="25"/>
  <c r="I61" i="25"/>
  <c r="F61" i="25"/>
  <c r="G61" i="25" s="1"/>
  <c r="M61" i="25" s="1"/>
  <c r="U60" i="25"/>
  <c r="Q60" i="25"/>
  <c r="O60" i="25"/>
  <c r="K60" i="25"/>
  <c r="I60" i="25"/>
  <c r="F60" i="25"/>
  <c r="G60" i="25" s="1"/>
  <c r="M60" i="25" s="1"/>
  <c r="U59" i="25"/>
  <c r="Q59" i="25"/>
  <c r="O59" i="25"/>
  <c r="K59" i="25"/>
  <c r="I59" i="25"/>
  <c r="G59" i="25"/>
  <c r="M59" i="25" s="1"/>
  <c r="F59" i="25"/>
  <c r="U58" i="25"/>
  <c r="Q58" i="25"/>
  <c r="O58" i="25"/>
  <c r="K58" i="25"/>
  <c r="I58" i="25"/>
  <c r="G58" i="25"/>
  <c r="M58" i="25" s="1"/>
  <c r="F58" i="25"/>
  <c r="U57" i="25"/>
  <c r="Q57" i="25"/>
  <c r="O57" i="25"/>
  <c r="K57" i="25"/>
  <c r="I57" i="25"/>
  <c r="G57" i="25"/>
  <c r="M57" i="25" s="1"/>
  <c r="F57" i="25"/>
  <c r="U55" i="25"/>
  <c r="Q55" i="25"/>
  <c r="O55" i="25"/>
  <c r="O52" i="25" s="1"/>
  <c r="K55" i="25"/>
  <c r="I55" i="25"/>
  <c r="I52" i="25" s="1"/>
  <c r="G55" i="25"/>
  <c r="M55" i="25" s="1"/>
  <c r="F55" i="25"/>
  <c r="U53" i="25"/>
  <c r="Q53" i="25"/>
  <c r="O53" i="25"/>
  <c r="K53" i="25"/>
  <c r="K52" i="25" s="1"/>
  <c r="I53" i="25"/>
  <c r="F53" i="25"/>
  <c r="G53" i="25" s="1"/>
  <c r="U52" i="25"/>
  <c r="Q52" i="25"/>
  <c r="U51" i="25"/>
  <c r="Q51" i="25"/>
  <c r="O51" i="25"/>
  <c r="K51" i="25"/>
  <c r="I51" i="25"/>
  <c r="F51" i="25"/>
  <c r="G51" i="25" s="1"/>
  <c r="M51" i="25" s="1"/>
  <c r="U48" i="25"/>
  <c r="U47" i="25" s="1"/>
  <c r="Q48" i="25"/>
  <c r="Q47" i="25" s="1"/>
  <c r="O48" i="25"/>
  <c r="O47" i="25" s="1"/>
  <c r="K48" i="25"/>
  <c r="K47" i="25" s="1"/>
  <c r="I48" i="25"/>
  <c r="F48" i="25"/>
  <c r="G48" i="25" s="1"/>
  <c r="I47" i="25"/>
  <c r="U45" i="25"/>
  <c r="Q45" i="25"/>
  <c r="O45" i="25"/>
  <c r="K45" i="25"/>
  <c r="I45" i="25"/>
  <c r="F45" i="25"/>
  <c r="G45" i="25" s="1"/>
  <c r="M45" i="25" s="1"/>
  <c r="U42" i="25"/>
  <c r="Q42" i="25"/>
  <c r="O42" i="25"/>
  <c r="K42" i="25"/>
  <c r="I42" i="25"/>
  <c r="F42" i="25"/>
  <c r="G42" i="25" s="1"/>
  <c r="M42" i="25" s="1"/>
  <c r="U39" i="25"/>
  <c r="U30" i="25" s="1"/>
  <c r="Q39" i="25"/>
  <c r="O39" i="25"/>
  <c r="K39" i="25"/>
  <c r="I39" i="25"/>
  <c r="G39" i="25"/>
  <c r="M39" i="25" s="1"/>
  <c r="F39" i="25"/>
  <c r="U38" i="25"/>
  <c r="Q38" i="25"/>
  <c r="O38" i="25"/>
  <c r="K38" i="25"/>
  <c r="I38" i="25"/>
  <c r="G38" i="25"/>
  <c r="M38" i="25" s="1"/>
  <c r="F38" i="25"/>
  <c r="U35" i="25"/>
  <c r="Q35" i="25"/>
  <c r="O35" i="25"/>
  <c r="K35" i="25"/>
  <c r="I35" i="25"/>
  <c r="G35" i="25"/>
  <c r="M35" i="25" s="1"/>
  <c r="F35" i="25"/>
  <c r="U34" i="25"/>
  <c r="Q34" i="25"/>
  <c r="O34" i="25"/>
  <c r="O30" i="25" s="1"/>
  <c r="K34" i="25"/>
  <c r="I34" i="25"/>
  <c r="I30" i="25" s="1"/>
  <c r="G34" i="25"/>
  <c r="M34" i="25" s="1"/>
  <c r="F34" i="25"/>
  <c r="U31" i="25"/>
  <c r="Q31" i="25"/>
  <c r="O31" i="25"/>
  <c r="K31" i="25"/>
  <c r="K30" i="25" s="1"/>
  <c r="I31" i="25"/>
  <c r="F31" i="25"/>
  <c r="G31" i="25" s="1"/>
  <c r="Q30" i="25"/>
  <c r="U29" i="25"/>
  <c r="Q29" i="25"/>
  <c r="O29" i="25"/>
  <c r="K29" i="25"/>
  <c r="I29" i="25"/>
  <c r="F29" i="25"/>
  <c r="G29" i="25" s="1"/>
  <c r="M29" i="25" s="1"/>
  <c r="U28" i="25"/>
  <c r="Q28" i="25"/>
  <c r="O28" i="25"/>
  <c r="K28" i="25"/>
  <c r="I28" i="25"/>
  <c r="F28" i="25"/>
  <c r="G28" i="25" s="1"/>
  <c r="M28" i="25" s="1"/>
  <c r="U26" i="25"/>
  <c r="Q26" i="25"/>
  <c r="O26" i="25"/>
  <c r="K26" i="25"/>
  <c r="I26" i="25"/>
  <c r="F26" i="25"/>
  <c r="G26" i="25" s="1"/>
  <c r="M26" i="25" s="1"/>
  <c r="U24" i="25"/>
  <c r="Q24" i="25"/>
  <c r="O24" i="25"/>
  <c r="K24" i="25"/>
  <c r="I24" i="25"/>
  <c r="F24" i="25"/>
  <c r="G24" i="25" s="1"/>
  <c r="M24" i="25" s="1"/>
  <c r="U22" i="25"/>
  <c r="Q22" i="25"/>
  <c r="O22" i="25"/>
  <c r="K22" i="25"/>
  <c r="I22" i="25"/>
  <c r="F22" i="25"/>
  <c r="G22" i="25" s="1"/>
  <c r="M22" i="25" s="1"/>
  <c r="U20" i="25"/>
  <c r="Q20" i="25"/>
  <c r="O20" i="25"/>
  <c r="K20" i="25"/>
  <c r="I20" i="25"/>
  <c r="F20" i="25"/>
  <c r="G20" i="25" s="1"/>
  <c r="M20" i="25" s="1"/>
  <c r="U18" i="25"/>
  <c r="Q18" i="25"/>
  <c r="O18" i="25"/>
  <c r="K18" i="25"/>
  <c r="I18" i="25"/>
  <c r="F18" i="25"/>
  <c r="G18" i="25" s="1"/>
  <c r="M18" i="25" s="1"/>
  <c r="U16" i="25"/>
  <c r="Q16" i="25"/>
  <c r="Q8" i="25" s="1"/>
  <c r="O16" i="25"/>
  <c r="K16" i="25"/>
  <c r="I16" i="25"/>
  <c r="F16" i="25"/>
  <c r="G16" i="25" s="1"/>
  <c r="M16" i="25" s="1"/>
  <c r="U9" i="25"/>
  <c r="Q9" i="25"/>
  <c r="O9" i="25"/>
  <c r="K9" i="25"/>
  <c r="I9" i="25"/>
  <c r="F9" i="25"/>
  <c r="G9" i="25" s="1"/>
  <c r="U8" i="25"/>
  <c r="O8" i="25"/>
  <c r="K8" i="25"/>
  <c r="I8" i="25"/>
  <c r="G38" i="24"/>
  <c r="F38" i="24"/>
  <c r="H32" i="24"/>
  <c r="J28" i="24"/>
  <c r="J27" i="24"/>
  <c r="G27" i="24"/>
  <c r="J26" i="24"/>
  <c r="E26" i="24"/>
  <c r="J25" i="24"/>
  <c r="J24" i="24"/>
  <c r="E24" i="24"/>
  <c r="J23" i="24"/>
  <c r="I20" i="24"/>
  <c r="I19" i="24"/>
  <c r="I18" i="24"/>
  <c r="I17" i="24"/>
  <c r="M31" i="25" l="1"/>
  <c r="G30" i="25"/>
  <c r="I48" i="24" s="1"/>
  <c r="M53" i="25"/>
  <c r="G52" i="25"/>
  <c r="I50" i="24" s="1"/>
  <c r="M80" i="25"/>
  <c r="M77" i="25" s="1"/>
  <c r="G77" i="25"/>
  <c r="I52" i="24" s="1"/>
  <c r="Q93" i="25"/>
  <c r="K93" i="25"/>
  <c r="U93" i="25"/>
  <c r="G273" i="25"/>
  <c r="I55" i="24" s="1"/>
  <c r="I93" i="25"/>
  <c r="G67" i="25"/>
  <c r="I51" i="24" s="1"/>
  <c r="M68" i="25"/>
  <c r="M67" i="25" s="1"/>
  <c r="M98" i="25"/>
  <c r="G93" i="25"/>
  <c r="I54" i="24" s="1"/>
  <c r="G89" i="25"/>
  <c r="I53" i="24" s="1"/>
  <c r="M90" i="25"/>
  <c r="M89" i="25" s="1"/>
  <c r="M93" i="25"/>
  <c r="G47" i="25"/>
  <c r="I49" i="24" s="1"/>
  <c r="M48" i="25"/>
  <c r="M47" i="25" s="1"/>
  <c r="AD276" i="25"/>
  <c r="G39" i="24" s="1"/>
  <c r="G8" i="25"/>
  <c r="M9" i="25"/>
  <c r="M8" i="25" s="1"/>
  <c r="M30" i="25"/>
  <c r="M52" i="25"/>
  <c r="G23" i="24"/>
  <c r="I47" i="24" l="1"/>
  <c r="G276" i="25"/>
  <c r="G40" i="24"/>
  <c r="G29" i="24" s="1"/>
  <c r="H39" i="24"/>
  <c r="H40" i="24" s="1"/>
  <c r="I39" i="24" l="1"/>
  <c r="I40" i="24" s="1"/>
  <c r="J39" i="24" s="1"/>
  <c r="J40" i="24" s="1"/>
  <c r="G25" i="24"/>
  <c r="G28" i="24"/>
  <c r="I16" i="24"/>
  <c r="I21" i="24" s="1"/>
  <c r="I56" i="24"/>
  <c r="AC140" i="23"/>
  <c r="F39" i="22" s="1"/>
  <c r="F40" i="22" s="1"/>
  <c r="U138" i="23"/>
  <c r="Q138" i="23"/>
  <c r="O138" i="23"/>
  <c r="K138" i="23"/>
  <c r="I138" i="23"/>
  <c r="M138" i="23"/>
  <c r="U137" i="23"/>
  <c r="Q137" i="23"/>
  <c r="O137" i="23"/>
  <c r="K137" i="23"/>
  <c r="I137" i="23"/>
  <c r="M137" i="23"/>
  <c r="U136" i="23"/>
  <c r="Q136" i="23"/>
  <c r="I136" i="23"/>
  <c r="G136" i="23"/>
  <c r="I52" i="22" s="1"/>
  <c r="I19" i="22" s="1"/>
  <c r="U135" i="23"/>
  <c r="U134" i="23" s="1"/>
  <c r="Q135" i="23"/>
  <c r="O135" i="23"/>
  <c r="K135" i="23"/>
  <c r="I135" i="23"/>
  <c r="F135" i="23"/>
  <c r="G135" i="23" s="1"/>
  <c r="Q134" i="23"/>
  <c r="O134" i="23"/>
  <c r="K134" i="23"/>
  <c r="I134" i="23"/>
  <c r="U133" i="23"/>
  <c r="Q133" i="23"/>
  <c r="O133" i="23"/>
  <c r="K133" i="23"/>
  <c r="I133" i="23"/>
  <c r="G133" i="23"/>
  <c r="M133" i="23" s="1"/>
  <c r="U132" i="23"/>
  <c r="Q132" i="23"/>
  <c r="O132" i="23"/>
  <c r="K132" i="23"/>
  <c r="I132" i="23"/>
  <c r="G132" i="23"/>
  <c r="M132" i="23" s="1"/>
  <c r="BA131" i="23"/>
  <c r="U130" i="23"/>
  <c r="Q130" i="23"/>
  <c r="O130" i="23"/>
  <c r="K130" i="23"/>
  <c r="I130" i="23"/>
  <c r="F130" i="23"/>
  <c r="G130" i="23" s="1"/>
  <c r="M130" i="23" s="1"/>
  <c r="U129" i="23"/>
  <c r="Q129" i="23"/>
  <c r="O129" i="23"/>
  <c r="K129" i="23"/>
  <c r="I129" i="23"/>
  <c r="F129" i="23"/>
  <c r="G129" i="23" s="1"/>
  <c r="M129" i="23" s="1"/>
  <c r="BA128" i="23"/>
  <c r="U127" i="23"/>
  <c r="Q127" i="23"/>
  <c r="O127" i="23"/>
  <c r="K127" i="23"/>
  <c r="I127" i="23"/>
  <c r="F127" i="23"/>
  <c r="G127" i="23" s="1"/>
  <c r="M127" i="23" s="1"/>
  <c r="BA126" i="23"/>
  <c r="U125" i="23"/>
  <c r="Q125" i="23"/>
  <c r="O125" i="23"/>
  <c r="K125" i="23"/>
  <c r="I125" i="23"/>
  <c r="F125" i="23"/>
  <c r="G125" i="23" s="1"/>
  <c r="M125" i="23" s="1"/>
  <c r="BA124" i="23"/>
  <c r="U123" i="23"/>
  <c r="Q123" i="23"/>
  <c r="O123" i="23"/>
  <c r="K123" i="23"/>
  <c r="I123" i="23"/>
  <c r="F123" i="23"/>
  <c r="G123" i="23" s="1"/>
  <c r="M123" i="23" s="1"/>
  <c r="BA121" i="23"/>
  <c r="U120" i="23"/>
  <c r="Q120" i="23"/>
  <c r="O120" i="23"/>
  <c r="K120" i="23"/>
  <c r="I120" i="23"/>
  <c r="F120" i="23"/>
  <c r="G120" i="23" s="1"/>
  <c r="M120" i="23" s="1"/>
  <c r="U119" i="23"/>
  <c r="Q119" i="23"/>
  <c r="O119" i="23"/>
  <c r="K119" i="23"/>
  <c r="I119" i="23"/>
  <c r="F119" i="23"/>
  <c r="G119" i="23" s="1"/>
  <c r="M119" i="23" s="1"/>
  <c r="BA117" i="23"/>
  <c r="U116" i="23"/>
  <c r="Q116" i="23"/>
  <c r="O116" i="23"/>
  <c r="K116" i="23"/>
  <c r="I116" i="23"/>
  <c r="F116" i="23"/>
  <c r="G116" i="23" s="1"/>
  <c r="M116" i="23" s="1"/>
  <c r="BA114" i="23"/>
  <c r="U113" i="23"/>
  <c r="Q113" i="23"/>
  <c r="O113" i="23"/>
  <c r="K113" i="23"/>
  <c r="I113" i="23"/>
  <c r="F113" i="23"/>
  <c r="G113" i="23" s="1"/>
  <c r="M113" i="23" s="1"/>
  <c r="U112" i="23"/>
  <c r="Q112" i="23"/>
  <c r="O112" i="23"/>
  <c r="K112" i="23"/>
  <c r="I112" i="23"/>
  <c r="F112" i="23"/>
  <c r="G112" i="23" s="1"/>
  <c r="M112" i="23" s="1"/>
  <c r="BA110" i="23"/>
  <c r="U109" i="23"/>
  <c r="Q109" i="23"/>
  <c r="O109" i="23"/>
  <c r="K109" i="23"/>
  <c r="I109" i="23"/>
  <c r="F109" i="23"/>
  <c r="G109" i="23" s="1"/>
  <c r="M109" i="23" s="1"/>
  <c r="BA107" i="23"/>
  <c r="U106" i="23"/>
  <c r="Q106" i="23"/>
  <c r="O106" i="23"/>
  <c r="K106" i="23"/>
  <c r="I106" i="23"/>
  <c r="F106" i="23"/>
  <c r="G106" i="23" s="1"/>
  <c r="M106" i="23" s="1"/>
  <c r="BA104" i="23"/>
  <c r="U103" i="23"/>
  <c r="Q103" i="23"/>
  <c r="O103" i="23"/>
  <c r="K103" i="23"/>
  <c r="I103" i="23"/>
  <c r="G103" i="23"/>
  <c r="M103" i="23" s="1"/>
  <c r="F103" i="23"/>
  <c r="U102" i="23"/>
  <c r="Q102" i="23"/>
  <c r="O102" i="23"/>
  <c r="K102" i="23"/>
  <c r="I102" i="23"/>
  <c r="F102" i="23"/>
  <c r="G102" i="23" s="1"/>
  <c r="M102" i="23" s="1"/>
  <c r="U101" i="23"/>
  <c r="Q101" i="23"/>
  <c r="O101" i="23"/>
  <c r="M101" i="23"/>
  <c r="K101" i="23"/>
  <c r="I101" i="23"/>
  <c r="U100" i="23"/>
  <c r="Q100" i="23"/>
  <c r="O100" i="23"/>
  <c r="K100" i="23"/>
  <c r="I100" i="23"/>
  <c r="F100" i="23"/>
  <c r="G100" i="23" s="1"/>
  <c r="M100" i="23" s="1"/>
  <c r="U99" i="23"/>
  <c r="Q99" i="23"/>
  <c r="O99" i="23"/>
  <c r="K99" i="23"/>
  <c r="I99" i="23"/>
  <c r="F99" i="23"/>
  <c r="G99" i="23" s="1"/>
  <c r="M99" i="23" s="1"/>
  <c r="U97" i="23"/>
  <c r="Q97" i="23"/>
  <c r="O97" i="23"/>
  <c r="K97" i="23"/>
  <c r="I97" i="23"/>
  <c r="G97" i="23"/>
  <c r="M97" i="23" s="1"/>
  <c r="U96" i="23"/>
  <c r="Q96" i="23"/>
  <c r="O96" i="23"/>
  <c r="K96" i="23"/>
  <c r="I96" i="23"/>
  <c r="F96" i="23"/>
  <c r="G96" i="23" s="1"/>
  <c r="M96" i="23" s="1"/>
  <c r="BA94" i="23"/>
  <c r="U93" i="23"/>
  <c r="Q93" i="23"/>
  <c r="O93" i="23"/>
  <c r="K93" i="23"/>
  <c r="I93" i="23"/>
  <c r="F93" i="23"/>
  <c r="G93" i="23" s="1"/>
  <c r="M93" i="23" s="1"/>
  <c r="BA91" i="23"/>
  <c r="U90" i="23"/>
  <c r="Q90" i="23"/>
  <c r="O90" i="23"/>
  <c r="K90" i="23"/>
  <c r="I90" i="23"/>
  <c r="G90" i="23"/>
  <c r="M90" i="23" s="1"/>
  <c r="F90" i="23"/>
  <c r="BA89" i="23"/>
  <c r="U88" i="23"/>
  <c r="Q88" i="23"/>
  <c r="O88" i="23"/>
  <c r="K88" i="23"/>
  <c r="I88" i="23"/>
  <c r="F88" i="23"/>
  <c r="G88" i="23" s="1"/>
  <c r="M88" i="23" s="1"/>
  <c r="BA87" i="23"/>
  <c r="U86" i="23"/>
  <c r="Q86" i="23"/>
  <c r="O86" i="23"/>
  <c r="K86" i="23"/>
  <c r="I86" i="23"/>
  <c r="F86" i="23"/>
  <c r="G86" i="23" s="1"/>
  <c r="M86" i="23" s="1"/>
  <c r="U85" i="23"/>
  <c r="Q85" i="23"/>
  <c r="O85" i="23"/>
  <c r="K85" i="23"/>
  <c r="I85" i="23"/>
  <c r="F85" i="23"/>
  <c r="G85" i="23" s="1"/>
  <c r="M85" i="23" s="1"/>
  <c r="BA84" i="23"/>
  <c r="U83" i="23"/>
  <c r="Q83" i="23"/>
  <c r="O83" i="23"/>
  <c r="K83" i="23"/>
  <c r="I83" i="23"/>
  <c r="F83" i="23"/>
  <c r="G83" i="23" s="1"/>
  <c r="M83" i="23" s="1"/>
  <c r="BA82" i="23"/>
  <c r="U81" i="23"/>
  <c r="Q81" i="23"/>
  <c r="O81" i="23"/>
  <c r="K81" i="23"/>
  <c r="I81" i="23"/>
  <c r="F81" i="23"/>
  <c r="G81" i="23" s="1"/>
  <c r="M81" i="23" s="1"/>
  <c r="BA79" i="23"/>
  <c r="U78" i="23"/>
  <c r="Q78" i="23"/>
  <c r="O78" i="23"/>
  <c r="K78" i="23"/>
  <c r="I78" i="23"/>
  <c r="F78" i="23"/>
  <c r="G78" i="23" s="1"/>
  <c r="BA77" i="23"/>
  <c r="U76" i="23"/>
  <c r="U75" i="23" s="1"/>
  <c r="Q76" i="23"/>
  <c r="O76" i="23"/>
  <c r="K76" i="23"/>
  <c r="K75" i="23" s="1"/>
  <c r="I76" i="23"/>
  <c r="G76" i="23"/>
  <c r="M76" i="23" s="1"/>
  <c r="F76" i="23"/>
  <c r="U74" i="23"/>
  <c r="Q74" i="23"/>
  <c r="O74" i="23"/>
  <c r="K74" i="23"/>
  <c r="I74" i="23"/>
  <c r="F74" i="23"/>
  <c r="G74" i="23" s="1"/>
  <c r="M74" i="23" s="1"/>
  <c r="U73" i="23"/>
  <c r="Q73" i="23"/>
  <c r="O73" i="23"/>
  <c r="K73" i="23"/>
  <c r="I73" i="23"/>
  <c r="F73" i="23"/>
  <c r="G73" i="23" s="1"/>
  <c r="M73" i="23" s="1"/>
  <c r="U71" i="23"/>
  <c r="Q71" i="23"/>
  <c r="O71" i="23"/>
  <c r="K71" i="23"/>
  <c r="I71" i="23"/>
  <c r="F71" i="23"/>
  <c r="G71" i="23" s="1"/>
  <c r="M71" i="23" s="1"/>
  <c r="U69" i="23"/>
  <c r="U64" i="23" s="1"/>
  <c r="Q69" i="23"/>
  <c r="O69" i="23"/>
  <c r="K69" i="23"/>
  <c r="I69" i="23"/>
  <c r="F69" i="23"/>
  <c r="G69" i="23" s="1"/>
  <c r="BA66" i="23"/>
  <c r="U65" i="23"/>
  <c r="Q65" i="23"/>
  <c r="O65" i="23"/>
  <c r="O64" i="23" s="1"/>
  <c r="K65" i="23"/>
  <c r="K64" i="23" s="1"/>
  <c r="I65" i="23"/>
  <c r="G65" i="23"/>
  <c r="M65" i="23" s="1"/>
  <c r="F65" i="23"/>
  <c r="U63" i="23"/>
  <c r="Q63" i="23"/>
  <c r="O63" i="23"/>
  <c r="K63" i="23"/>
  <c r="I63" i="23"/>
  <c r="F63" i="23"/>
  <c r="G63" i="23" s="1"/>
  <c r="M63" i="23" s="1"/>
  <c r="U62" i="23"/>
  <c r="U61" i="23" s="1"/>
  <c r="Q62" i="23"/>
  <c r="Q61" i="23" s="1"/>
  <c r="O62" i="23"/>
  <c r="O61" i="23" s="1"/>
  <c r="K62" i="23"/>
  <c r="I62" i="23"/>
  <c r="F62" i="23"/>
  <c r="G62" i="23" s="1"/>
  <c r="K61" i="23"/>
  <c r="I61" i="23"/>
  <c r="BA60" i="23"/>
  <c r="BA59" i="23"/>
  <c r="BA58" i="23"/>
  <c r="BA57" i="23"/>
  <c r="U56" i="23"/>
  <c r="Q56" i="23"/>
  <c r="O56" i="23"/>
  <c r="K56" i="23"/>
  <c r="I56" i="23"/>
  <c r="F56" i="23"/>
  <c r="G56" i="23" s="1"/>
  <c r="M56" i="23" s="1"/>
  <c r="U55" i="23"/>
  <c r="Q55" i="23"/>
  <c r="O55" i="23"/>
  <c r="K55" i="23"/>
  <c r="I55" i="23"/>
  <c r="G55" i="23"/>
  <c r="M55" i="23" s="1"/>
  <c r="F55" i="23"/>
  <c r="U54" i="23"/>
  <c r="Q54" i="23"/>
  <c r="O54" i="23"/>
  <c r="K54" i="23"/>
  <c r="I54" i="23"/>
  <c r="F54" i="23"/>
  <c r="G54" i="23" s="1"/>
  <c r="M54" i="23" s="1"/>
  <c r="U53" i="23"/>
  <c r="Q53" i="23"/>
  <c r="O53" i="23"/>
  <c r="K53" i="23"/>
  <c r="I53" i="23"/>
  <c r="F53" i="23"/>
  <c r="G53" i="23" s="1"/>
  <c r="M53" i="23" s="1"/>
  <c r="U51" i="23"/>
  <c r="Q51" i="23"/>
  <c r="O51" i="23"/>
  <c r="K51" i="23"/>
  <c r="I51" i="23"/>
  <c r="F51" i="23"/>
  <c r="G51" i="23" s="1"/>
  <c r="M51" i="23" s="1"/>
  <c r="U50" i="23"/>
  <c r="Q50" i="23"/>
  <c r="O50" i="23"/>
  <c r="K50" i="23"/>
  <c r="I50" i="23"/>
  <c r="G50" i="23"/>
  <c r="M50" i="23" s="1"/>
  <c r="F50" i="23"/>
  <c r="U47" i="23"/>
  <c r="Q47" i="23"/>
  <c r="O47" i="23"/>
  <c r="K47" i="23"/>
  <c r="I47" i="23"/>
  <c r="F47" i="23"/>
  <c r="G47" i="23" s="1"/>
  <c r="M47" i="23" s="1"/>
  <c r="U44" i="23"/>
  <c r="Q44" i="23"/>
  <c r="O44" i="23"/>
  <c r="K44" i="23"/>
  <c r="I44" i="23"/>
  <c r="G44" i="23"/>
  <c r="M44" i="23" s="1"/>
  <c r="F44" i="23"/>
  <c r="U43" i="23"/>
  <c r="Q43" i="23"/>
  <c r="O43" i="23"/>
  <c r="K43" i="23"/>
  <c r="I43" i="23"/>
  <c r="F43" i="23"/>
  <c r="G43" i="23" s="1"/>
  <c r="M43" i="23" s="1"/>
  <c r="U41" i="23"/>
  <c r="Q41" i="23"/>
  <c r="O41" i="23"/>
  <c r="K41" i="23"/>
  <c r="I41" i="23"/>
  <c r="F41" i="23"/>
  <c r="G41" i="23" s="1"/>
  <c r="M41" i="23" s="1"/>
  <c r="U39" i="23"/>
  <c r="Q39" i="23"/>
  <c r="O39" i="23"/>
  <c r="K39" i="23"/>
  <c r="I39" i="23"/>
  <c r="F39" i="23"/>
  <c r="G39" i="23" s="1"/>
  <c r="M39" i="23" s="1"/>
  <c r="U37" i="23"/>
  <c r="Q37" i="23"/>
  <c r="O37" i="23"/>
  <c r="K37" i="23"/>
  <c r="I37" i="23"/>
  <c r="G37" i="23"/>
  <c r="M37" i="23" s="1"/>
  <c r="F37" i="23"/>
  <c r="U35" i="23"/>
  <c r="Q35" i="23"/>
  <c r="O35" i="23"/>
  <c r="K35" i="23"/>
  <c r="I35" i="23"/>
  <c r="F35" i="23"/>
  <c r="G35" i="23" s="1"/>
  <c r="M35" i="23" s="1"/>
  <c r="U34" i="23"/>
  <c r="Q34" i="23"/>
  <c r="O34" i="23"/>
  <c r="K34" i="23"/>
  <c r="I34" i="23"/>
  <c r="G34" i="23"/>
  <c r="M34" i="23" s="1"/>
  <c r="F34" i="23"/>
  <c r="U33" i="23"/>
  <c r="Q33" i="23"/>
  <c r="O33" i="23"/>
  <c r="K33" i="23"/>
  <c r="I33" i="23"/>
  <c r="F33" i="23"/>
  <c r="G33" i="23" s="1"/>
  <c r="M33" i="23" s="1"/>
  <c r="U32" i="23"/>
  <c r="Q32" i="23"/>
  <c r="O32" i="23"/>
  <c r="K32" i="23"/>
  <c r="I32" i="23"/>
  <c r="F32" i="23"/>
  <c r="G32" i="23" s="1"/>
  <c r="M32" i="23" s="1"/>
  <c r="U31" i="23"/>
  <c r="Q31" i="23"/>
  <c r="O31" i="23"/>
  <c r="K31" i="23"/>
  <c r="I31" i="23"/>
  <c r="F31" i="23"/>
  <c r="G31" i="23" s="1"/>
  <c r="M31" i="23" s="1"/>
  <c r="U28" i="23"/>
  <c r="Q28" i="23"/>
  <c r="O28" i="23"/>
  <c r="K28" i="23"/>
  <c r="I28" i="23"/>
  <c r="G28" i="23"/>
  <c r="M28" i="23" s="1"/>
  <c r="F28" i="23"/>
  <c r="U25" i="23"/>
  <c r="Q25" i="23"/>
  <c r="O25" i="23"/>
  <c r="K25" i="23"/>
  <c r="I25" i="23"/>
  <c r="F25" i="23"/>
  <c r="G25" i="23" s="1"/>
  <c r="M25" i="23" s="1"/>
  <c r="U24" i="23"/>
  <c r="Q24" i="23"/>
  <c r="O24" i="23"/>
  <c r="K24" i="23"/>
  <c r="I24" i="23"/>
  <c r="G24" i="23"/>
  <c r="M24" i="23" s="1"/>
  <c r="F24" i="23"/>
  <c r="U21" i="23"/>
  <c r="Q21" i="23"/>
  <c r="O21" i="23"/>
  <c r="K21" i="23"/>
  <c r="I21" i="23"/>
  <c r="G21" i="23"/>
  <c r="M21" i="23" s="1"/>
  <c r="F21" i="23"/>
  <c r="U20" i="23"/>
  <c r="Q20" i="23"/>
  <c r="O20" i="23"/>
  <c r="K20" i="23"/>
  <c r="I20" i="23"/>
  <c r="F20" i="23"/>
  <c r="G20" i="23" s="1"/>
  <c r="M20" i="23" s="1"/>
  <c r="U17" i="23"/>
  <c r="Q17" i="23"/>
  <c r="O17" i="23"/>
  <c r="K17" i="23"/>
  <c r="I17" i="23"/>
  <c r="F17" i="23"/>
  <c r="G17" i="23" s="1"/>
  <c r="M17" i="23" s="1"/>
  <c r="U14" i="23"/>
  <c r="Q14" i="23"/>
  <c r="O14" i="23"/>
  <c r="K14" i="23"/>
  <c r="I14" i="23"/>
  <c r="G14" i="23"/>
  <c r="M14" i="23" s="1"/>
  <c r="F14" i="23"/>
  <c r="U12" i="23"/>
  <c r="Q12" i="23"/>
  <c r="O12" i="23"/>
  <c r="K12" i="23"/>
  <c r="I12" i="23"/>
  <c r="F12" i="23"/>
  <c r="G12" i="23" s="1"/>
  <c r="M12" i="23" s="1"/>
  <c r="BA11" i="23"/>
  <c r="BA10" i="23"/>
  <c r="U9" i="23"/>
  <c r="Q9" i="23"/>
  <c r="O9" i="23"/>
  <c r="O8" i="23" s="1"/>
  <c r="K9" i="23"/>
  <c r="I9" i="23"/>
  <c r="F9" i="23"/>
  <c r="G9" i="23" s="1"/>
  <c r="G38" i="22"/>
  <c r="F38" i="22"/>
  <c r="J28" i="22"/>
  <c r="J27" i="22"/>
  <c r="G27" i="22"/>
  <c r="J26" i="22"/>
  <c r="E26" i="22"/>
  <c r="J25" i="22"/>
  <c r="J24" i="22"/>
  <c r="E24" i="22"/>
  <c r="J23" i="22"/>
  <c r="I20" i="22"/>
  <c r="I18" i="22"/>
  <c r="I17" i="22"/>
  <c r="G8" i="23" l="1"/>
  <c r="U8" i="23"/>
  <c r="Q64" i="23"/>
  <c r="O75" i="23"/>
  <c r="I8" i="23"/>
  <c r="I75" i="23"/>
  <c r="K136" i="23"/>
  <c r="K8" i="23"/>
  <c r="O136" i="23"/>
  <c r="I64" i="23"/>
  <c r="Q8" i="23"/>
  <c r="Q75" i="23"/>
  <c r="M78" i="23"/>
  <c r="M75" i="23" s="1"/>
  <c r="G75" i="23"/>
  <c r="I50" i="22" s="1"/>
  <c r="G134" i="23"/>
  <c r="I51" i="22" s="1"/>
  <c r="M135" i="23"/>
  <c r="M134" i="23" s="1"/>
  <c r="M69" i="23"/>
  <c r="G64" i="23"/>
  <c r="I49" i="22" s="1"/>
  <c r="M136" i="23"/>
  <c r="AD140" i="23"/>
  <c r="G39" i="22" s="1"/>
  <c r="G61" i="23"/>
  <c r="I48" i="22" s="1"/>
  <c r="M62" i="23"/>
  <c r="M61" i="23" s="1"/>
  <c r="M64" i="23"/>
  <c r="I47" i="22"/>
  <c r="G23" i="22"/>
  <c r="M9" i="23"/>
  <c r="M8" i="23" s="1"/>
  <c r="G140" i="23" l="1"/>
  <c r="I53" i="22"/>
  <c r="I16" i="22"/>
  <c r="I21" i="22" s="1"/>
  <c r="G40" i="22"/>
  <c r="G29" i="22" s="1"/>
  <c r="H39" i="22"/>
  <c r="H40" i="22" s="1"/>
  <c r="I39" i="22" l="1"/>
  <c r="I40" i="22" s="1"/>
  <c r="J39" i="22" s="1"/>
  <c r="J40" i="22" s="1"/>
  <c r="G25" i="22"/>
  <c r="G28" i="22"/>
  <c r="AC161" i="12" l="1"/>
  <c r="F39" i="1" s="1"/>
  <c r="BA155" i="12"/>
  <c r="BA152" i="12"/>
  <c r="BA150" i="12"/>
  <c r="BA148" i="12"/>
  <c r="BA146" i="12"/>
  <c r="BA144" i="12"/>
  <c r="BA141" i="12"/>
  <c r="BA138" i="12"/>
  <c r="BA135" i="12"/>
  <c r="BA131" i="12"/>
  <c r="BA128" i="12"/>
  <c r="BA124" i="12"/>
  <c r="BA121" i="12"/>
  <c r="BA118" i="12"/>
  <c r="BA106" i="12"/>
  <c r="BA103" i="12"/>
  <c r="BA101" i="12"/>
  <c r="BA99" i="12"/>
  <c r="BA97" i="12"/>
  <c r="BA95" i="12"/>
  <c r="BA91" i="12"/>
  <c r="BA88" i="12"/>
  <c r="BA85" i="12"/>
  <c r="BA82" i="12"/>
  <c r="BA79" i="12"/>
  <c r="BA68" i="12"/>
  <c r="BA61" i="12"/>
  <c r="BA60" i="12"/>
  <c r="BA59" i="12"/>
  <c r="BA58" i="12"/>
  <c r="BA11" i="12"/>
  <c r="BA10" i="12"/>
  <c r="F9" i="12"/>
  <c r="G9" i="12" s="1"/>
  <c r="I9" i="12"/>
  <c r="K9" i="12"/>
  <c r="O9" i="12"/>
  <c r="Q9" i="12"/>
  <c r="U9" i="12"/>
  <c r="F12" i="12"/>
  <c r="G12" i="12" s="1"/>
  <c r="I12" i="12"/>
  <c r="K12" i="12"/>
  <c r="O12" i="12"/>
  <c r="Q12" i="12"/>
  <c r="U12" i="12"/>
  <c r="F14" i="12"/>
  <c r="G14" i="12" s="1"/>
  <c r="M14" i="12" s="1"/>
  <c r="I14" i="12"/>
  <c r="K14" i="12"/>
  <c r="O14" i="12"/>
  <c r="Q14" i="12"/>
  <c r="U14" i="12"/>
  <c r="F17" i="12"/>
  <c r="G17" i="12" s="1"/>
  <c r="M17" i="12" s="1"/>
  <c r="I17" i="12"/>
  <c r="K17" i="12"/>
  <c r="O17" i="12"/>
  <c r="Q17" i="12"/>
  <c r="U17" i="12"/>
  <c r="F20" i="12"/>
  <c r="G20" i="12" s="1"/>
  <c r="M20" i="12" s="1"/>
  <c r="I20" i="12"/>
  <c r="K20" i="12"/>
  <c r="O20" i="12"/>
  <c r="Q20" i="12"/>
  <c r="U20" i="12"/>
  <c r="F21" i="12"/>
  <c r="G21" i="12" s="1"/>
  <c r="M21" i="12" s="1"/>
  <c r="I21" i="12"/>
  <c r="K21" i="12"/>
  <c r="O21" i="12"/>
  <c r="Q21" i="12"/>
  <c r="U21" i="12"/>
  <c r="F24" i="12"/>
  <c r="G24" i="12" s="1"/>
  <c r="M24" i="12" s="1"/>
  <c r="I24" i="12"/>
  <c r="K24" i="12"/>
  <c r="O24" i="12"/>
  <c r="Q24" i="12"/>
  <c r="U24" i="12"/>
  <c r="F25" i="12"/>
  <c r="G25" i="12" s="1"/>
  <c r="M25" i="12" s="1"/>
  <c r="I25" i="12"/>
  <c r="K25" i="12"/>
  <c r="O25" i="12"/>
  <c r="Q25" i="12"/>
  <c r="U25" i="12"/>
  <c r="F28" i="12"/>
  <c r="G28" i="12" s="1"/>
  <c r="M28" i="12" s="1"/>
  <c r="I28" i="12"/>
  <c r="K28" i="12"/>
  <c r="O28" i="12"/>
  <c r="Q28" i="12"/>
  <c r="U28" i="12"/>
  <c r="F31" i="12"/>
  <c r="G31" i="12" s="1"/>
  <c r="M31" i="12" s="1"/>
  <c r="I31" i="12"/>
  <c r="K31" i="12"/>
  <c r="O31" i="12"/>
  <c r="Q31" i="12"/>
  <c r="U31" i="12"/>
  <c r="F34" i="12"/>
  <c r="G34" i="12" s="1"/>
  <c r="M34" i="12" s="1"/>
  <c r="I34" i="12"/>
  <c r="K34" i="12"/>
  <c r="O34" i="12"/>
  <c r="Q34" i="12"/>
  <c r="U34" i="12"/>
  <c r="F35" i="12"/>
  <c r="G35" i="12" s="1"/>
  <c r="M35" i="12" s="1"/>
  <c r="I35" i="12"/>
  <c r="K35" i="12"/>
  <c r="O35" i="12"/>
  <c r="Q35" i="12"/>
  <c r="U35" i="12"/>
  <c r="F37" i="12"/>
  <c r="G37" i="12" s="1"/>
  <c r="M37" i="12" s="1"/>
  <c r="I37" i="12"/>
  <c r="K37" i="12"/>
  <c r="O37" i="12"/>
  <c r="Q37" i="12"/>
  <c r="U37" i="12"/>
  <c r="F39" i="12"/>
  <c r="G39" i="12" s="1"/>
  <c r="M39" i="12" s="1"/>
  <c r="I39" i="12"/>
  <c r="K39" i="12"/>
  <c r="O39" i="12"/>
  <c r="Q39" i="12"/>
  <c r="U39" i="12"/>
  <c r="F41" i="12"/>
  <c r="G41" i="12" s="1"/>
  <c r="M41" i="12" s="1"/>
  <c r="I41" i="12"/>
  <c r="K41" i="12"/>
  <c r="O41" i="12"/>
  <c r="Q41" i="12"/>
  <c r="U41" i="12"/>
  <c r="F42" i="12"/>
  <c r="G42" i="12" s="1"/>
  <c r="M42" i="12" s="1"/>
  <c r="I42" i="12"/>
  <c r="K42" i="12"/>
  <c r="O42" i="12"/>
  <c r="Q42" i="12"/>
  <c r="U42" i="12"/>
  <c r="F43" i="12"/>
  <c r="G43" i="12" s="1"/>
  <c r="M43" i="12" s="1"/>
  <c r="I43" i="12"/>
  <c r="K43" i="12"/>
  <c r="O43" i="12"/>
  <c r="Q43" i="12"/>
  <c r="U43" i="12"/>
  <c r="F47" i="12"/>
  <c r="G47" i="12" s="1"/>
  <c r="M47" i="12" s="1"/>
  <c r="I47" i="12"/>
  <c r="K47" i="12"/>
  <c r="O47" i="12"/>
  <c r="Q47" i="12"/>
  <c r="U47" i="12"/>
  <c r="F50" i="12"/>
  <c r="G50" i="12" s="1"/>
  <c r="M50" i="12" s="1"/>
  <c r="I50" i="12"/>
  <c r="K50" i="12"/>
  <c r="O50" i="12"/>
  <c r="Q50" i="12"/>
  <c r="U50" i="12"/>
  <c r="F51" i="12"/>
  <c r="G51" i="12" s="1"/>
  <c r="M51" i="12" s="1"/>
  <c r="I51" i="12"/>
  <c r="K51" i="12"/>
  <c r="O51" i="12"/>
  <c r="Q51" i="12"/>
  <c r="U51" i="12"/>
  <c r="F53" i="12"/>
  <c r="G53" i="12" s="1"/>
  <c r="M53" i="12" s="1"/>
  <c r="I53" i="12"/>
  <c r="K53" i="12"/>
  <c r="O53" i="12"/>
  <c r="Q53" i="12"/>
  <c r="U53" i="12"/>
  <c r="F55" i="12"/>
  <c r="G55" i="12" s="1"/>
  <c r="M55" i="12" s="1"/>
  <c r="I55" i="12"/>
  <c r="K55" i="12"/>
  <c r="O55" i="12"/>
  <c r="Q55" i="12"/>
  <c r="U55" i="12"/>
  <c r="F56" i="12"/>
  <c r="G56" i="12" s="1"/>
  <c r="M56" i="12" s="1"/>
  <c r="I56" i="12"/>
  <c r="K56" i="12"/>
  <c r="O56" i="12"/>
  <c r="Q56" i="12"/>
  <c r="U56" i="12"/>
  <c r="F57" i="12"/>
  <c r="G57" i="12" s="1"/>
  <c r="M57" i="12" s="1"/>
  <c r="I57" i="12"/>
  <c r="K57" i="12"/>
  <c r="O57" i="12"/>
  <c r="Q57" i="12"/>
  <c r="U57" i="12"/>
  <c r="F63" i="12"/>
  <c r="G63" i="12" s="1"/>
  <c r="I63" i="12"/>
  <c r="K63" i="12"/>
  <c r="O63" i="12"/>
  <c r="Q63" i="12"/>
  <c r="U63" i="12"/>
  <c r="F64" i="12"/>
  <c r="G64" i="12" s="1"/>
  <c r="M64" i="12" s="1"/>
  <c r="I64" i="12"/>
  <c r="K64" i="12"/>
  <c r="O64" i="12"/>
  <c r="Q64" i="12"/>
  <c r="U64" i="12"/>
  <c r="F67" i="12"/>
  <c r="G67" i="12" s="1"/>
  <c r="M67" i="12" s="1"/>
  <c r="I67" i="12"/>
  <c r="K67" i="12"/>
  <c r="O67" i="12"/>
  <c r="Q67" i="12"/>
  <c r="U67" i="12"/>
  <c r="F71" i="12"/>
  <c r="G71" i="12"/>
  <c r="M71" i="12" s="1"/>
  <c r="I71" i="12"/>
  <c r="K71" i="12"/>
  <c r="O71" i="12"/>
  <c r="Q71" i="12"/>
  <c r="U71" i="12"/>
  <c r="F73" i="12"/>
  <c r="G73" i="12" s="1"/>
  <c r="I73" i="12"/>
  <c r="K73" i="12"/>
  <c r="O73" i="12"/>
  <c r="Q73" i="12"/>
  <c r="U73" i="12"/>
  <c r="F75" i="12"/>
  <c r="G75" i="12" s="1"/>
  <c r="M75" i="12" s="1"/>
  <c r="I75" i="12"/>
  <c r="K75" i="12"/>
  <c r="O75" i="12"/>
  <c r="Q75" i="12"/>
  <c r="U75" i="12"/>
  <c r="F76" i="12"/>
  <c r="G76" i="12" s="1"/>
  <c r="M76" i="12" s="1"/>
  <c r="I76" i="12"/>
  <c r="K76" i="12"/>
  <c r="O76" i="12"/>
  <c r="Q76" i="12"/>
  <c r="U76" i="12"/>
  <c r="F78" i="12"/>
  <c r="G78" i="12"/>
  <c r="M78" i="12" s="1"/>
  <c r="I78" i="12"/>
  <c r="K78" i="12"/>
  <c r="O78" i="12"/>
  <c r="Q78" i="12"/>
  <c r="U78" i="12"/>
  <c r="F81" i="12"/>
  <c r="G81" i="12" s="1"/>
  <c r="M81" i="12" s="1"/>
  <c r="I81" i="12"/>
  <c r="K81" i="12"/>
  <c r="O81" i="12"/>
  <c r="Q81" i="12"/>
  <c r="U81" i="12"/>
  <c r="F84" i="12"/>
  <c r="G84" i="12" s="1"/>
  <c r="M84" i="12" s="1"/>
  <c r="I84" i="12"/>
  <c r="K84" i="12"/>
  <c r="O84" i="12"/>
  <c r="Q84" i="12"/>
  <c r="U84" i="12"/>
  <c r="F87" i="12"/>
  <c r="G87" i="12"/>
  <c r="M87" i="12" s="1"/>
  <c r="I87" i="12"/>
  <c r="K87" i="12"/>
  <c r="O87" i="12"/>
  <c r="Q87" i="12"/>
  <c r="U87" i="12"/>
  <c r="F90" i="12"/>
  <c r="G90" i="12" s="1"/>
  <c r="M90" i="12" s="1"/>
  <c r="I90" i="12"/>
  <c r="K90" i="12"/>
  <c r="O90" i="12"/>
  <c r="Q90" i="12"/>
  <c r="U90" i="12"/>
  <c r="F92" i="12"/>
  <c r="G92" i="12" s="1"/>
  <c r="M92" i="12" s="1"/>
  <c r="I92" i="12"/>
  <c r="K92" i="12"/>
  <c r="O92" i="12"/>
  <c r="Q92" i="12"/>
  <c r="U92" i="12"/>
  <c r="F94" i="12"/>
  <c r="G94" i="12" s="1"/>
  <c r="M94" i="12" s="1"/>
  <c r="I94" i="12"/>
  <c r="K94" i="12"/>
  <c r="O94" i="12"/>
  <c r="Q94" i="12"/>
  <c r="U94" i="12"/>
  <c r="F96" i="12"/>
  <c r="G96" i="12" s="1"/>
  <c r="M96" i="12" s="1"/>
  <c r="I96" i="12"/>
  <c r="K96" i="12"/>
  <c r="O96" i="12"/>
  <c r="Q96" i="12"/>
  <c r="U96" i="12"/>
  <c r="F98" i="12"/>
  <c r="G98" i="12" s="1"/>
  <c r="M98" i="12" s="1"/>
  <c r="I98" i="12"/>
  <c r="K98" i="12"/>
  <c r="O98" i="12"/>
  <c r="Q98" i="12"/>
  <c r="U98" i="12"/>
  <c r="F100" i="12"/>
  <c r="G100" i="12" s="1"/>
  <c r="M100" i="12" s="1"/>
  <c r="I100" i="12"/>
  <c r="K100" i="12"/>
  <c r="O100" i="12"/>
  <c r="Q100" i="12"/>
  <c r="U100" i="12"/>
  <c r="F102" i="12"/>
  <c r="G102" i="12" s="1"/>
  <c r="M102" i="12" s="1"/>
  <c r="I102" i="12"/>
  <c r="K102" i="12"/>
  <c r="O102" i="12"/>
  <c r="Q102" i="12"/>
  <c r="U102" i="12"/>
  <c r="F105" i="12"/>
  <c r="G105" i="12" s="1"/>
  <c r="M105" i="12" s="1"/>
  <c r="I105" i="12"/>
  <c r="K105" i="12"/>
  <c r="O105" i="12"/>
  <c r="Q105" i="12"/>
  <c r="U105" i="12"/>
  <c r="F108" i="12"/>
  <c r="G108" i="12" s="1"/>
  <c r="M108" i="12" s="1"/>
  <c r="I108" i="12"/>
  <c r="K108" i="12"/>
  <c r="O108" i="12"/>
  <c r="Q108" i="12"/>
  <c r="U108" i="12"/>
  <c r="F109" i="12"/>
  <c r="G109" i="12" s="1"/>
  <c r="M109" i="12" s="1"/>
  <c r="I109" i="12"/>
  <c r="K109" i="12"/>
  <c r="O109" i="12"/>
  <c r="Q109" i="12"/>
  <c r="U109" i="12"/>
  <c r="F111" i="12"/>
  <c r="G111" i="12" s="1"/>
  <c r="M111" i="12" s="1"/>
  <c r="I111" i="12"/>
  <c r="K111" i="12"/>
  <c r="O111" i="12"/>
  <c r="Q111" i="12"/>
  <c r="U111" i="12"/>
  <c r="F112" i="12"/>
  <c r="G112" i="12" s="1"/>
  <c r="M112" i="12" s="1"/>
  <c r="I112" i="12"/>
  <c r="K112" i="12"/>
  <c r="O112" i="12"/>
  <c r="Q112" i="12"/>
  <c r="U112" i="12"/>
  <c r="G114" i="12"/>
  <c r="M114" i="12" s="1"/>
  <c r="I114" i="12"/>
  <c r="K114" i="12"/>
  <c r="O114" i="12"/>
  <c r="Q114" i="12"/>
  <c r="U114" i="12"/>
  <c r="F115" i="12"/>
  <c r="G115" i="12" s="1"/>
  <c r="M115" i="12" s="1"/>
  <c r="I115" i="12"/>
  <c r="K115" i="12"/>
  <c r="O115" i="12"/>
  <c r="Q115" i="12"/>
  <c r="U115" i="12"/>
  <c r="F116" i="12"/>
  <c r="G116" i="12" s="1"/>
  <c r="M116" i="12" s="1"/>
  <c r="I116" i="12"/>
  <c r="K116" i="12"/>
  <c r="O116" i="12"/>
  <c r="Q116" i="12"/>
  <c r="U116" i="12"/>
  <c r="F117" i="12"/>
  <c r="G117" i="12" s="1"/>
  <c r="M117" i="12" s="1"/>
  <c r="I117" i="12"/>
  <c r="K117" i="12"/>
  <c r="O117" i="12"/>
  <c r="Q117" i="12"/>
  <c r="U117" i="12"/>
  <c r="G120" i="12"/>
  <c r="M120" i="12" s="1"/>
  <c r="I120" i="12"/>
  <c r="K120" i="12"/>
  <c r="O120" i="12"/>
  <c r="Q120" i="12"/>
  <c r="U120" i="12"/>
  <c r="F123" i="12"/>
  <c r="G123" i="12" s="1"/>
  <c r="M123" i="12" s="1"/>
  <c r="I123" i="12"/>
  <c r="K123" i="12"/>
  <c r="O123" i="12"/>
  <c r="Q123" i="12"/>
  <c r="U123" i="12"/>
  <c r="F126" i="12"/>
  <c r="G126" i="12" s="1"/>
  <c r="M126" i="12" s="1"/>
  <c r="I126" i="12"/>
  <c r="K126" i="12"/>
  <c r="O126" i="12"/>
  <c r="Q126" i="12"/>
  <c r="U126" i="12"/>
  <c r="G127" i="12"/>
  <c r="M127" i="12" s="1"/>
  <c r="I127" i="12"/>
  <c r="K127" i="12"/>
  <c r="O127" i="12"/>
  <c r="Q127" i="12"/>
  <c r="U127" i="12"/>
  <c r="F130" i="12"/>
  <c r="G130" i="12" s="1"/>
  <c r="M130" i="12" s="1"/>
  <c r="I130" i="12"/>
  <c r="K130" i="12"/>
  <c r="O130" i="12"/>
  <c r="Q130" i="12"/>
  <c r="U130" i="12"/>
  <c r="F133" i="12"/>
  <c r="G133" i="12" s="1"/>
  <c r="M133" i="12" s="1"/>
  <c r="I133" i="12"/>
  <c r="K133" i="12"/>
  <c r="O133" i="12"/>
  <c r="Q133" i="12"/>
  <c r="U133" i="12"/>
  <c r="F134" i="12"/>
  <c r="G134" i="12" s="1"/>
  <c r="M134" i="12" s="1"/>
  <c r="I134" i="12"/>
  <c r="K134" i="12"/>
  <c r="O134" i="12"/>
  <c r="Q134" i="12"/>
  <c r="U134" i="12"/>
  <c r="F137" i="12"/>
  <c r="G137" i="12" s="1"/>
  <c r="M137" i="12" s="1"/>
  <c r="I137" i="12"/>
  <c r="K137" i="12"/>
  <c r="O137" i="12"/>
  <c r="Q137" i="12"/>
  <c r="U137" i="12"/>
  <c r="F140" i="12"/>
  <c r="G140" i="12" s="1"/>
  <c r="M140" i="12" s="1"/>
  <c r="I140" i="12"/>
  <c r="K140" i="12"/>
  <c r="O140" i="12"/>
  <c r="Q140" i="12"/>
  <c r="U140" i="12"/>
  <c r="F143" i="12"/>
  <c r="G143" i="12" s="1"/>
  <c r="M143" i="12" s="1"/>
  <c r="I143" i="12"/>
  <c r="K143" i="12"/>
  <c r="O143" i="12"/>
  <c r="Q143" i="12"/>
  <c r="U143" i="12"/>
  <c r="F145" i="12"/>
  <c r="G145" i="12" s="1"/>
  <c r="M145" i="12" s="1"/>
  <c r="I145" i="12"/>
  <c r="K145" i="12"/>
  <c r="O145" i="12"/>
  <c r="Q145" i="12"/>
  <c r="U145" i="12"/>
  <c r="F147" i="12"/>
  <c r="G147" i="12" s="1"/>
  <c r="M147" i="12" s="1"/>
  <c r="I147" i="12"/>
  <c r="K147" i="12"/>
  <c r="O147" i="12"/>
  <c r="Q147" i="12"/>
  <c r="U147" i="12"/>
  <c r="F149" i="12"/>
  <c r="G149" i="12" s="1"/>
  <c r="M149" i="12" s="1"/>
  <c r="I149" i="12"/>
  <c r="K149" i="12"/>
  <c r="O149" i="12"/>
  <c r="Q149" i="12"/>
  <c r="U149" i="12"/>
  <c r="F151" i="12"/>
  <c r="G151" i="12" s="1"/>
  <c r="M151" i="12" s="1"/>
  <c r="I151" i="12"/>
  <c r="K151" i="12"/>
  <c r="O151" i="12"/>
  <c r="Q151" i="12"/>
  <c r="U151" i="12"/>
  <c r="F153" i="12"/>
  <c r="G153" i="12" s="1"/>
  <c r="M153" i="12" s="1"/>
  <c r="I153" i="12"/>
  <c r="K153" i="12"/>
  <c r="O153" i="12"/>
  <c r="Q153" i="12"/>
  <c r="U153" i="12"/>
  <c r="F154" i="12"/>
  <c r="G154" i="12" s="1"/>
  <c r="M154" i="12" s="1"/>
  <c r="I154" i="12"/>
  <c r="K154" i="12"/>
  <c r="O154" i="12"/>
  <c r="Q154" i="12"/>
  <c r="U154" i="12"/>
  <c r="F156" i="12"/>
  <c r="G156" i="12" s="1"/>
  <c r="M156" i="12" s="1"/>
  <c r="I156" i="12"/>
  <c r="K156" i="12"/>
  <c r="O156" i="12"/>
  <c r="Q156" i="12"/>
  <c r="U156" i="12"/>
  <c r="F157" i="12"/>
  <c r="G157" i="12" s="1"/>
  <c r="M157" i="12" s="1"/>
  <c r="I157" i="12"/>
  <c r="K157" i="12"/>
  <c r="O157" i="12"/>
  <c r="Q157" i="12"/>
  <c r="U157" i="12"/>
  <c r="Q158" i="12"/>
  <c r="G159" i="12"/>
  <c r="I159" i="12"/>
  <c r="I158" i="12" s="1"/>
  <c r="K159" i="12"/>
  <c r="K158" i="12" s="1"/>
  <c r="O159" i="12"/>
  <c r="O158" i="12" s="1"/>
  <c r="Q159" i="12"/>
  <c r="U159" i="12"/>
  <c r="U158" i="12" s="1"/>
  <c r="I20" i="1"/>
  <c r="I19" i="1"/>
  <c r="I18" i="1"/>
  <c r="I17" i="1"/>
  <c r="G27" i="1"/>
  <c r="H40" i="1"/>
  <c r="J28" i="1"/>
  <c r="J26" i="1"/>
  <c r="G38" i="1"/>
  <c r="F38" i="1"/>
  <c r="H32" i="1"/>
  <c r="J23" i="1"/>
  <c r="J24" i="1"/>
  <c r="J25" i="1"/>
  <c r="J27" i="1"/>
  <c r="E24" i="1"/>
  <c r="G24" i="1"/>
  <c r="E26" i="1"/>
  <c r="G26" i="1"/>
  <c r="U62" i="12" l="1"/>
  <c r="Q62" i="12"/>
  <c r="K62" i="12"/>
  <c r="G66" i="12"/>
  <c r="I49" i="1" s="1"/>
  <c r="I62" i="12"/>
  <c r="G158" i="12"/>
  <c r="I51" i="1" s="1"/>
  <c r="M159" i="12"/>
  <c r="M158" i="12" s="1"/>
  <c r="M9" i="12"/>
  <c r="AD161" i="12"/>
  <c r="G39" i="1" s="1"/>
  <c r="G40" i="1" s="1"/>
  <c r="G25" i="1" s="1"/>
  <c r="G26" i="26" s="1"/>
  <c r="F40" i="1"/>
  <c r="M77" i="12"/>
  <c r="O62" i="12"/>
  <c r="Q8" i="12"/>
  <c r="I77" i="12"/>
  <c r="U77" i="12"/>
  <c r="K77" i="12"/>
  <c r="U66" i="12"/>
  <c r="I66" i="12"/>
  <c r="Q77" i="12"/>
  <c r="K66" i="12"/>
  <c r="Q66" i="12"/>
  <c r="K8" i="12"/>
  <c r="O77" i="12"/>
  <c r="O66" i="12"/>
  <c r="O8" i="12"/>
  <c r="U8" i="12"/>
  <c r="I8" i="12"/>
  <c r="G77" i="12"/>
  <c r="I50" i="1" s="1"/>
  <c r="M63" i="12"/>
  <c r="M62" i="12" s="1"/>
  <c r="G62" i="12"/>
  <c r="I48" i="1" s="1"/>
  <c r="G8" i="12"/>
  <c r="M12" i="12"/>
  <c r="M73" i="12"/>
  <c r="M66" i="12" s="1"/>
  <c r="M8" i="12" l="1"/>
  <c r="G23" i="1"/>
  <c r="G28" i="1"/>
  <c r="G24" i="26"/>
  <c r="G26" i="22"/>
  <c r="G26" i="24"/>
  <c r="G24" i="24"/>
  <c r="G24" i="22"/>
  <c r="G29" i="1"/>
  <c r="I47" i="1"/>
  <c r="G161" i="12"/>
  <c r="I39" i="1"/>
  <c r="I40" i="1" s="1"/>
  <c r="J39" i="1" s="1"/>
  <c r="J40" i="1" l="1"/>
  <c r="I16" i="1"/>
  <c r="I21" i="1" s="1"/>
  <c r="I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300-000001000000}">
      <text>
        <r>
          <rPr>
            <sz val="9"/>
            <color indexed="81"/>
            <rFont val="Tahoma"/>
            <family val="2"/>
            <charset val="238"/>
          </rPr>
          <t>Název</t>
        </r>
      </text>
    </comment>
    <comment ref="I11" authorId="0" shapeId="0" xr:uid="{00000000-0006-0000-0300-000002000000}">
      <text>
        <r>
          <rPr>
            <sz val="9"/>
            <color indexed="81"/>
            <rFont val="Tahoma"/>
            <family val="2"/>
            <charset val="238"/>
          </rPr>
          <t>IČO</t>
        </r>
      </text>
    </comment>
    <comment ref="D12" authorId="0" shapeId="0" xr:uid="{00000000-0006-0000-0300-000003000000}">
      <text>
        <r>
          <rPr>
            <sz val="9"/>
            <color indexed="81"/>
            <rFont val="Tahoma"/>
            <family val="2"/>
            <charset val="238"/>
          </rPr>
          <t>Ulice</t>
        </r>
      </text>
    </comment>
    <comment ref="I12" authorId="0" shapeId="0" xr:uid="{00000000-0006-0000-0300-000004000000}">
      <text>
        <r>
          <rPr>
            <sz val="9"/>
            <color indexed="81"/>
            <rFont val="Tahoma"/>
            <family val="2"/>
            <charset val="238"/>
          </rPr>
          <t>DIČ</t>
        </r>
      </text>
    </comment>
    <comment ref="C13" authorId="0" shapeId="0" xr:uid="{00000000-0006-0000-0300-000005000000}">
      <text>
        <r>
          <rPr>
            <sz val="9"/>
            <color indexed="81"/>
            <rFont val="Tahoma"/>
            <family val="2"/>
            <charset val="238"/>
          </rPr>
          <t>PSČ</t>
        </r>
      </text>
    </comment>
    <comment ref="D13" authorId="0" shapeId="0" xr:uid="{00000000-0006-0000-0300-000006000000}">
      <text>
        <r>
          <rPr>
            <sz val="9"/>
            <color indexed="81"/>
            <rFont val="Tahoma"/>
            <family val="2"/>
            <charset val="238"/>
          </rPr>
          <t>Ulice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600-000001000000}">
      <text>
        <r>
          <rPr>
            <sz val="9"/>
            <color indexed="81"/>
            <rFont val="Tahoma"/>
            <family val="2"/>
            <charset val="238"/>
          </rPr>
          <t>Název</t>
        </r>
      </text>
    </comment>
    <comment ref="I11" authorId="0" shapeId="0" xr:uid="{00000000-0006-0000-0600-000002000000}">
      <text>
        <r>
          <rPr>
            <sz val="9"/>
            <color indexed="81"/>
            <rFont val="Tahoma"/>
            <family val="2"/>
            <charset val="238"/>
          </rPr>
          <t>IČO</t>
        </r>
      </text>
    </comment>
    <comment ref="D12" authorId="0" shapeId="0" xr:uid="{00000000-0006-0000-0600-000003000000}">
      <text>
        <r>
          <rPr>
            <sz val="9"/>
            <color indexed="81"/>
            <rFont val="Tahoma"/>
            <family val="2"/>
            <charset val="238"/>
          </rPr>
          <t>Ulice</t>
        </r>
      </text>
    </comment>
    <comment ref="I12" authorId="0" shapeId="0" xr:uid="{00000000-0006-0000-0600-000004000000}">
      <text>
        <r>
          <rPr>
            <sz val="9"/>
            <color indexed="81"/>
            <rFont val="Tahoma"/>
            <family val="2"/>
            <charset val="238"/>
          </rPr>
          <t>DIČ</t>
        </r>
      </text>
    </comment>
    <comment ref="C13" authorId="0" shapeId="0" xr:uid="{00000000-0006-0000-0600-000005000000}">
      <text>
        <r>
          <rPr>
            <sz val="9"/>
            <color indexed="81"/>
            <rFont val="Tahoma"/>
            <family val="2"/>
            <charset val="238"/>
          </rPr>
          <t>PSČ</t>
        </r>
      </text>
    </comment>
    <comment ref="D13" authorId="0" shapeId="0" xr:uid="{00000000-0006-0000-0600-000006000000}">
      <text>
        <r>
          <rPr>
            <sz val="9"/>
            <color indexed="81"/>
            <rFont val="Tahoma"/>
            <family val="2"/>
            <charset val="238"/>
          </rPr>
          <t>Ulice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800-000001000000}">
      <text>
        <r>
          <rPr>
            <sz val="9"/>
            <color indexed="81"/>
            <rFont val="Tahoma"/>
            <family val="2"/>
            <charset val="238"/>
          </rPr>
          <t>Název</t>
        </r>
      </text>
    </comment>
    <comment ref="I11" authorId="0" shapeId="0" xr:uid="{00000000-0006-0000-0800-000002000000}">
      <text>
        <r>
          <rPr>
            <sz val="9"/>
            <color indexed="81"/>
            <rFont val="Tahoma"/>
            <family val="2"/>
            <charset val="238"/>
          </rPr>
          <t>IČO</t>
        </r>
      </text>
    </comment>
    <comment ref="D12" authorId="0" shapeId="0" xr:uid="{00000000-0006-0000-0800-000003000000}">
      <text>
        <r>
          <rPr>
            <sz val="9"/>
            <color indexed="81"/>
            <rFont val="Tahoma"/>
            <family val="2"/>
            <charset val="238"/>
          </rPr>
          <t>Ulice</t>
        </r>
      </text>
    </comment>
    <comment ref="I12" authorId="0" shapeId="0" xr:uid="{00000000-0006-0000-0800-000004000000}">
      <text>
        <r>
          <rPr>
            <sz val="9"/>
            <color indexed="81"/>
            <rFont val="Tahoma"/>
            <family val="2"/>
            <charset val="238"/>
          </rPr>
          <t>DIČ</t>
        </r>
      </text>
    </comment>
    <comment ref="C13" authorId="0" shapeId="0" xr:uid="{00000000-0006-0000-0800-000005000000}">
      <text>
        <r>
          <rPr>
            <sz val="9"/>
            <color indexed="81"/>
            <rFont val="Tahoma"/>
            <family val="2"/>
            <charset val="238"/>
          </rPr>
          <t>PSČ</t>
        </r>
      </text>
    </comment>
    <comment ref="D13" authorId="0" shapeId="0" xr:uid="{00000000-0006-0000-0800-000006000000}">
      <text>
        <r>
          <rPr>
            <sz val="9"/>
            <color indexed="81"/>
            <rFont val="Tahoma"/>
            <family val="2"/>
            <charset val="238"/>
          </rPr>
          <t>Ulice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A00-000001000000}">
      <text>
        <r>
          <rPr>
            <sz val="9"/>
            <color indexed="81"/>
            <rFont val="Tahoma"/>
            <family val="2"/>
            <charset val="238"/>
          </rPr>
          <t>Název</t>
        </r>
      </text>
    </comment>
    <comment ref="I11" authorId="0" shapeId="0" xr:uid="{00000000-0006-0000-0A00-000002000000}">
      <text>
        <r>
          <rPr>
            <sz val="9"/>
            <color indexed="81"/>
            <rFont val="Tahoma"/>
            <family val="2"/>
            <charset val="238"/>
          </rPr>
          <t>IČO</t>
        </r>
      </text>
    </comment>
    <comment ref="D12" authorId="0" shapeId="0" xr:uid="{00000000-0006-0000-0A00-000003000000}">
      <text>
        <r>
          <rPr>
            <sz val="9"/>
            <color indexed="81"/>
            <rFont val="Tahoma"/>
            <family val="2"/>
            <charset val="238"/>
          </rPr>
          <t>Ulice</t>
        </r>
      </text>
    </comment>
    <comment ref="I12" authorId="0" shapeId="0" xr:uid="{00000000-0006-0000-0A00-000004000000}">
      <text>
        <r>
          <rPr>
            <sz val="9"/>
            <color indexed="81"/>
            <rFont val="Tahoma"/>
            <family val="2"/>
            <charset val="238"/>
          </rPr>
          <t>DIČ</t>
        </r>
      </text>
    </comment>
    <comment ref="C13" authorId="0" shapeId="0" xr:uid="{00000000-0006-0000-0A00-000005000000}">
      <text>
        <r>
          <rPr>
            <sz val="9"/>
            <color indexed="81"/>
            <rFont val="Tahoma"/>
            <family val="2"/>
            <charset val="238"/>
          </rPr>
          <t>PSČ</t>
        </r>
      </text>
    </comment>
    <comment ref="D13" authorId="0" shapeId="0" xr:uid="{00000000-0006-0000-0A00-000006000000}">
      <text>
        <r>
          <rPr>
            <sz val="9"/>
            <color indexed="81"/>
            <rFont val="Tahoma"/>
            <family val="2"/>
            <charset val="238"/>
          </rPr>
          <t>Ulice</t>
        </r>
      </text>
    </comment>
  </commentList>
</comments>
</file>

<file path=xl/sharedStrings.xml><?xml version="1.0" encoding="utf-8"?>
<sst xmlns="http://schemas.openxmlformats.org/spreadsheetml/2006/main" count="2982" uniqueCount="815">
  <si>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</si>
  <si>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</si>
  <si>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</si>
  <si>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</si>
  <si>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</si>
  <si>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</si>
  <si>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</si>
  <si>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</si>
  <si>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</si>
  <si>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</si>
  <si>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</si>
  <si>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</si>
  <si>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</si>
  <si>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</si>
  <si>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</si>
  <si>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</si>
  <si>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</si>
  <si>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</si>
  <si>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</si>
  <si>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</si>
  <si>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</si>
  <si>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</si>
  <si>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</si>
  <si>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</si>
  <si>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</si>
  <si>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</si>
  <si>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</si>
  <si>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</si>
  <si>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</si>
  <si>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Dodávka</t>
  </si>
  <si>
    <t>Montáž</t>
  </si>
  <si>
    <t>Rozpis ceny</t>
  </si>
  <si>
    <t>Rekapitulace daní</t>
  </si>
  <si>
    <t>IČ:</t>
  </si>
  <si>
    <t>DIČ:</t>
  </si>
  <si>
    <t>Cena celkem s DPH</t>
  </si>
  <si>
    <t>#RTSROZP#</t>
  </si>
  <si>
    <t>#CASTI&gt;&gt;</t>
  </si>
  <si>
    <t>Pokyny pro vyplnění</t>
  </si>
  <si>
    <t>Zakázka:</t>
  </si>
  <si>
    <t>Z:</t>
  </si>
  <si>
    <t>Položkový rozpočet</t>
  </si>
  <si>
    <t>Náměšť nad Oslavou</t>
  </si>
  <si>
    <t>Rozpočet:</t>
  </si>
  <si>
    <t>Misto</t>
  </si>
  <si>
    <t>Oprava kanalizace E.F.Buriana-Husova-I.etapa</t>
  </si>
  <si>
    <t>Rozpočet</t>
  </si>
  <si>
    <t>Celkem za stavbu</t>
  </si>
  <si>
    <t>CZK</t>
  </si>
  <si>
    <t>Rekapitulace dílů</t>
  </si>
  <si>
    <t>Typ dílu</t>
  </si>
  <si>
    <t>1</t>
  </si>
  <si>
    <t>Zemní práce</t>
  </si>
  <si>
    <t>2</t>
  </si>
  <si>
    <t>Základy,zvláštní zakládání</t>
  </si>
  <si>
    <t>4</t>
  </si>
  <si>
    <t>Vodorovné konstrukce</t>
  </si>
  <si>
    <t>8</t>
  </si>
  <si>
    <t>Trubní vedení</t>
  </si>
  <si>
    <t>99</t>
  </si>
  <si>
    <t>Staveništní přesun hmot</t>
  </si>
  <si>
    <t>VN</t>
  </si>
  <si>
    <t>ON</t>
  </si>
  <si>
    <t>S:</t>
  </si>
  <si>
    <t>#TypZaznamu#</t>
  </si>
  <si>
    <t>STA</t>
  </si>
  <si>
    <t>OBJ</t>
  </si>
  <si>
    <t>ROZ</t>
  </si>
  <si>
    <t>C:</t>
  </si>
  <si>
    <t>CAS_STR</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</si>
  <si>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</si>
  <si>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</si>
  <si>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</si>
  <si>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</si>
  <si>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</si>
  <si>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</si>
  <si>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</si>
  <si>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</si>
  <si>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</si>
  <si>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</si>
  <si>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</si>
  <si>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</si>
  <si>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</si>
  <si>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</si>
  <si>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</si>
  <si>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</si>
  <si>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</si>
  <si>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</si>
  <si>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Díl:</t>
  </si>
  <si>
    <t>DIL</t>
  </si>
  <si>
    <t>115100001RAA</t>
  </si>
  <si>
    <t>Čerpání vody na výšku 10 m, do 500 l, včetně pohotovosti čerpací soupravy</t>
  </si>
  <si>
    <t>h</t>
  </si>
  <si>
    <t>POL2_0</t>
  </si>
  <si>
    <t>347,69m/20m týden = 17,4týdnů</t>
  </si>
  <si>
    <t>POP</t>
  </si>
  <si>
    <t>čerpání 2hod/den =17,4*7*2=243,4hod</t>
  </si>
  <si>
    <t>115-01R</t>
  </si>
  <si>
    <t>Přečerpávání splaškových vod, vč.případné likvidace</t>
  </si>
  <si>
    <t>hod</t>
  </si>
  <si>
    <t>POL1_0</t>
  </si>
  <si>
    <t>17,4*7*3</t>
  </si>
  <si>
    <t>VV</t>
  </si>
  <si>
    <t>130001101R00</t>
  </si>
  <si>
    <t>Příplatek za ztížené hloubení v blízkosti vedení</t>
  </si>
  <si>
    <t>m3</t>
  </si>
  <si>
    <t>12*1,2*2,8*2</t>
  </si>
  <si>
    <t>71*1,2*2,6</t>
  </si>
  <si>
    <t>132201212R00</t>
  </si>
  <si>
    <t>Hloubení rýh š.do 200 cm hor.3 do 1000m3,STROJNĚ</t>
  </si>
  <si>
    <t>stoka:485,06</t>
  </si>
  <si>
    <t>přípojky:(7,5+116+63,2+17,5)*1,2*(3,8+2,8)/2*0,34</t>
  </si>
  <si>
    <t>132201219R00</t>
  </si>
  <si>
    <t>Příplatek za lepivost - hloubení rýh 200cm v hor.3</t>
  </si>
  <si>
    <t>132301212R00</t>
  </si>
  <si>
    <t>Hloubení rýh š.do 200 cm hor.4 do 1000 m3, STROJNĚ</t>
  </si>
  <si>
    <t>stoka:308,67</t>
  </si>
  <si>
    <t>přípojky:(7,5+116+63,2+17,5)*1,2*(3,8+2,8)/2*0,22</t>
  </si>
  <si>
    <t>132301219R00</t>
  </si>
  <si>
    <t>Příplatek za lepivost - hloubení rýh 200cm v hor.4</t>
  </si>
  <si>
    <t>132401211R00</t>
  </si>
  <si>
    <t>Hloubení rýh šířky do 200 cm v hor.5, STROJNĚ</t>
  </si>
  <si>
    <t>stoka:260,12</t>
  </si>
  <si>
    <t>přípojky:(7,5+116+63,2+17,5)*1,2*(3,8+2,8)/2*0,18</t>
  </si>
  <si>
    <t>132501211R00</t>
  </si>
  <si>
    <t>Hloubení rýh šířky do 200 cm v hor.6, STROJNĚ</t>
  </si>
  <si>
    <t>stoka:360,53</t>
  </si>
  <si>
    <t>přípojky:(7,5+116+63,2+17,5)*1,2*(3,8+2,8)/2*0,26</t>
  </si>
  <si>
    <t>151101102R00</t>
  </si>
  <si>
    <t>Pažení a rozepření stěn rýh - příložné - hl.do 4 m</t>
  </si>
  <si>
    <t>m2</t>
  </si>
  <si>
    <t>stoka:2244,52</t>
  </si>
  <si>
    <t>přípojky:(116+63,2+7,5+17,5)*1,2*(3,8+2,8)/2*2</t>
  </si>
  <si>
    <t>151101112R00</t>
  </si>
  <si>
    <t>Odstranění pažení stěn rýh - příložné - hl. do 4 m</t>
  </si>
  <si>
    <t>162301102R00</t>
  </si>
  <si>
    <t>Vodorovné přemístění výkopku z hor.1-4 do 1000 m</t>
  </si>
  <si>
    <t>759,99488+486,56904</t>
  </si>
  <si>
    <t>162301152R00</t>
  </si>
  <si>
    <t>Vodorovné přemístění výkopku z hor.5-7 do 1000 m</t>
  </si>
  <si>
    <t>405,67376+570,77432</t>
  </si>
  <si>
    <t>171201101R00</t>
  </si>
  <si>
    <t>Uložení sypaniny do násypů nezhutněných, meziskládka</t>
  </si>
  <si>
    <t>1246,56392+976,44808</t>
  </si>
  <si>
    <t>167101102R00</t>
  </si>
  <si>
    <t>Nakládání výkopku z hor.1-4 v množství nad 100 m3</t>
  </si>
  <si>
    <t>167101152R00</t>
  </si>
  <si>
    <t>Nakládání výkopku z hor. 5 ÷ 7 v množství nad 100 m3</t>
  </si>
  <si>
    <t>174101101R00</t>
  </si>
  <si>
    <t xml:space="preserve">Zásyp jam, rýh, šachet se zhutněním, vč.dodávky ŠP </t>
  </si>
  <si>
    <t>2223,012-17,38+66,2268*2-164,44</t>
  </si>
  <si>
    <t>stoka:(128,27+219,27)*1,2*0,46*(-1)</t>
  </si>
  <si>
    <t>přípojky:(-1)*(7,5+116+63,2+17,5)*1,2*0,46</t>
  </si>
  <si>
    <t>175101101RT2</t>
  </si>
  <si>
    <t>Obsyp potrubí bez prohození sypaniny, s dodáním štěrkopísku frakce 0 - 22 mm</t>
  </si>
  <si>
    <t>přípojky:(116,0+63,2+7,5+17,5)*1,2*0,55</t>
  </si>
  <si>
    <t>stoky:172,98</t>
  </si>
  <si>
    <t>114211101R00</t>
  </si>
  <si>
    <t>Odstranění betonových trub do DN 150 mm, ve výkopu</t>
  </si>
  <si>
    <t>m</t>
  </si>
  <si>
    <t>114211103R00</t>
  </si>
  <si>
    <t>Odstranění betonových trub do DN 300 mm, ve výkopu</t>
  </si>
  <si>
    <t>63,2+7,5+17,5</t>
  </si>
  <si>
    <t>114211105R00</t>
  </si>
  <si>
    <t>Odstranění betonových trub do DN 500 mm, ve výkopu</t>
  </si>
  <si>
    <t>128,27+219,42</t>
  </si>
  <si>
    <t>11421-1107</t>
  </si>
  <si>
    <t>Demontáž šachet ve výkopu</t>
  </si>
  <si>
    <t>ks</t>
  </si>
  <si>
    <t>979087313R00</t>
  </si>
  <si>
    <t>Nakládání vybouraných trub na dopravní prostředek</t>
  </si>
  <si>
    <t>t</t>
  </si>
  <si>
    <t>OZ1</t>
  </si>
  <si>
    <t>Likvidace odpadů nekontaminovaných vč. dopravy</t>
  </si>
  <si>
    <t>Poplatek za likvidaci odpadů nekontaminovaných 17 05 04 Vytěžené zeminy a horniny</t>
  </si>
  <si>
    <t>Položka obsahuje:</t>
  </si>
  <si>
    <t>-veškeré poplatky provozovateli skládky, recyklační linky nebo jiného zařízení na zpracování nebo likvidaci odpadů související s převzetím, uložením, zpracováním nebo likvidací odpadu</t>
  </si>
  <si>
    <t>- náklady spojené s dopravou odpadu z místa stavby na místo převzetí provozovatelem skládky, recyklační linky nebo likvidaci odpadů</t>
  </si>
  <si>
    <t>Obsyp potrubí bez prohození sypaniny, s dodáním štěrkopísku frakce 0 - 22 mm-drenáž</t>
  </si>
  <si>
    <t>212752112R00</t>
  </si>
  <si>
    <t>Trativody z drenážních trubek, lože, DN 100 mm, vč.geotextilie</t>
  </si>
  <si>
    <t>128,27+219,42+17,5+7,5</t>
  </si>
  <si>
    <t>451541111R00</t>
  </si>
  <si>
    <t>Lože pod potrubí ze štěrkodrtě 0 - 63 mm</t>
  </si>
  <si>
    <t>lože pod šachty</t>
  </si>
  <si>
    <t>(128,27+219,42+17,5+7,5)*1,2*0,1</t>
  </si>
  <si>
    <t>přípojky:(116+63,2)*1,2*0,1</t>
  </si>
  <si>
    <t>452312131R00</t>
  </si>
  <si>
    <t>Sedlové lože pod potrubí z betonu C 12/15</t>
  </si>
  <si>
    <t>(128,27+219,42+17,5+7,5+116+63,2)*0,1*1,2</t>
  </si>
  <si>
    <t>452351101R00</t>
  </si>
  <si>
    <t>Bednění desek nebo sedlových loží pod potrubí</t>
  </si>
  <si>
    <t>(128,27+219,42+17,5+7,5+116+63,2)*0,1*2</t>
  </si>
  <si>
    <t>899623141R00</t>
  </si>
  <si>
    <t>Obetonování potrubí nebo zdiva stok betonem C12/15</t>
  </si>
  <si>
    <t>452385111R00</t>
  </si>
  <si>
    <t>Podkladní pražce železobeton C 12/15 do 25000 mm2, vč. dodávky pražců</t>
  </si>
  <si>
    <t>831312121RT2</t>
  </si>
  <si>
    <t>Montáž trub kameninových, pryž. kroužek, DN 150, včetně dodávky trub kamenin. DN 150 dl. 1000 mm</t>
  </si>
  <si>
    <t>Viz Technické listy VAS K1.1</t>
  </si>
  <si>
    <t>přípojky:116</t>
  </si>
  <si>
    <t>831352121RT2</t>
  </si>
  <si>
    <t>Montáž trub kameninových, pryž. kroužek, DN 200, včetně dodávky trub kamenin. DN 200 dl. 1000 mm</t>
  </si>
  <si>
    <t>63,2</t>
  </si>
  <si>
    <t>831372121RT3</t>
  </si>
  <si>
    <t>Montáž trub kameninových, pryž. kroužek, DN 300, včetně dodávky trub kamenin. DN 300 dl. 2500 mm</t>
  </si>
  <si>
    <t>17,5+7,5</t>
  </si>
  <si>
    <t>831392121RT2</t>
  </si>
  <si>
    <t>Montáž trub kameninových, pryž. kroužek, DN 400, včetně dodávky trub kamenin. DN 400 dl. 2500 mm</t>
  </si>
  <si>
    <t>219,42</t>
  </si>
  <si>
    <t>831422121RT2</t>
  </si>
  <si>
    <t>Montáž trub kameninových, pryž  kroužek, DN 500, včetně dodávky trub kamenin. DN 500 dl. 2500 mm</t>
  </si>
  <si>
    <t>831263195R00</t>
  </si>
  <si>
    <t>Příplatek za zřízení kanal. přípojky DN 100 - 300</t>
  </si>
  <si>
    <t>kus</t>
  </si>
  <si>
    <t>31</t>
  </si>
  <si>
    <t>59711565R</t>
  </si>
  <si>
    <t>Odbočka 90° kamenina hrdlová 500/150 FN 80/34, spojovací systém C/F, délka 1,0 m</t>
  </si>
  <si>
    <t>POL3_0</t>
  </si>
  <si>
    <t>59711566R</t>
  </si>
  <si>
    <t>Odbočka 90° kamenina hrdlová 500/200 FN 60/32, spojovací systém C/F, délka 1,0 m</t>
  </si>
  <si>
    <t>59711561R</t>
  </si>
  <si>
    <t>Odbočka 90° kamenina hrdlová 400/150 FN 80/34, spojovací systém C/F, délka 1,0 m</t>
  </si>
  <si>
    <t>59711562R</t>
  </si>
  <si>
    <t>Odbočka 90° kamenina hrdlová 400/200 FN 64/32, spojovací systém C/F, délka 1,0 m</t>
  </si>
  <si>
    <t>597109451R</t>
  </si>
  <si>
    <t>Koleno hrdlové 45° kamenina DN 150, FN 34, spojovací systém F</t>
  </si>
  <si>
    <t>(9+9)*4</t>
  </si>
  <si>
    <t>59710947.A2R</t>
  </si>
  <si>
    <t>Koleno hrdlové 45° kamenina DN 200, FN 40, spojovací systém F</t>
  </si>
  <si>
    <t>(2+11)*4</t>
  </si>
  <si>
    <t>892583111R00</t>
  </si>
  <si>
    <t>Zabezpečení konců kanal. potrubí DN do 300, vodou</t>
  </si>
  <si>
    <t>úsek</t>
  </si>
  <si>
    <t>892581111R00</t>
  </si>
  <si>
    <t>Zkouška těsnosti kanalizace DN do 300, vodou</t>
  </si>
  <si>
    <t>116+63,2+7,5+17,5</t>
  </si>
  <si>
    <t>892595111R00</t>
  </si>
  <si>
    <t>Zabezpečení konců a zkouška vzduch. kan. DN do 400</t>
  </si>
  <si>
    <t>892591111R00</t>
  </si>
  <si>
    <t>Zkouška těsnosti kanalizace DN do 400, vodou</t>
  </si>
  <si>
    <t>892663111R00</t>
  </si>
  <si>
    <t>Zabezpečení konců kanal. potrubí DN do 600, vodou</t>
  </si>
  <si>
    <t>892661111R00</t>
  </si>
  <si>
    <t>Zkouška těsnosti kanalizace DN do 600, vodou</t>
  </si>
  <si>
    <t>894421112R00</t>
  </si>
  <si>
    <t>Osazení betonových dílců šachet</t>
  </si>
  <si>
    <t>59224150</t>
  </si>
  <si>
    <t>Skruž TBS-Q 1000/250/120 SP</t>
  </si>
  <si>
    <t>Viz Technické listy VAS K3.2</t>
  </si>
  <si>
    <t>5*1,01</t>
  </si>
  <si>
    <t>59224152R</t>
  </si>
  <si>
    <t>Skruž TBS-Q 1000/500/120/SP</t>
  </si>
  <si>
    <t>4*1,01</t>
  </si>
  <si>
    <t>59224154</t>
  </si>
  <si>
    <t>Skruž TBS-Q 1000/1000/120 SP</t>
  </si>
  <si>
    <t>10*1,01</t>
  </si>
  <si>
    <t>894422111RT1</t>
  </si>
  <si>
    <t>Osazení betonových dílců šachet, skruže přechodové, na kroužek</t>
  </si>
  <si>
    <t>59224172R</t>
  </si>
  <si>
    <t>Skruž přechodová TBR-Q 625/600/120/SPK (SLK)</t>
  </si>
  <si>
    <t>6*1,01</t>
  </si>
  <si>
    <t>59224130R</t>
  </si>
  <si>
    <t>Deska přechodová TZK-Q 625/200/90/T</t>
  </si>
  <si>
    <t>3*1,01</t>
  </si>
  <si>
    <t>894423111RT1</t>
  </si>
  <si>
    <t>Osazení betonových dílců šachet, šachtová dna, na kroužek, do 2,0 t</t>
  </si>
  <si>
    <t>592243721R</t>
  </si>
  <si>
    <t>Dno šachetní TBZ-Q.1 120/120  , kyneta z odol.betonu, nástupnice beton s nátěrem</t>
  </si>
  <si>
    <t>2*1,01</t>
  </si>
  <si>
    <t>5922405326R</t>
  </si>
  <si>
    <t>Dno šachty SU-M 1000x985 DN 500 KK, kyneta z odolného bet., nástupnice beton s nátěrem</t>
  </si>
  <si>
    <t>1,01</t>
  </si>
  <si>
    <t>5922405325R</t>
  </si>
  <si>
    <t>Dno šachty SU-M 1000x885 DN 400 KK</t>
  </si>
  <si>
    <t>59224175R</t>
  </si>
  <si>
    <t>Prstenec vyrovnávací TBW-Q 625/60/120, d+m</t>
  </si>
  <si>
    <t>59224176</t>
  </si>
  <si>
    <t>Prstenec vyrovnávací TBW-Q 625/80/120, d+m</t>
  </si>
  <si>
    <t>59224177</t>
  </si>
  <si>
    <t>Prstenec vyrovnávací TBW-Q 625/100/120, d+m</t>
  </si>
  <si>
    <t>59224177.A</t>
  </si>
  <si>
    <t>Prstenec vyrovnávací TBW-Q 625/120/120, d+m</t>
  </si>
  <si>
    <t>899103111RT2</t>
  </si>
  <si>
    <t xml:space="preserve">Osazení poklopu s rámem do 150 kg, včetně dodávky poklopu lit. kruhového D 600, logo </t>
  </si>
  <si>
    <t>Viz Technické listy VAS K4.1</t>
  </si>
  <si>
    <t>R3</t>
  </si>
  <si>
    <t>Těsnění pryžové šachtové DN1000mm</t>
  </si>
  <si>
    <t>28697191R</t>
  </si>
  <si>
    <t>Revizní šachta PP DN 400/160 mm , RŠ DN400+přechod kam/plast DN150</t>
  </si>
  <si>
    <t>Viz Technické listy VAS K3.3</t>
  </si>
  <si>
    <t>R4</t>
  </si>
  <si>
    <t>Napojení na stáv potrubí DN300 bet/kam, nerez manžeta s gum. vložkami</t>
  </si>
  <si>
    <t>R5</t>
  </si>
  <si>
    <t>Napojení na stáv.šachtu DN600, nerez manžeta s gum. vložkami</t>
  </si>
  <si>
    <t>998275101R00</t>
  </si>
  <si>
    <t>Přesun hmot, kanalizace kameninové, otevřený výkop</t>
  </si>
  <si>
    <t/>
  </si>
  <si>
    <t>SUM</t>
  </si>
  <si>
    <t>Poznámky uchazeče k zadání</t>
  </si>
  <si>
    <t>POPUZIV</t>
  </si>
  <si>
    <t>END</t>
  </si>
  <si>
    <t>Technické listy VAS jsou umístěny na www.vastr.cz</t>
  </si>
  <si>
    <t>POL99_0</t>
  </si>
  <si>
    <t xml:space="preserve"> </t>
  </si>
  <si>
    <t>neobsazeno</t>
  </si>
  <si>
    <t>Viz Technické listy VAS K.3.3</t>
  </si>
  <si>
    <t>Viz Technické listy VAS K.4.1</t>
  </si>
  <si>
    <t>Viz Technické listy VAS K.3.2</t>
  </si>
  <si>
    <t>1*1,01</t>
  </si>
  <si>
    <t>9,5+103,9+31,2</t>
  </si>
  <si>
    <t>(13)*4</t>
  </si>
  <si>
    <t>Viz Technické listy VAS K.1.1</t>
  </si>
  <si>
    <t>(8*2)*2</t>
  </si>
  <si>
    <t>23,4+7,8</t>
  </si>
  <si>
    <t>(147,11+23,4+103,9+7,8)*0,1*2</t>
  </si>
  <si>
    <t>(147,11+23,4+103,9+7,8)*0,1*1,2</t>
  </si>
  <si>
    <t>přípojky:(23,4+103,9+7,8)*1,2*0,1</t>
  </si>
  <si>
    <t>stoka:(147,11)*1,2*0,1</t>
  </si>
  <si>
    <t>7,8+23,4</t>
  </si>
  <si>
    <t>přípojky:(23,4+103,9+7,8)*1,2*0,55</t>
  </si>
  <si>
    <t>stoka:68,82</t>
  </si>
  <si>
    <t>(147,11+9,5+103,9+7,8)*0,46*1,2*(-1)</t>
  </si>
  <si>
    <t>627,13776+343,21824-7,36-33,8652-33,8652-33,82</t>
  </si>
  <si>
    <t>627,13776</t>
  </si>
  <si>
    <t>627,13776+343,21824</t>
  </si>
  <si>
    <t>180,18928+163,02896</t>
  </si>
  <si>
    <t>382,06864+245,06912</t>
  </si>
  <si>
    <t>Odstranění pažení stěn rýh - příložné - hl. do 2 m</t>
  </si>
  <si>
    <t>151101111R00</t>
  </si>
  <si>
    <t>Pažení a rozepření stěn rýh - příložné - hl.do 2 m</t>
  </si>
  <si>
    <t>151101101R00</t>
  </si>
  <si>
    <t>stoka:23,93</t>
  </si>
  <si>
    <t>přípojky:(23,4+103,9+7,8)*1,2*(3,8+2,8)/2*0,26</t>
  </si>
  <si>
    <t>přípojky:(23,4+103,9+7,8)*1,2*(3,8+2,8)/2*0,18</t>
  </si>
  <si>
    <t>stoka:83,89</t>
  </si>
  <si>
    <t>přípojky:(23,4+103,9+7,8)*1,2*(3,8+2,8)/2*0,22</t>
  </si>
  <si>
    <t>stoka:127,37</t>
  </si>
  <si>
    <t>přípojky:(23,4+103,9+7,8)*1,2*(3,8+2,8)/2*0,34</t>
  </si>
  <si>
    <t>stoka:200,17</t>
  </si>
  <si>
    <t>21*1,2*2,8*2</t>
  </si>
  <si>
    <t>15*1,2*2,8*2</t>
  </si>
  <si>
    <t>7,4*7*3</t>
  </si>
  <si>
    <t>čerpání 2hod/den =7,4*7*2=103hod</t>
  </si>
  <si>
    <t>147,11m/20m týden = 7,4týdnů</t>
  </si>
  <si>
    <t>Oprava kanalizace E.F.Buriana-Husova-II.etapa</t>
  </si>
  <si>
    <t>SO-02 Rekonstrukce vodovodu-I.etapa</t>
  </si>
  <si>
    <t>Náměšť n.O.-Husova, E.F.Buriana</t>
  </si>
  <si>
    <t>11</t>
  </si>
  <si>
    <t>Přípravné a přidružené práce</t>
  </si>
  <si>
    <t>115101201R00</t>
  </si>
  <si>
    <t>Čerpání vody na výšku do 10 m, přítok do 500 l</t>
  </si>
  <si>
    <t>přítok 0,1-1,0 l/s:</t>
  </si>
  <si>
    <t>délka 411,94:</t>
  </si>
  <si>
    <t>pracovní záběr 20/týden:  411,94/20 = 20,6:</t>
  </si>
  <si>
    <t>20,6 týdnů / 7 dní v týdnu: 20,6*7 = 144 dní:</t>
  </si>
  <si>
    <t>průměrný přítok 0,5 l/s = 30 l/min:</t>
  </si>
  <si>
    <t>odhad čerpání 2 hod denně:144*2</t>
  </si>
  <si>
    <t>115101301R00</t>
  </si>
  <si>
    <t>Pohotovost čerp.soupravy, výška 10 m, přítok 500 l</t>
  </si>
  <si>
    <t>den</t>
  </si>
  <si>
    <t>144</t>
  </si>
  <si>
    <t>119001401R00</t>
  </si>
  <si>
    <t>Dočasné zajištění ocelového potrubí do DN 200 mm</t>
  </si>
  <si>
    <t>24+24+18+24+9+9</t>
  </si>
  <si>
    <t>119001412R00</t>
  </si>
  <si>
    <t>Dočasné zajištění betonového potrubí DN 200-500 mm</t>
  </si>
  <si>
    <t>5*8*2</t>
  </si>
  <si>
    <t>119001411R00</t>
  </si>
  <si>
    <t>Dočasné zajištění beton.a plast. potrubí do DN 200</t>
  </si>
  <si>
    <t>21*1,2*1,5*2</t>
  </si>
  <si>
    <t>119001421R00</t>
  </si>
  <si>
    <t>Dočasné zajištění kabelů - do počtu 3 kabelů</t>
  </si>
  <si>
    <t>21*2*1,2*1,5</t>
  </si>
  <si>
    <t>119001423R00</t>
  </si>
  <si>
    <t>Dočasné zajištění kabelů - v počtu nad 6 kabelů</t>
  </si>
  <si>
    <t>6</t>
  </si>
  <si>
    <t>59213344R</t>
  </si>
  <si>
    <t>Poklop kabelového žlabu TK 1, 50x16x3,5 cm</t>
  </si>
  <si>
    <t>59213120R</t>
  </si>
  <si>
    <t>BG-TK1 Kabelový žlab s položeným krytem, rozměr: vnitřní 1000/112/105, vnější 1000/170/140</t>
  </si>
  <si>
    <t>13</t>
  </si>
  <si>
    <t>Hloubené vykopávky</t>
  </si>
  <si>
    <t>řad:(272,74+139,20)*1,5*1,2*0,34</t>
  </si>
  <si>
    <t>příp:160,1*1,5*1,2*0,34</t>
  </si>
  <si>
    <t>Přípl.za lepivost,hloubení rýh 200cm,hor.3,STROJNĚ</t>
  </si>
  <si>
    <t>řad:(272,74+139,20)*1,5*1,2*0,22</t>
  </si>
  <si>
    <t>příp:160,1*1,5*1,2*0,22</t>
  </si>
  <si>
    <t>Přípl.za lepivost,hloubení rýh 200cm,hor.4,STROJNĚ</t>
  </si>
  <si>
    <t>132401201R00</t>
  </si>
  <si>
    <t>Hloubení rýh šířky do 200 cm v hor.5</t>
  </si>
  <si>
    <t>řad:(272,74+139,20)*1,5*1,2*0,18</t>
  </si>
  <si>
    <t>příp:160,1*1,5*1,2*0,18</t>
  </si>
  <si>
    <t>132501201R00</t>
  </si>
  <si>
    <t>Hloubení rýh šířky do 200 cm v hor.6</t>
  </si>
  <si>
    <t>řad:(272,74+139,20)*1,5*1,2*0,26</t>
  </si>
  <si>
    <t>příp:160,1*1,5*1,2*0,26</t>
  </si>
  <si>
    <t>51*1,5*0,8*2</t>
  </si>
  <si>
    <t>15</t>
  </si>
  <si>
    <t>Roubení</t>
  </si>
  <si>
    <t>řad:(272,74+139,20)*1,5*2</t>
  </si>
  <si>
    <t>příp:160,1*1,5*2</t>
  </si>
  <si>
    <t>16</t>
  </si>
  <si>
    <t>Přemístění výkopku</t>
  </si>
  <si>
    <t>161101101R00</t>
  </si>
  <si>
    <t>Svislé přemístění výkopku z hor.1-4 do 2,5 m</t>
  </si>
  <si>
    <t>350,08848+226,52784</t>
  </si>
  <si>
    <t>161101151R00</t>
  </si>
  <si>
    <t>Svislé přemístění výkopku z hor.5-7 do 2,5 m</t>
  </si>
  <si>
    <t>185,34096+267,71472</t>
  </si>
  <si>
    <t>162401102R00</t>
  </si>
  <si>
    <t>Vodorovné přemístění výkopku z hor.1-4 do 2000 m, mezideponie</t>
  </si>
  <si>
    <t>162401152R00</t>
  </si>
  <si>
    <t>Vodorovné přemístění výkopku z hor.5-7 do 2000 m, mezideponie</t>
  </si>
  <si>
    <t>Likvidace odpadů nekontaminovaných vč.dopravy</t>
  </si>
  <si>
    <t>poplatky za likvidaci odpadů nekontaminovaných  17 05 04 Vytěžené zeminy a horniny</t>
  </si>
  <si>
    <t>- veškeré poplatky provozovateli skládky, recyklační linky nebo jiného zařízení na recyklaci nebo likvidaci odpadů související s převzetím, uložením, zpracováním nebo likvidací odpadu</t>
  </si>
  <si>
    <t>- náklady spojené s dopravou odpadu z místa stavby na místo převzetí provozovatelem skládky, recyklační linky nebo jiného zařízení  na zpracování nebo likvidaci odpadů</t>
  </si>
  <si>
    <t>576,61632+453,05568</t>
  </si>
  <si>
    <t>17</t>
  </si>
  <si>
    <t>Konstrukce ze zemin</t>
  </si>
  <si>
    <t>Zásyp jam, rýh, šachet se zhutněním</t>
  </si>
  <si>
    <t>řad:(272,74+139,20)*1,5*1,2</t>
  </si>
  <si>
    <t>příp:160,1*1,5*1,2</t>
  </si>
  <si>
    <t>(-1)*(272,74+139,2)*1,2*0,55</t>
  </si>
  <si>
    <t>(-1)*(160,1)*1,2*0,3</t>
  </si>
  <si>
    <t>-68,6448</t>
  </si>
  <si>
    <t>175101101R00</t>
  </si>
  <si>
    <t>Obsyp potrubí bez prohození sypaniny</t>
  </si>
  <si>
    <t>řad:(272,74+139,20)*0,55*1,2</t>
  </si>
  <si>
    <t>příp:160,1*0,3*1,2</t>
  </si>
  <si>
    <t>21</t>
  </si>
  <si>
    <t>Úprava podloží a základ.spáry</t>
  </si>
  <si>
    <t>212531111RL4</t>
  </si>
  <si>
    <t>Výplň odvodňov. trativodů kam. hrubě drcen. 63 mm</t>
  </si>
  <si>
    <t>411,94*0,4*0,4-(0,08*0,08*3,14/4)*411,94</t>
  </si>
  <si>
    <t>212753113R00</t>
  </si>
  <si>
    <t>Montáž ohebné dren. trubky do rýhy DN 80, bez lože</t>
  </si>
  <si>
    <t>272,74+139,2</t>
  </si>
  <si>
    <t>212971110R00</t>
  </si>
  <si>
    <t>Opláštění trativodů z geotext., do sklonu 1:2,5</t>
  </si>
  <si>
    <t>délka: 4790,5:411,94*2*(0,3+0,4+0,20)</t>
  </si>
  <si>
    <t>28611222</t>
  </si>
  <si>
    <t>Trubka PVC-U drenážní flexibilní DN 80 mm</t>
  </si>
  <si>
    <t>m: +ztratné 3%:411,94*1,03</t>
  </si>
  <si>
    <t>67352024</t>
  </si>
  <si>
    <t>Geotextilie silniční PK-Tex PP 40 215 g/m2</t>
  </si>
  <si>
    <t>741,492*1,0</t>
  </si>
  <si>
    <t>45</t>
  </si>
  <si>
    <t>Podkladní a vedlejší konstrukce</t>
  </si>
  <si>
    <t>451573111R00</t>
  </si>
  <si>
    <t xml:space="preserve">Lože pod potrubí ze štěrkopísku </t>
  </si>
  <si>
    <t>řad:(272,74+139,20)*0,1*1,2</t>
  </si>
  <si>
    <t>příp:160,1*1,2*0,1</t>
  </si>
  <si>
    <t>871161121R00</t>
  </si>
  <si>
    <t>Montáž trubek polyetylenových ve výkopu d 32 mm</t>
  </si>
  <si>
    <t>286134112R</t>
  </si>
  <si>
    <t>Trubka tlaková RC PE100 32x3,0 mm PN16, návin 100 m, barva modrá</t>
  </si>
  <si>
    <t>Viz Technické listy VAS Třebíč V.4</t>
  </si>
  <si>
    <t>160,1*1,03</t>
  </si>
  <si>
    <t>871241121R00</t>
  </si>
  <si>
    <t>Montáž potrubí polyetylenového ve výkopu d 90 mm</t>
  </si>
  <si>
    <t>139,2</t>
  </si>
  <si>
    <t>286136702R</t>
  </si>
  <si>
    <t>Trubka RC voda  SDR11 90x8,2 mm L=100 m, PE100 RC dvouvrstvé potrubí, barva modrá</t>
  </si>
  <si>
    <t>Viz Technické listy VAS Třebíč V.3</t>
  </si>
  <si>
    <t>871371121R00</t>
  </si>
  <si>
    <t>Montáž trubek polyetylenových ve výkopu d 315 mm</t>
  </si>
  <si>
    <t>286136714R</t>
  </si>
  <si>
    <t>Trubka RC voda  SDR11 225x20,5 mm L=12 m, PE100 RC dvouvrstvé potrubí, barva modrá</t>
  </si>
  <si>
    <t>272,74*1,03</t>
  </si>
  <si>
    <t>871512101R00</t>
  </si>
  <si>
    <t>Přirážka za 1 spoj elektrotvarovky DN 150</t>
  </si>
  <si>
    <t>286538097R</t>
  </si>
  <si>
    <t>Elektrotvarovka - koleno 90° d90, PE100, SDR11</t>
  </si>
  <si>
    <t>Viz Technické listy VAS Třebíč V.16</t>
  </si>
  <si>
    <t>852242121R00</t>
  </si>
  <si>
    <t>Montáž trub litin. tlak. přír.do 1 m, výkop DN 80</t>
  </si>
  <si>
    <t>852311121R00</t>
  </si>
  <si>
    <t>Montáž trub litin. tlak. přír. ve výkopu DN 150</t>
  </si>
  <si>
    <t>552702148R</t>
  </si>
  <si>
    <t>TP (FF) - TT DN 150 PN 10-25, L= 500 mm</t>
  </si>
  <si>
    <t>Viz Technické listy VAS Třebíč V.8</t>
  </si>
  <si>
    <t>1*1,03</t>
  </si>
  <si>
    <t>852351121R00</t>
  </si>
  <si>
    <t>Montáž trub litin. tlak. přír. ve výkopu DN 200</t>
  </si>
  <si>
    <t>552702172R</t>
  </si>
  <si>
    <t>TP (FF) - TT DN 200 PN 10-25, L= 1000 mm</t>
  </si>
  <si>
    <t>2*1,03</t>
  </si>
  <si>
    <t>857242121R00</t>
  </si>
  <si>
    <t>Montáž tvarovek litin. jednoos.přír. výkop DN 80</t>
  </si>
  <si>
    <t>R88-1</t>
  </si>
  <si>
    <t>Multitolernační příruba DN80, dod+mont</t>
  </si>
  <si>
    <t>dle Technických listů VAS V10</t>
  </si>
  <si>
    <t>R88-2</t>
  </si>
  <si>
    <t>Multitoleranční spojak DN100, dod+mont</t>
  </si>
  <si>
    <t>Viz Technické listy VAS Třebíč V.10</t>
  </si>
  <si>
    <t>R88-3</t>
  </si>
  <si>
    <t>Multitoleranční spojka DN150, dod+mont</t>
  </si>
  <si>
    <t>R88-4</t>
  </si>
  <si>
    <t>Multitoleranční spojka DN200, dod+mont</t>
  </si>
  <si>
    <t>552701211R</t>
  </si>
  <si>
    <t>Koleno patní PP 90° (N) - TT DN 80 PN 10-40, prodloužené</t>
  </si>
  <si>
    <t>dle Technických listů VAS V8</t>
  </si>
  <si>
    <t>552702420R</t>
  </si>
  <si>
    <t>Příruba zaslepovací X - TT DN 80 PN 10-40</t>
  </si>
  <si>
    <t>891247111R00</t>
  </si>
  <si>
    <t>Montáž hydrantů podzemních DN 80</t>
  </si>
  <si>
    <t>422737411R</t>
  </si>
  <si>
    <t>Hydrant podzemní, DN80,1,25 m-voda</t>
  </si>
  <si>
    <t>Viz Technické listy VAS Třebíč V.21</t>
  </si>
  <si>
    <t>422914522R</t>
  </si>
  <si>
    <t>Poklop litinový hydrantový samonivelační D400, dod+mont</t>
  </si>
  <si>
    <t>dle Technických listů VAS V23</t>
  </si>
  <si>
    <t>857262121R00</t>
  </si>
  <si>
    <t>Montáž tvarovek litin. jednoos. přír. výkop DN 100</t>
  </si>
  <si>
    <t>552701112R</t>
  </si>
  <si>
    <t>Koleno přír. P 90° (Q) - TT DN 100 PN 10-40</t>
  </si>
  <si>
    <t>552701047R</t>
  </si>
  <si>
    <t>Redukce RP (FFR) - TT DN 100x80 PN 10-40</t>
  </si>
  <si>
    <t>552702421R</t>
  </si>
  <si>
    <t>Příruba zaslepovací X - TT DN 100 PN 10-40</t>
  </si>
  <si>
    <t>857312121R00</t>
  </si>
  <si>
    <t>Montáž tvarovek litin. jednoos. přír. výkop DN 150</t>
  </si>
  <si>
    <t>552701114R</t>
  </si>
  <si>
    <t>Koleno přír. P 90° (Q) - TT DN 150 PN 10-40</t>
  </si>
  <si>
    <t>552702423R</t>
  </si>
  <si>
    <t>Příruba zaslepovací X - TT DN 150 PN 10-40</t>
  </si>
  <si>
    <t>857352121R00</t>
  </si>
  <si>
    <t>Montáž tvarovek litin. jednoos. přír. výkop DN 200</t>
  </si>
  <si>
    <t>552702424R</t>
  </si>
  <si>
    <t>Příruba zaslepovací X - TT DN 200 PN 10-25</t>
  </si>
  <si>
    <t>857244121R00</t>
  </si>
  <si>
    <t>Montáž tvarovek litin. odboč. přír. výkop DN 80</t>
  </si>
  <si>
    <t>552700800R</t>
  </si>
  <si>
    <t>Odbočka přírub. T - TT DN 80x80 PN 10-40</t>
  </si>
  <si>
    <t>857264121R00</t>
  </si>
  <si>
    <t>Montáž tvarovek litin. odboč. přír. výkop DN 100</t>
  </si>
  <si>
    <t>552700802R</t>
  </si>
  <si>
    <t>Odbočka přírub. T - TT DN 100x80 PN 10-40</t>
  </si>
  <si>
    <t>552700804R</t>
  </si>
  <si>
    <t>Odbočka přírub. T - TT DN 100x100 PN 10-40</t>
  </si>
  <si>
    <t>857314121R00</t>
  </si>
  <si>
    <t>Montáž tvarovek litin. odboč. přír. výkop DN 150</t>
  </si>
  <si>
    <t>552700812R</t>
  </si>
  <si>
    <t>Odbočka přírub. T - TT DN 150x150 PN 10-40</t>
  </si>
  <si>
    <t>857354121R00</t>
  </si>
  <si>
    <t>Montáž tvarovek litin. odboč. přír. výkop DN 200</t>
  </si>
  <si>
    <t>552700814R</t>
  </si>
  <si>
    <t>Odbočka přírub. T - TT DN 200x80 PN 10-40</t>
  </si>
  <si>
    <t>552700816R</t>
  </si>
  <si>
    <t>Odbočka přírub. T - TT DN 200x100 PN 10-40</t>
  </si>
  <si>
    <t>3*1,03</t>
  </si>
  <si>
    <t>552700818R</t>
  </si>
  <si>
    <t>Odbočka přírub. T - TT DN 200x150 PN 10-40</t>
  </si>
  <si>
    <t>552700819R</t>
  </si>
  <si>
    <t>Odbočka přírub. T - TT DN 200x200 PN 10-40</t>
  </si>
  <si>
    <t>4*1,03</t>
  </si>
  <si>
    <t>891241111R00</t>
  </si>
  <si>
    <t>Montáž vodovodních šoupátek ve výkopu DN 80</t>
  </si>
  <si>
    <t>42228310R</t>
  </si>
  <si>
    <t>Šoupátko DN 80 přírubové, voda</t>
  </si>
  <si>
    <t>Viz Technické listy VAS Třebíč V.17</t>
  </si>
  <si>
    <t>5*1,03</t>
  </si>
  <si>
    <t>42291230R</t>
  </si>
  <si>
    <t>Souprava zemní šoupátková Y 1020  DN 80</t>
  </si>
  <si>
    <t>891261111R00</t>
  </si>
  <si>
    <t>Montáž vodovodních šoupátek ve výkopu DN 100</t>
  </si>
  <si>
    <t>42228312R</t>
  </si>
  <si>
    <t>Šoupátko DN 100 přírubové, voda</t>
  </si>
  <si>
    <t>42291240R</t>
  </si>
  <si>
    <t>Souprava zemní šoupátková Y 1020  DN 100</t>
  </si>
  <si>
    <t>891311111R00</t>
  </si>
  <si>
    <t>Montáž vodovodních šoupátek ve výkopu DN 150</t>
  </si>
  <si>
    <t>42228314R</t>
  </si>
  <si>
    <t>Šoupátko DN 150 přírubové, voda</t>
  </si>
  <si>
    <t>42291260R</t>
  </si>
  <si>
    <t>Souprava zemní šoupátková Y 1020  DN 150</t>
  </si>
  <si>
    <t>891351111R00</t>
  </si>
  <si>
    <t>Montáž vodovodních šoupátek ve výkopu DN 200</t>
  </si>
  <si>
    <t>42228315R</t>
  </si>
  <si>
    <t>Šoupátko DN 200 přírubové, voda</t>
  </si>
  <si>
    <t>10*1,03</t>
  </si>
  <si>
    <t>42291270R</t>
  </si>
  <si>
    <t>Souprava zemní šoupátková Y 1020  DN 200</t>
  </si>
  <si>
    <t>422913521R</t>
  </si>
  <si>
    <t>Poklop litinový šoupátkový samonivelační D400</t>
  </si>
  <si>
    <t>Viz Technické listy VAS Třebíč V.19</t>
  </si>
  <si>
    <t>422915501R</t>
  </si>
  <si>
    <t>Deska nosná šoupátkového poklopu</t>
  </si>
  <si>
    <t>Viz Technické listy VAS Třebíč V.18</t>
  </si>
  <si>
    <t>š:19</t>
  </si>
  <si>
    <t>h:1</t>
  </si>
  <si>
    <t>871211121R00</t>
  </si>
  <si>
    <t>Montáž trubek polyetylenových ve výkopu d 63 mm</t>
  </si>
  <si>
    <t>náhr.zásobování vodou:272,74+139,2</t>
  </si>
  <si>
    <t>R871-1</t>
  </si>
  <si>
    <t>Dodávka a montáž Tkusů s rychospojkou PE100SDR11, T63/63 -náhr.zásob.vč. lem.nákružku s toč.př.DN50</t>
  </si>
  <si>
    <t>dle Technických listů VAS V16a, 16b</t>
  </si>
  <si>
    <t>R871-2</t>
  </si>
  <si>
    <t>Povizorní propojení na stáv.vodovod-náhr.zásob.</t>
  </si>
  <si>
    <t>2xlem. nákružek s točivou přírubou DN100</t>
  </si>
  <si>
    <t>2x redukce 100/50</t>
  </si>
  <si>
    <t>2x přechod D63/DN50</t>
  </si>
  <si>
    <t>1xlem. nákružek s točivou přírubou DN80</t>
  </si>
  <si>
    <t>1x redukce 80/50</t>
  </si>
  <si>
    <t>1x přechod D63/DN50</t>
  </si>
  <si>
    <t>3xšoupátko DN50</t>
  </si>
  <si>
    <t>286134122R</t>
  </si>
  <si>
    <t>Trubka tlaková RC PE100 63x5,8 mm PN16, návin 100 m</t>
  </si>
  <si>
    <t>dle Technických listů VAS V3</t>
  </si>
  <si>
    <t>náhradní zásobování vodou:411,94*1,03</t>
  </si>
  <si>
    <t>891249111R00</t>
  </si>
  <si>
    <t>Montáž navrtávacích pasů DN 80</t>
  </si>
  <si>
    <t>42273532R</t>
  </si>
  <si>
    <t>Pas navrtávací na PE a PVC, pr.90</t>
  </si>
  <si>
    <t>Viz Technické listy VAS Třebíč V.39</t>
  </si>
  <si>
    <t>9*1,03</t>
  </si>
  <si>
    <t>891359111R00</t>
  </si>
  <si>
    <t>Montáž navrtávacích pasů DN 200</t>
  </si>
  <si>
    <t>42273536R</t>
  </si>
  <si>
    <t>Pas navrtávací na PE a PVC, pr.225</t>
  </si>
  <si>
    <t>13*1,03</t>
  </si>
  <si>
    <t>891173111R00</t>
  </si>
  <si>
    <t>Montáž ventilů hlavních pro přípojky DN 32</t>
  </si>
  <si>
    <t>42228100R</t>
  </si>
  <si>
    <t>Šoupátko  DN 1" pro dom.přípojky - voda</t>
  </si>
  <si>
    <t>Viz Technické listy VAS Třebíč V.40</t>
  </si>
  <si>
    <t>21*1,03</t>
  </si>
  <si>
    <t>899401112R00</t>
  </si>
  <si>
    <t>Osazení poklopů litinových šoupátkových</t>
  </si>
  <si>
    <t>42291200R</t>
  </si>
  <si>
    <t>Souprava zemní šoupátková Y 1020  DN 40</t>
  </si>
  <si>
    <t>Viz Technické listy VAS Třebíč V.41</t>
  </si>
  <si>
    <t>dle Technických listů VAS V43</t>
  </si>
  <si>
    <t>899721112R00</t>
  </si>
  <si>
    <t>Fólie výstražná z PVC, šířka 30 cm</t>
  </si>
  <si>
    <t>272,74+139,20+160,1</t>
  </si>
  <si>
    <t>899731113R00</t>
  </si>
  <si>
    <t>Vodič signalizační CYY 4 mm2</t>
  </si>
  <si>
    <t>dle Technických listů VAS V7</t>
  </si>
  <si>
    <t>452313131R00</t>
  </si>
  <si>
    <t>Bloky pro potrubí z betonu C 12/15</t>
  </si>
  <si>
    <t>37*0,41</t>
  </si>
  <si>
    <t>R88-03</t>
  </si>
  <si>
    <t>Přepojení stáv.přípojek vč. spojky a potrubí, vč. elektrospojky</t>
  </si>
  <si>
    <t>892241111R00</t>
  </si>
  <si>
    <t>Tlaková zkouška vodovodního potrubí DN 80</t>
  </si>
  <si>
    <t>139,2+160,1</t>
  </si>
  <si>
    <t>892351111R00</t>
  </si>
  <si>
    <t>Tlaková zkouška vodovodního potrubí DN 200</t>
  </si>
  <si>
    <t>272,74</t>
  </si>
  <si>
    <t>892273111R00</t>
  </si>
  <si>
    <t>Desinfekce vodovodního potrubí DN 125</t>
  </si>
  <si>
    <t>892353111R00</t>
  </si>
  <si>
    <t>Desinfekce vodovodního potrubí DN 200</t>
  </si>
  <si>
    <t>114211101RRR</t>
  </si>
  <si>
    <t xml:space="preserve">Odstranění  trub do DN 150 mm, ve výkopu, vč.ekologické likvidace </t>
  </si>
  <si>
    <t>Odstranění trub do DN 300 mm, ve výkopu, vč.ekologické likvidace</t>
  </si>
  <si>
    <t>998273101R00</t>
  </si>
  <si>
    <t>Přesun hmot, trubní vedení litinové, otevř. výkop</t>
  </si>
  <si>
    <t>SO-02 Rekonstrukce vodovodu-II.etapa</t>
  </si>
  <si>
    <t>délka 289,50:</t>
  </si>
  <si>
    <t>pracovní záběr 20/týden:  289,50/20 =14,47:</t>
  </si>
  <si>
    <t>14,5 týdnů / 7 dní v týdnu: 14,5*7 = 101,5 dní:</t>
  </si>
  <si>
    <t>odhad čerpání 2 hod denně:101,5*2</t>
  </si>
  <si>
    <t>14*2+5*2</t>
  </si>
  <si>
    <t>4*2*2</t>
  </si>
  <si>
    <t>14*2</t>
  </si>
  <si>
    <t>5*2+14*2</t>
  </si>
  <si>
    <t>řad:(289,5)*1,5*1,2*0,34</t>
  </si>
  <si>
    <t>příp:137,2*1,5*1,2*0,34</t>
  </si>
  <si>
    <t>řad:(289,5)*1,5*1,2*0,22</t>
  </si>
  <si>
    <t>příp:137,2*1,5*1,2*0,22</t>
  </si>
  <si>
    <t>řad:(289,5)*1,5*1,2*0,18</t>
  </si>
  <si>
    <t>příp:137,2*1,5*1,2*0,18</t>
  </si>
  <si>
    <t>řad:(289,5)*1,5*1,2*0,26</t>
  </si>
  <si>
    <t>příp:137,2*1,5*1,2*0,26</t>
  </si>
  <si>
    <t>22*1,5*0,8*2</t>
  </si>
  <si>
    <t>řad:(289,5)*1,5*2</t>
  </si>
  <si>
    <t>příp:137,2*1,5*2</t>
  </si>
  <si>
    <t>261,1404+168,9732</t>
  </si>
  <si>
    <t>138,2508+199,6956</t>
  </si>
  <si>
    <t>430,1136+337,9464</t>
  </si>
  <si>
    <t>řad:(289,5)*1,5*1,2</t>
  </si>
  <si>
    <t>příp:137,2*1,5*1,2</t>
  </si>
  <si>
    <t>(-1)*(289,5)*1,2*0,55</t>
  </si>
  <si>
    <t>(-1)*(137,2)*1,2*0,3</t>
  </si>
  <si>
    <t>-51,204</t>
  </si>
  <si>
    <t>řad:(289,5)*0,55*1,2</t>
  </si>
  <si>
    <t>příp:137,2*0,3*1,2</t>
  </si>
  <si>
    <t>289,5*0,4*0,4-(0,08*0,08*3,14/4)*289,5</t>
  </si>
  <si>
    <t>délka: 4790,5:289,5*2*(0,3+0,4+0,20)</t>
  </si>
  <si>
    <t>m: +ztratné 3%:289,5*1,03</t>
  </si>
  <si>
    <t>289,5*1,0</t>
  </si>
  <si>
    <t>řad:(289,5)*0,1*1,2</t>
  </si>
  <si>
    <t>příp:137,2*1,2*0,1</t>
  </si>
  <si>
    <t>137,2*1,03</t>
  </si>
  <si>
    <t>871251121R00</t>
  </si>
  <si>
    <t>Montáž trubek polyetylenových ve výkopu d 110 mm</t>
  </si>
  <si>
    <t>286134134R</t>
  </si>
  <si>
    <t>Trubka tlaková RC1 PE100 110x10 mm PN16, návin 100 m</t>
  </si>
  <si>
    <t>14,5*1,03</t>
  </si>
  <si>
    <t>871311111R00</t>
  </si>
  <si>
    <t>Montáž trubek z tvrdého PVC ve výkopu d 160 mm</t>
  </si>
  <si>
    <t>286134137R</t>
  </si>
  <si>
    <t>Trubka tlaková RC1 PE100 160x14,6 mm PN16, tyč 6 m/tyč 12 m</t>
  </si>
  <si>
    <t>46,6*1,03</t>
  </si>
  <si>
    <t>228,4*1,03</t>
  </si>
  <si>
    <t>852352121R00</t>
  </si>
  <si>
    <t>Montáž trub litin. tlak. přír. do 1 m,výkop DN 200</t>
  </si>
  <si>
    <t>552702167R</t>
  </si>
  <si>
    <t>TP (FF) - TT DN 200 PN 10-25, L= 500 mm</t>
  </si>
  <si>
    <t>Multitoleranční spojka DN100, dod+mont</t>
  </si>
  <si>
    <t>552701057R</t>
  </si>
  <si>
    <t>Redukce RP (FFR) - TT DN 200x100 PN 10-40</t>
  </si>
  <si>
    <t>55259986R</t>
  </si>
  <si>
    <t xml:space="preserve">Koleno přírubové DN 200-90° </t>
  </si>
  <si>
    <t>š:7</t>
  </si>
  <si>
    <t>2xlem. nákružek s točivou přírubou DN200</t>
  </si>
  <si>
    <t>2x redukce 200/50</t>
  </si>
  <si>
    <t>2xlem. nákružek s točivou přírubou DN80</t>
  </si>
  <si>
    <t>2x redukce 80/50</t>
  </si>
  <si>
    <t>4xšoupátko DN50</t>
  </si>
  <si>
    <t>náhradní zásobování vodou:289,50*1,03</t>
  </si>
  <si>
    <t>14*1,03</t>
  </si>
  <si>
    <t>22*0,41</t>
  </si>
  <si>
    <t>228,4+46,6+14,5</t>
  </si>
  <si>
    <t>137,2+14,5</t>
  </si>
  <si>
    <t>46,6+228,4</t>
  </si>
  <si>
    <t>137,2+14,5+46,6</t>
  </si>
  <si>
    <t>228,4</t>
  </si>
  <si>
    <t>209,36972</t>
  </si>
  <si>
    <t xml:space="preserve">Položkové zadání </t>
  </si>
  <si>
    <t>STAVEBNÍ OBJEKT (SO)</t>
  </si>
  <si>
    <t>07 VRN</t>
  </si>
  <si>
    <t>Rozpočet (část objektu)</t>
  </si>
  <si>
    <t>01 DPS</t>
  </si>
  <si>
    <t>celkem (Kč)</t>
  </si>
  <si>
    <t>x</t>
  </si>
  <si>
    <t>004111010R</t>
  </si>
  <si>
    <t xml:space="preserve">Zajištění archeologického průzkumu </t>
  </si>
  <si>
    <t>soubor</t>
  </si>
  <si>
    <t>Položka zahrnuje veškeré náklady spojené se zajištěním základního archeologického průzkumu ve vazbě na stavební povolení a zákon č. 20/1987 Sb. ve znění pozdějších předpisů.</t>
  </si>
  <si>
    <t>Vybraný uchazeč uzavře smlouvu o dílo o archeologickém průzkumu s osobou oprávněnou tuto činnost vykonávat.</t>
  </si>
  <si>
    <t>VIZ ZADAVACÍ DOKUMENTY STAVBY- VŠEOBECNÉ PODMÍNKY-VEDLEJŠÍ A OSTATNÍ  NÁKLADY .</t>
  </si>
  <si>
    <t>005211030R</t>
  </si>
  <si>
    <t xml:space="preserve">Dočasná dopravní opatření </t>
  </si>
  <si>
    <t>Položka zahrnuje náklady na projektovou přípravu, projednání, pronájem a instalaci dopravního značení včetně údržby během výstavby. Zhotovitel vypracuje Projektová příprava, projednání, pronájem a instalace. Zhotovitel vypracuje a projedná na příslušném dopravním inspektorátu projekt dopravního značení. Dále zajistí projednání zvláštního užívání komunikace, ostatních veřejných ploch a případné uzavírky komunikací a objízdných tras. Pronájem a instalace dopravního značení a světelné signalizace, jejich rozmístění a přemísťování a jejich údržba v průběhu výstavby včetně následného odstranění po ukončení stavebních prací. Fakturováno bude postupně po provedení jednotlivých dílčích částí stavby.</t>
  </si>
  <si>
    <t>Součástí této položky jsou i náklady na další činnosti a požadavky uvedené ve Všeobecných podmínkách, Další upřesnění a popis VIZ ZADAVACÍ DOKUMENTY STAVBY- VŠEOBECNÉ PODMÍNKY-VEDLEJŠÍ A OSTATNÍ  NÁKLADY .</t>
  </si>
  <si>
    <t>005211080R</t>
  </si>
  <si>
    <t xml:space="preserve">Bezpečnostní opatření při výstavbě </t>
  </si>
  <si>
    <t>Instalace bezpečnostních prvků při výstavbě. Vlastní výkopy musí být zajištěny zábranami proti pádu osob, za snížené viditelnosti musí být opatřeny osvětlením. Veškeré prostory stavby musí být zajištěny proti vstupu nepovolaných osob. Rozsah dle konkrétního postupu prací. Fakturováno bude postupně po provedení jednotlivých částí stavby.</t>
  </si>
  <si>
    <t>Součástí této položky jsou i náklady na další činnosti a požadavky uvedené ve Všeobecných podmínkách, kap. včetně ekologie</t>
  </si>
  <si>
    <t xml:space="preserve">Další upřesnění a popis VIZ ZADAVACÍ DOKUMENTY STAVBY- VŠEOBECNÉ PODMÍNKY-VEDLEJŠÍ A OSTATNÍ  NÁKLADY . </t>
  </si>
  <si>
    <t>0052113</t>
  </si>
  <si>
    <t xml:space="preserve">Pasportizace </t>
  </si>
  <si>
    <t>Předmětem podrobné pasportizace jsou všechny dočasné a trvalé objekty a vlastnosti, které mohou být nepříznivě ovlivněny nebo poškozeny stavebním postupem a zahrnují zejména nadzemní objekty a nemovitosti, podzemní díla a objekty, komunikace a ostatní pozemky včetně stromů. Jedná se především o prokazatelné podrobné zjištění a dokladování technického stavu objektů, existujících před zahájením stavby.</t>
  </si>
  <si>
    <t>Další upřesnění a popis VIZ ZADAVACÍ DOKUMENTY STAVBY- VŠEOBECNÉ PODMÍNKY-VEDLEJŠÍ A OSTATNÍ  NÁKLADY .</t>
  </si>
  <si>
    <t>0052116</t>
  </si>
  <si>
    <t>Kontrolní zkoušky zhutnění podloží a vhodnosti zásypových materiálů</t>
  </si>
  <si>
    <t>Kontrolní zkoušky hutnění budou provedeny podle TP 146 a dle ČSN 72 1006 a dle ČSN 72 1002 Klasifikace zemin pro dopravní stavby, Další upřesnění a popis VIZ ZADAVACÍ DOKUMENTY STAVBY- VŠEOBECNÉ PODMÍNKY-VEDLEJŠÍ A OSTATNÍ  NÁKLADY .</t>
  </si>
  <si>
    <t>0052117</t>
  </si>
  <si>
    <t xml:space="preserve">Průběžná fotodokumentace stavby </t>
  </si>
  <si>
    <t>Podrobná fotodokumentace průběhu výstavby - položka zahrnuje náklady na zřízení foto nebo video dokumentace a jej archivaci. Fotodokumentace zachytí průběh výstavby kanalizace a vodovodu, komunikace. Fotodokumentace bude členěna přehledně po jednotlivých stokách, SO a PS..Další upřesnění a popis VIZ ZADAVACÍ DOKUMENTY STAVBY- VŠEOBECNÉ PODMÍNKY-VEDLEJŠÍ A OSTATNÍ  NÁKLADY .</t>
  </si>
  <si>
    <t>0052119</t>
  </si>
  <si>
    <t xml:space="preserve">Monitoring potrubí - záznam TV kamerou </t>
  </si>
  <si>
    <t>Záznam TV kamerou nových větví kanalizace (ve 100% rozsahu díla kanalizace ) před uvedením jednotlivých dílčích částí stok do provozu vč. vyčištění kanalizačního potrubí v celém rozsahu stavby před prováděním této zkoušky. V případě, že úsek bude předáván do předčasného užívání, bude test potrubí průmyslovou kamerou proveden před tímto předáním do předčasného užívání a opakovaně před předáním kompletního díla. Zhotovitelem zkoušek vč. vyčištění kanalizace musí být nezávislá společnost. Kamerou bude vyhodnocena i ovalita potrubí. Tento TV záznam stok bude zhotovitelem předán při předání předmětných částí díla objednateli.</t>
  </si>
  <si>
    <t>00523  R</t>
  </si>
  <si>
    <t xml:space="preserve">Zkoušky a revize </t>
  </si>
  <si>
    <t>Náklady zhotovitele, související s prováděním zkoušek a revizí předepsaných technickými normami nebo objednatelem a které jsou pro provedení díla nezbytné.</t>
  </si>
  <si>
    <t>005231020R</t>
  </si>
  <si>
    <t xml:space="preserve">Individuální vyzkoušení a komplexní zkoušky </t>
  </si>
  <si>
    <t>Položka zahrnuje práce nutné k odzkoušení skupin strojů a zařízení ve vzájemných vazbách a k prokázání, že dodávka je schopna  provozu. V paušální ceně musí být obsaženy veškeré náklady na vlastní provedení zkoušek, jejich organizaci, náklady na energie, média a materiály nutné pro provedení zkoušek. Podrobnosti viz TNV 756910.</t>
  </si>
  <si>
    <t>R</t>
  </si>
  <si>
    <t>Ostatní náklady související s objektem plynovodu</t>
  </si>
  <si>
    <t>Ochrana plynovodu při provádění dle podmínek provozovatele.</t>
  </si>
  <si>
    <t>Ostatní náklady související s objektem kabelů EG.D</t>
  </si>
  <si>
    <t>Ochrana kabelů EG.D  při provádění dle podmínek provozovatele.</t>
  </si>
  <si>
    <t>005241020R</t>
  </si>
  <si>
    <t>Geodetické zaměření skutečného provedení stavby a geometrický plán dokončené stavby</t>
  </si>
  <si>
    <t>Položka obsahuje provádění průběžného zaměření budovaných kanalizací, vodovodů, ostatních sítí a objektů stavby před provedením zásypů. Vypracování geometrického plánu dokončené stavby (pro vklad do katastru nemovitostí) v systému JTSK, výškový systém Balt po vyrovnání. Vydání této dokumentace v počtu 4 paré a 1x v digitální podobě. Geometrické zaměření skutečného provedení díla bude provedeno a ověřeno oprávněným zeměměřičským inženýrem podle zák. č. 200/1994 Sb., o zeměměřictví .</t>
  </si>
  <si>
    <t>y</t>
  </si>
  <si>
    <t>005111021R</t>
  </si>
  <si>
    <t xml:space="preserve">Vytýčení stavby a inženýrských sítí </t>
  </si>
  <si>
    <t>Položka zahrnuje náklady na zajištění výchozích vytyčovacích údajů (výchozí vytyčovací a výškové body), prověření stávajících výškových kót terénu a výškových kót a polohy staveb významných z hlediska předmětné stavby a prověření souladu těchto údajů s projektovou dokumentací. Dále položka zahrnuje veškeré vytyčovací práce pro realizaci předmětné stavby. Součástí položky jsou i náklady na vytýčení inženýrských sítí jejich správci. Přesnou polohu sítí zjistí Zhotovitel kopanými sondami. Fakturováno bude postupně po provedení vytýčení jednotlivých objektů a sítí a doložení písemného vyhotovení dokladu o vytýčení.</t>
  </si>
  <si>
    <t>005121010R</t>
  </si>
  <si>
    <t xml:space="preserve">Vybudování zařízení staveniště </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</si>
  <si>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</si>
  <si>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</si>
  <si>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</si>
  <si>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</si>
  <si>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</si>
  <si>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 xml:space="preserve">Odstranění zařízení staveniště </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</si>
  <si>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</si>
  <si>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</si>
  <si>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a kompletační činnost ztížené provozní vlivy, režijní náklady</t>
  </si>
  <si>
    <t>Koordinační a kompletační činnost celé stavby. Náklady na ztížené podmínky provádění tam, kde jsou stavební práce zcela nebo zčásti omezovány provozem jiných osob. Jde zejména o zvýšené náklady v důsledku nezbytného respektování stávající dopravy ovlivňující stavební práce apod. Režijní náklady stavby vyplývající z plnění podmínek uvedených ve smlouvě o dílo.</t>
  </si>
  <si>
    <t>z</t>
  </si>
  <si>
    <t>Celkem za objekt</t>
  </si>
  <si>
    <t>Rekapitulace cen stavebních objektů</t>
  </si>
  <si>
    <t>Stavební objekt</t>
  </si>
  <si>
    <t xml:space="preserve">SO-01 </t>
  </si>
  <si>
    <t>SO-02</t>
  </si>
  <si>
    <t>Součet</t>
  </si>
  <si>
    <t>Rekonstrukce vodovodu-I.etapa</t>
  </si>
  <si>
    <t>Rekonstrukce vodovodu-II.etapa</t>
  </si>
  <si>
    <t>Vedlejší a ostaní náklady</t>
  </si>
  <si>
    <t xml:space="preserve">Ve všech listech tohoto souboru můžete měnit pouze buňky s modrým pozadím. Jedná se o tyto údaje : 
- údaje o firmě
- jednotkové ceny položek zadané na maximálně dvě desetinná místa  </t>
  </si>
  <si>
    <t>Do rekapitulace cen stavebních objektů uveďte ručně ceny za jednotlivé SO.</t>
  </si>
  <si>
    <t>VRN celá stavba</t>
  </si>
  <si>
    <t>Ostatní náklady související s objektem kabelů CETIN</t>
  </si>
  <si>
    <t>Ochrana kabelů CETIN  při provádění dle podmínek provozovatele.</t>
  </si>
  <si>
    <t>Cena bez DPH</t>
  </si>
  <si>
    <t>Celkem s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</si>
</sst>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 &quot;Kč&quot;"/>
  </numFmts>
  <fonts count="41"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FFFFCC"/>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10"/>
      <name val="Arial CE"/>
      <charset val="238"/>
    </font>
    <font>
      <b/>
      <sz val="11"/>
      <color theme="1"/>
      <name val="Calibri"/>
      <family val="2"/>
      <charset val="238"/>
      <scheme val="minor"/>
    </font>
    <font>
      <b/>
      <sz val="12"/>
      <name val="Arial"/>
      <family val="2"/>
      <charset val="238"/>
    </font>
    <font>
      <sz val="10"/>
      <name val="Arial"/>
      <family val="2"/>
      <charset val="238"/>
    </font>
    <font>
      <b/>
      <u/>
      <sz val="10"/>
      <name val="Arial"/>
      <family val="2"/>
      <charset val="238"/>
    </font>
    <font>
      <u/>
      <sz val="10"/>
      <name val="Arial"/>
      <family val="2"/>
      <charset val="238"/>
    </font>
    <font>
      <b/>
      <i/>
      <sz val="10"/>
      <name val="Arial"/>
      <family val="2"/>
      <charset val="238"/>
    </font>
    <font>
      <sz val="9"/>
      <name val="Arial"/>
      <family val="2"/>
      <charset val="238"/>
    </font>
    <font>
      <b/>
      <sz val="4"/>
      <color indexed="22"/>
      <name val="Arial"/>
      <family val="2"/>
      <charset val="238"/>
    </font>
    <font>
      <b/>
      <sz val="10"/>
      <name val="Arial"/>
      <family val="2"/>
      <charset val="238"/>
    </font>
    <font>
      <sz val="8"/>
      <name val="Arial"/>
      <family val="2"/>
      <charset val="238"/>
    </font>
    <font>
      <b/>
      <sz val="8"/>
      <name val="Arial"/>
      <family val="2"/>
      <charset val="238"/>
    </font>
    <font>
      <b/>
      <sz val="7"/>
      <name val="Arial"/>
      <family val="2"/>
      <charset val="238"/>
    </font>
    <font>
      <sz val="7"/>
      <name val="Arial"/>
      <family val="2"/>
      <charset val="238"/>
    </font>
    <font>
      <sz val="4"/>
      <color indexed="9"/>
      <name val="Arial"/>
      <family val="2"/>
      <charset val="238"/>
    </font>
    <font>
      <b/>
      <i/>
      <sz val="7"/>
      <name val="Arial"/>
      <family val="2"/>
      <charset val="238"/>
    </font>
    <font>
      <sz val="4"/>
      <color indexed="22"/>
      <name val="Arial"/>
      <family val="2"/>
      <charset val="238"/>
    </font>
    <font>
      <sz val="10"/>
      <color indexed="10"/>
      <name val="Arial"/>
      <family val="2"/>
      <charset val="238"/>
    </font>
    <font>
      <b/>
      <sz val="14"/>
      <color theme="1"/>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64"/>
      </patternFill>
    </fill>
    <fill>
      <patternFill patternType="solid">
        <fgColor indexed="26"/>
        <bgColor indexed="64"/>
      </patternFill>
    </fill>
    <fill>
      <patternFill patternType="solid">
        <fgColor indexed="9"/>
        <bgColor indexed="40"/>
      </patternFill>
    </fill>
  </fills>
  <borders count="6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2" fillId="0" borderId="0"/>
    <xf numFmtId="0" fontId="2" fillId="0" borderId="0"/>
    <xf numFmtId="0" fontId="1" fillId="0" borderId="0"/>
    <xf numFmtId="0" fontId="22" fillId="0" borderId="0"/>
  </cellStyleXfs>
  <cellXfs count="420">
    <xf numFmtId="0" fontId="0" fillId="0" borderId="0" xfId="0"/>
    <xf numFmtId="14" fontId="4" fillId="0" borderId="0" xfId="0" applyNumberFormat="1" applyFont="1" applyAlignment="1">
      <alignment horizontal="left"/>
    </xf>
    <xf numFmtId="0" fontId="3" fillId="0" borderId="0" xfId="0" applyFont="1" applyAlignment="1">
      <alignment horizontal="center"/>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0" fontId="0" fillId="0" borderId="0" xfId="0" applyAlignment="1">
      <alignment horizontal="left" vertical="center"/>
    </xf>
    <xf numFmtId="4" fontId="0" fillId="0" borderId="0" xfId="0" applyNumberFormat="1" applyAlignment="1">
      <alignment horizontal="left" vertical="center"/>
    </xf>
    <xf numFmtId="0" fontId="0" fillId="0" borderId="6" xfId="0" applyBorder="1" applyAlignment="1">
      <alignment horizontal="left" vertical="center"/>
    </xf>
    <xf numFmtId="1" fontId="0" fillId="0" borderId="0" xfId="0" applyNumberFormat="1" applyAlignment="1">
      <alignment horizontal="left" vertical="center"/>
    </xf>
    <xf numFmtId="0" fontId="0" fillId="0" borderId="1" xfId="0" applyBorder="1" applyAlignment="1">
      <alignment horizontal="right"/>
    </xf>
    <xf numFmtId="0" fontId="9" fillId="0" borderId="0" xfId="0" applyFont="1" applyAlignment="1">
      <alignment vertical="center"/>
    </xf>
    <xf numFmtId="0" fontId="9" fillId="0" borderId="6" xfId="0" applyFont="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0" xfId="0" applyFont="1" applyAlignment="1">
      <alignment horizontal="left" vertical="center"/>
    </xf>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1" fontId="9" fillId="0" borderId="10" xfId="0" applyNumberFormat="1" applyFont="1" applyBorder="1" applyAlignment="1">
      <alignment horizontal="right" vertical="center"/>
    </xf>
    <xf numFmtId="0" fontId="0" fillId="0" borderId="6" xfId="0" applyBorder="1" applyAlignment="1">
      <alignment horizontal="left" vertical="center" indent="1"/>
    </xf>
    <xf numFmtId="0" fontId="9" fillId="0" borderId="6" xfId="0" applyFont="1" applyBorder="1" applyAlignment="1">
      <alignment horizontal="left" vertical="center"/>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9"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1" fontId="9"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Border="1" applyAlignment="1">
      <alignment horizontal="left" vertical="top" indent="1"/>
    </xf>
    <xf numFmtId="0" fontId="0" fillId="0" borderId="18" xfId="0" applyBorder="1" applyAlignment="1">
      <alignment vertical="top"/>
    </xf>
    <xf numFmtId="0" fontId="9" fillId="0" borderId="18" xfId="0" applyFont="1" applyBorder="1" applyAlignment="1">
      <alignment horizontal="left" vertical="top"/>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6" xfId="0" applyBorder="1" applyAlignment="1">
      <alignment horizontal="left"/>
    </xf>
    <xf numFmtId="0" fontId="0" fillId="0" borderId="20" xfId="0" applyBorder="1"/>
    <xf numFmtId="0" fontId="9" fillId="0" borderId="14" xfId="0" applyFont="1" applyBorder="1" applyAlignment="1">
      <alignment horizontal="left" vertical="center" indent="1"/>
    </xf>
    <xf numFmtId="0" fontId="9" fillId="0" borderId="12" xfId="0" applyFont="1" applyBorder="1" applyAlignment="1">
      <alignment horizontal="left" vertical="center"/>
    </xf>
    <xf numFmtId="0" fontId="9" fillId="0" borderId="12" xfId="0" applyFont="1" applyBorder="1"/>
    <xf numFmtId="0" fontId="5"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9" fillId="0" borderId="6" xfId="0" applyNumberFormat="1" applyFont="1" applyBorder="1" applyAlignment="1">
      <alignment horizontal="left" vertical="center"/>
    </xf>
    <xf numFmtId="0" fontId="10" fillId="3" borderId="1" xfId="0" applyFont="1" applyFill="1" applyBorder="1" applyAlignment="1">
      <alignment horizontal="left" vertical="center" indent="1"/>
    </xf>
    <xf numFmtId="49" fontId="7" fillId="3" borderId="0" xfId="0" applyNumberFormat="1" applyFont="1" applyFill="1" applyAlignment="1">
      <alignment horizontal="left" vertical="center"/>
    </xf>
    <xf numFmtId="0" fontId="0" fillId="3" borderId="1" xfId="0" applyFill="1" applyBorder="1" applyAlignment="1">
      <alignment horizontal="left" vertical="center" indent="1"/>
    </xf>
    <xf numFmtId="0" fontId="9" fillId="3" borderId="0" xfId="0" applyFont="1" applyFill="1" applyAlignment="1">
      <alignment horizontal="left" vertical="center"/>
    </xf>
    <xf numFmtId="0" fontId="0" fillId="3" borderId="9" xfId="0" applyFill="1" applyBorder="1" applyAlignment="1">
      <alignment horizontal="left" vertical="center" indent="1"/>
    </xf>
    <xf numFmtId="0" fontId="0" fillId="3" borderId="6" xfId="0" applyFill="1" applyBorder="1"/>
    <xf numFmtId="49" fontId="9" fillId="3" borderId="6" xfId="0" applyNumberFormat="1" applyFont="1" applyFill="1" applyBorder="1" applyAlignment="1">
      <alignment horizontal="left" vertical="center"/>
    </xf>
    <xf numFmtId="0" fontId="9" fillId="3" borderId="6" xfId="0" applyFont="1" applyFill="1" applyBorder="1"/>
    <xf numFmtId="0" fontId="9" fillId="3" borderId="8" xfId="0" applyFont="1" applyFill="1" applyBorder="1"/>
    <xf numFmtId="49" fontId="9" fillId="0" borderId="0" xfId="0" applyNumberFormat="1" applyFont="1" applyAlignment="1">
      <alignment horizontal="left" vertical="center"/>
    </xf>
    <xf numFmtId="49" fontId="9" fillId="0" borderId="6" xfId="0" applyNumberFormat="1" applyFont="1" applyBorder="1" applyAlignment="1">
      <alignment horizontal="right" vertical="center"/>
    </xf>
    <xf numFmtId="49" fontId="9" fillId="4" borderId="6" xfId="0" applyNumberFormat="1" applyFont="1" applyFill="1" applyBorder="1" applyAlignment="1" applyProtection="1">
      <alignment horizontal="right" vertical="center"/>
      <protection locked="0"/>
    </xf>
    <xf numFmtId="49" fontId="9" fillId="4" borderId="0" xfId="0" applyNumberFormat="1" applyFont="1" applyFill="1" applyAlignment="1" applyProtection="1">
      <alignment horizontal="left" vertical="center"/>
      <protection locked="0"/>
    </xf>
    <xf numFmtId="49" fontId="0" fillId="0" borderId="0" xfId="0" applyNumberFormat="1"/>
    <xf numFmtId="4" fontId="0" fillId="0" borderId="0" xfId="0" applyNumberFormat="1"/>
    <xf numFmtId="3" fontId="0" fillId="0" borderId="26" xfId="0" applyNumberFormat="1" applyBorder="1"/>
    <xf numFmtId="3" fontId="0" fillId="5" borderId="30" xfId="0" applyNumberFormat="1" applyFill="1" applyBorder="1"/>
    <xf numFmtId="3" fontId="8" fillId="3" borderId="27" xfId="0" applyNumberFormat="1" applyFont="1" applyFill="1" applyBorder="1" applyAlignment="1">
      <alignment vertical="center"/>
    </xf>
    <xf numFmtId="3" fontId="8" fillId="3" borderId="18" xfId="0" applyNumberFormat="1" applyFont="1" applyFill="1" applyBorder="1" applyAlignment="1">
      <alignment vertical="center"/>
    </xf>
    <xf numFmtId="3" fontId="8" fillId="3" borderId="18" xfId="0" applyNumberFormat="1" applyFont="1" applyFill="1" applyBorder="1" applyAlignment="1">
      <alignment vertical="center" wrapText="1"/>
    </xf>
    <xf numFmtId="3" fontId="8" fillId="3" borderId="28" xfId="0" applyNumberFormat="1" applyFont="1" applyFill="1" applyBorder="1" applyAlignment="1">
      <alignment horizontal="center" vertical="center" wrapText="1"/>
    </xf>
    <xf numFmtId="3" fontId="0" fillId="0" borderId="33" xfId="0" applyNumberFormat="1" applyBorder="1"/>
    <xf numFmtId="3" fontId="0" fillId="0" borderId="29" xfId="0" applyNumberFormat="1" applyBorder="1"/>
    <xf numFmtId="0" fontId="3" fillId="0" borderId="0" xfId="0" applyFont="1" applyAlignment="1">
      <alignment horizontal="center" shrinkToFit="1"/>
    </xf>
    <xf numFmtId="3" fontId="11" fillId="3" borderId="31" xfId="0" applyNumberFormat="1" applyFont="1" applyFill="1" applyBorder="1" applyAlignment="1">
      <alignment horizontal="center" vertical="center" wrapText="1" shrinkToFit="1"/>
    </xf>
    <xf numFmtId="3" fontId="8" fillId="3" borderId="32" xfId="0" applyNumberFormat="1" applyFont="1" applyFill="1" applyBorder="1" applyAlignment="1">
      <alignment horizontal="center" vertical="center" wrapText="1" shrinkToFit="1"/>
    </xf>
    <xf numFmtId="3" fontId="8" fillId="3" borderId="28" xfId="0" applyNumberFormat="1" applyFont="1" applyFill="1" applyBorder="1" applyAlignment="1">
      <alignment horizontal="center" vertical="center" wrapText="1" shrinkToFit="1"/>
    </xf>
    <xf numFmtId="3" fontId="4" fillId="0" borderId="12" xfId="0" applyNumberFormat="1" applyFont="1" applyBorder="1" applyAlignment="1">
      <alignment horizontal="right" wrapText="1" shrinkToFit="1"/>
    </xf>
    <xf numFmtId="3" fontId="4" fillId="0" borderId="12" xfId="0" applyNumberFormat="1" applyFont="1" applyBorder="1" applyAlignment="1">
      <alignment horizontal="right" shrinkToFit="1"/>
    </xf>
    <xf numFmtId="3" fontId="0" fillId="0" borderId="12" xfId="0" applyNumberFormat="1" applyBorder="1" applyAlignment="1">
      <alignment shrinkToFit="1"/>
    </xf>
    <xf numFmtId="3" fontId="0" fillId="0" borderId="29" xfId="0" applyNumberFormat="1" applyBorder="1" applyAlignment="1">
      <alignment shrinkToFit="1"/>
    </xf>
    <xf numFmtId="3" fontId="16" fillId="5" borderId="6" xfId="0" applyNumberFormat="1" applyFont="1" applyFill="1" applyBorder="1" applyAlignment="1">
      <alignment wrapText="1" shrinkToFit="1"/>
    </xf>
    <xf numFmtId="3" fontId="16" fillId="5" borderId="6" xfId="0" applyNumberFormat="1" applyFont="1" applyFill="1" applyBorder="1" applyAlignment="1">
      <alignment shrinkToFit="1"/>
    </xf>
    <xf numFmtId="3" fontId="0" fillId="5" borderId="30" xfId="0" applyNumberFormat="1" applyFill="1" applyBorder="1" applyAlignment="1">
      <alignment shrinkToFit="1"/>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xf>
    <xf numFmtId="0" fontId="0" fillId="3" borderId="7" xfId="0" applyFill="1" applyBorder="1" applyAlignment="1">
      <alignment horizontal="left" vertical="center"/>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9" fillId="3" borderId="13" xfId="0" applyNumberFormat="1" applyFont="1" applyFill="1" applyBorder="1" applyAlignment="1">
      <alignment horizontal="left" vertical="center"/>
    </xf>
    <xf numFmtId="0" fontId="7" fillId="0" borderId="0" xfId="0" applyFont="1"/>
    <xf numFmtId="0" fontId="17"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49" fontId="8" fillId="0" borderId="26" xfId="0" applyNumberFormat="1" applyFont="1" applyBorder="1" applyAlignment="1">
      <alignment vertical="center"/>
    </xf>
    <xf numFmtId="0" fontId="17" fillId="3" borderId="32"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8" fillId="5" borderId="10" xfId="0" applyFont="1" applyFill="1" applyBorder="1"/>
    <xf numFmtId="0" fontId="8" fillId="5" borderId="6" xfId="0" applyFont="1" applyFill="1" applyBorder="1"/>
    <xf numFmtId="0" fontId="17" fillId="3" borderId="31" xfId="0" applyFont="1" applyFill="1" applyBorder="1" applyAlignment="1">
      <alignment horizontal="center" vertical="center" wrapText="1"/>
    </xf>
    <xf numFmtId="49" fontId="8" fillId="0" borderId="32" xfId="0" applyNumberFormat="1" applyFont="1" applyBorder="1" applyAlignment="1">
      <alignment vertical="center"/>
    </xf>
    <xf numFmtId="49" fontId="8" fillId="0" borderId="10" xfId="0" applyNumberFormat="1" applyFont="1" applyBorder="1" applyAlignment="1">
      <alignment vertical="center"/>
    </xf>
    <xf numFmtId="4" fontId="8" fillId="0" borderId="31" xfId="0" applyNumberFormat="1" applyFont="1" applyBorder="1" applyAlignment="1">
      <alignment horizontal="center" vertical="center"/>
    </xf>
    <xf numFmtId="4" fontId="8" fillId="0" borderId="31" xfId="0" applyNumberFormat="1" applyFont="1" applyBorder="1" applyAlignment="1">
      <alignment vertical="center"/>
    </xf>
    <xf numFmtId="4" fontId="8" fillId="0" borderId="34" xfId="0" applyNumberFormat="1" applyFont="1" applyBorder="1" applyAlignment="1">
      <alignment horizontal="center" vertical="center"/>
    </xf>
    <xf numFmtId="4" fontId="8" fillId="0" borderId="34" xfId="0" applyNumberFormat="1" applyFont="1" applyBorder="1" applyAlignment="1">
      <alignment vertical="center"/>
    </xf>
    <xf numFmtId="4" fontId="8" fillId="0" borderId="38" xfId="0" applyNumberFormat="1" applyFont="1" applyBorder="1" applyAlignment="1">
      <alignment horizontal="center" vertical="center"/>
    </xf>
    <xf numFmtId="4" fontId="8" fillId="0" borderId="38" xfId="0" applyNumberFormat="1" applyFont="1" applyBorder="1" applyAlignment="1">
      <alignment vertical="center"/>
    </xf>
    <xf numFmtId="4" fontId="8" fillId="5" borderId="38" xfId="0" applyNumberFormat="1" applyFont="1" applyFill="1" applyBorder="1" applyAlignment="1">
      <alignment horizontal="center"/>
    </xf>
    <xf numFmtId="4" fontId="8" fillId="5" borderId="38" xfId="0" applyNumberFormat="1" applyFont="1" applyFill="1" applyBorder="1"/>
    <xf numFmtId="49" fontId="0" fillId="0" borderId="1" xfId="0" applyNumberFormat="1" applyBorder="1"/>
    <xf numFmtId="49" fontId="0" fillId="0" borderId="14" xfId="0" applyNumberFormat="1" applyBorder="1" applyAlignment="1">
      <alignment horizontal="left" vertical="center" indent="1"/>
    </xf>
    <xf numFmtId="49" fontId="0" fillId="0" borderId="39" xfId="0" applyNumberFormat="1" applyBorder="1" applyAlignment="1">
      <alignment vertical="center"/>
    </xf>
    <xf numFmtId="49" fontId="0" fillId="0" borderId="40" xfId="0" applyNumberFormat="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3" borderId="45" xfId="0" applyFill="1" applyBorder="1"/>
    <xf numFmtId="49" fontId="0" fillId="3" borderId="42" xfId="0" applyNumberFormat="1" applyFill="1" applyBorder="1"/>
    <xf numFmtId="0" fontId="0" fillId="3" borderId="42" xfId="0" applyFill="1" applyBorder="1"/>
    <xf numFmtId="0" fontId="0" fillId="3" borderId="41" xfId="0" applyFill="1" applyBorder="1"/>
    <xf numFmtId="0" fontId="0" fillId="3" borderId="32" xfId="0" applyFill="1" applyBorder="1"/>
    <xf numFmtId="0" fontId="18" fillId="0" borderId="0" xfId="0" applyFont="1"/>
    <xf numFmtId="0" fontId="18" fillId="0" borderId="26" xfId="0" applyFont="1" applyBorder="1" applyAlignment="1">
      <alignment vertical="top"/>
    </xf>
    <xf numFmtId="0" fontId="0" fillId="3" borderId="10" xfId="0" applyFill="1" applyBorder="1" applyAlignment="1">
      <alignment vertical="top"/>
    </xf>
    <xf numFmtId="49" fontId="21" fillId="0" borderId="0" xfId="0" applyNumberFormat="1" applyFont="1" applyAlignment="1">
      <alignment wrapText="1"/>
    </xf>
    <xf numFmtId="0" fontId="0" fillId="3" borderId="31" xfId="0" applyFill="1" applyBorder="1"/>
    <xf numFmtId="49" fontId="0" fillId="3" borderId="31" xfId="0" applyNumberFormat="1" applyFill="1" applyBorder="1"/>
    <xf numFmtId="0" fontId="0" fillId="3" borderId="48" xfId="0" applyFill="1" applyBorder="1" applyAlignment="1">
      <alignment vertical="top"/>
    </xf>
    <xf numFmtId="0" fontId="0" fillId="3" borderId="49" xfId="0" applyFill="1" applyBorder="1" applyAlignment="1">
      <alignment wrapText="1"/>
    </xf>
    <xf numFmtId="0" fontId="18" fillId="0" borderId="34" xfId="0" applyFont="1" applyBorder="1" applyAlignment="1">
      <alignment vertical="top" shrinkToFit="1"/>
    </xf>
    <xf numFmtId="0" fontId="18" fillId="0" borderId="26" xfId="0" applyFont="1" applyBorder="1" applyAlignment="1">
      <alignment vertical="top" shrinkToFit="1"/>
    </xf>
    <xf numFmtId="0" fontId="20" fillId="0" borderId="34" xfId="0" applyFont="1" applyBorder="1" applyAlignment="1">
      <alignment vertical="top" wrapText="1" shrinkToFit="1"/>
    </xf>
    <xf numFmtId="0" fontId="0" fillId="3" borderId="38" xfId="0" applyFill="1" applyBorder="1" applyAlignment="1">
      <alignment vertical="top" shrinkToFit="1"/>
    </xf>
    <xf numFmtId="0" fontId="0" fillId="3" borderId="10" xfId="0" applyFill="1" applyBorder="1" applyAlignment="1">
      <alignment vertical="top" shrinkToFit="1"/>
    </xf>
    <xf numFmtId="164" fontId="18" fillId="0" borderId="34" xfId="0" applyNumberFormat="1" applyFont="1" applyBorder="1" applyAlignment="1">
      <alignment vertical="top" shrinkToFit="1"/>
    </xf>
    <xf numFmtId="164" fontId="20" fillId="0" borderId="34" xfId="0" applyNumberFormat="1" applyFont="1" applyBorder="1" applyAlignment="1">
      <alignment vertical="top" wrapText="1" shrinkToFit="1"/>
    </xf>
    <xf numFmtId="164" fontId="0" fillId="3" borderId="38" xfId="0" applyNumberFormat="1" applyFill="1" applyBorder="1" applyAlignment="1">
      <alignment vertical="top" shrinkToFit="1"/>
    </xf>
    <xf numFmtId="4" fontId="18" fillId="4" borderId="34" xfId="0" applyNumberFormat="1" applyFont="1" applyFill="1" applyBorder="1" applyAlignment="1" applyProtection="1">
      <alignment vertical="top" shrinkToFit="1"/>
      <protection locked="0"/>
    </xf>
    <xf numFmtId="4" fontId="18" fillId="0" borderId="34" xfId="0" applyNumberFormat="1" applyFont="1" applyBorder="1" applyAlignment="1">
      <alignment vertical="top" shrinkToFit="1"/>
    </xf>
    <xf numFmtId="4" fontId="0" fillId="3" borderId="38" xfId="0" applyNumberFormat="1" applyFill="1" applyBorder="1" applyAlignment="1">
      <alignment vertical="top" shrinkToFit="1"/>
    </xf>
    <xf numFmtId="0" fontId="0" fillId="3" borderId="50" xfId="0" applyFill="1" applyBorder="1"/>
    <xf numFmtId="0" fontId="0" fillId="3" borderId="51" xfId="0" applyFill="1" applyBorder="1" applyAlignment="1">
      <alignment wrapText="1"/>
    </xf>
    <xf numFmtId="0" fontId="0" fillId="3" borderId="52" xfId="0" applyFill="1" applyBorder="1" applyAlignment="1">
      <alignment vertical="top"/>
    </xf>
    <xf numFmtId="49" fontId="0" fillId="3" borderId="52" xfId="0" applyNumberFormat="1" applyFill="1" applyBorder="1" applyAlignment="1">
      <alignment vertical="top"/>
    </xf>
    <xf numFmtId="49" fontId="0" fillId="3" borderId="48" xfId="0" applyNumberFormat="1" applyFill="1" applyBorder="1" applyAlignment="1">
      <alignment vertical="top"/>
    </xf>
    <xf numFmtId="164" fontId="0" fillId="3" borderId="48" xfId="0" applyNumberFormat="1" applyFill="1" applyBorder="1" applyAlignment="1">
      <alignment vertical="top"/>
    </xf>
    <xf numFmtId="4" fontId="0" fillId="3" borderId="48" xfId="0" applyNumberFormat="1" applyFill="1" applyBorder="1" applyAlignment="1">
      <alignment vertical="top"/>
    </xf>
    <xf numFmtId="0" fontId="18" fillId="0" borderId="10" xfId="0" applyFont="1" applyBorder="1" applyAlignment="1">
      <alignment vertical="top"/>
    </xf>
    <xf numFmtId="0" fontId="18" fillId="0" borderId="38" xfId="0" applyFont="1" applyBorder="1" applyAlignment="1">
      <alignment vertical="top" shrinkToFit="1"/>
    </xf>
    <xf numFmtId="164" fontId="18" fillId="0" borderId="38" xfId="0" applyNumberFormat="1" applyFont="1" applyBorder="1" applyAlignment="1">
      <alignment vertical="top" shrinkToFit="1"/>
    </xf>
    <xf numFmtId="4" fontId="18" fillId="4" borderId="38" xfId="0" applyNumberFormat="1" applyFont="1" applyFill="1" applyBorder="1" applyAlignment="1" applyProtection="1">
      <alignment vertical="top" shrinkToFit="1"/>
      <protection locked="0"/>
    </xf>
    <xf numFmtId="4" fontId="18" fillId="0" borderId="38" xfId="0" applyNumberFormat="1" applyFont="1" applyBorder="1" applyAlignment="1">
      <alignment vertical="top" shrinkToFit="1"/>
    </xf>
    <xf numFmtId="0" fontId="18" fillId="0" borderId="10" xfId="0" applyFont="1" applyBorder="1" applyAlignment="1">
      <alignment vertical="top" shrinkToFit="1"/>
    </xf>
    <xf numFmtId="0" fontId="9" fillId="3" borderId="15" xfId="0" applyFont="1" applyFill="1" applyBorder="1" applyAlignment="1">
      <alignment vertical="top"/>
    </xf>
    <xf numFmtId="49" fontId="9" fillId="3" borderId="12" xfId="0" applyNumberFormat="1" applyFont="1" applyFill="1" applyBorder="1" applyAlignment="1">
      <alignment vertical="top"/>
    </xf>
    <xf numFmtId="0" fontId="9" fillId="3" borderId="12" xfId="0" applyFont="1" applyFill="1" applyBorder="1" applyAlignment="1">
      <alignment vertical="top"/>
    </xf>
    <xf numFmtId="4" fontId="9" fillId="3" borderId="22" xfId="0" applyNumberFormat="1" applyFont="1" applyFill="1" applyBorder="1" applyAlignment="1">
      <alignment vertical="top"/>
    </xf>
    <xf numFmtId="0" fontId="18" fillId="0" borderId="34" xfId="0" applyFont="1" applyBorder="1" applyAlignment="1">
      <alignment horizontal="left" vertical="top" wrapText="1"/>
    </xf>
    <xf numFmtId="0" fontId="20" fillId="0" borderId="34" xfId="0" quotePrefix="1" applyFont="1" applyBorder="1" applyAlignment="1">
      <alignment horizontal="left" vertical="top" wrapText="1"/>
    </xf>
    <xf numFmtId="0" fontId="0" fillId="3" borderId="38" xfId="0" applyFill="1" applyBorder="1" applyAlignment="1">
      <alignment horizontal="left" vertical="top" wrapText="1"/>
    </xf>
    <xf numFmtId="0" fontId="18" fillId="0" borderId="38" xfId="0" applyFont="1" applyBorder="1" applyAlignment="1">
      <alignment horizontal="left" vertical="top" wrapText="1"/>
    </xf>
    <xf numFmtId="49" fontId="0" fillId="0" borderId="0" xfId="0" applyNumberFormat="1" applyAlignment="1">
      <alignment horizontal="left" vertical="top" wrapText="1"/>
    </xf>
    <xf numFmtId="49" fontId="9" fillId="3" borderId="12" xfId="0" applyNumberFormat="1" applyFont="1" applyFill="1" applyBorder="1" applyAlignment="1">
      <alignment horizontal="left" vertical="top" wrapText="1"/>
    </xf>
    <xf numFmtId="49" fontId="0" fillId="0" borderId="0" xfId="0" applyNumberFormat="1" applyAlignment="1">
      <alignment horizontal="left" wrapText="1"/>
    </xf>
    <xf numFmtId="4" fontId="9" fillId="3" borderId="47" xfId="0" applyNumberFormat="1" applyFont="1" applyFill="1" applyBorder="1" applyAlignment="1">
      <alignment vertical="top"/>
    </xf>
    <xf numFmtId="0" fontId="9" fillId="3" borderId="42" xfId="0" applyFont="1" applyFill="1" applyBorder="1" applyAlignment="1">
      <alignment vertical="top"/>
    </xf>
    <xf numFmtId="49" fontId="9" fillId="3" borderId="42" xfId="0" applyNumberFormat="1" applyFont="1" applyFill="1" applyBorder="1" applyAlignment="1">
      <alignment horizontal="left" vertical="top" wrapText="1"/>
    </xf>
    <xf numFmtId="49" fontId="9" fillId="3" borderId="42" xfId="0" applyNumberFormat="1" applyFont="1" applyFill="1" applyBorder="1" applyAlignment="1">
      <alignment vertical="top"/>
    </xf>
    <xf numFmtId="0" fontId="9" fillId="3" borderId="52" xfId="0" applyFont="1" applyFill="1" applyBorder="1" applyAlignment="1">
      <alignment vertical="top"/>
    </xf>
    <xf numFmtId="0" fontId="0" fillId="3" borderId="51" xfId="0" applyFill="1" applyBorder="1"/>
    <xf numFmtId="49" fontId="0" fillId="3" borderId="51" xfId="0" applyNumberFormat="1" applyFill="1" applyBorder="1"/>
    <xf numFmtId="0" fontId="0" fillId="3" borderId="47" xfId="0" applyFill="1" applyBorder="1"/>
    <xf numFmtId="0" fontId="0" fillId="3" borderId="48" xfId="0" applyFill="1" applyBorder="1"/>
    <xf numFmtId="0" fontId="0" fillId="0" borderId="48" xfId="0" applyBorder="1" applyAlignment="1">
      <alignment vertical="center"/>
    </xf>
    <xf numFmtId="0" fontId="20" fillId="0" borderId="38" xfId="0" quotePrefix="1" applyFont="1" applyBorder="1" applyAlignment="1">
      <alignment horizontal="left" vertical="top" wrapText="1"/>
    </xf>
    <xf numFmtId="0" fontId="20" fillId="0" borderId="38" xfId="0" applyFont="1" applyBorder="1" applyAlignment="1">
      <alignment vertical="top" wrapText="1" shrinkToFit="1"/>
    </xf>
    <xf numFmtId="164" fontId="20" fillId="0" borderId="38" xfId="0" applyNumberFormat="1" applyFont="1" applyBorder="1" applyAlignment="1">
      <alignment vertical="top" wrapText="1" shrinkToFit="1"/>
    </xf>
    <xf numFmtId="49" fontId="0" fillId="0" borderId="42" xfId="0" applyNumberFormat="1" applyBorder="1" applyAlignment="1">
      <alignment vertical="center"/>
    </xf>
    <xf numFmtId="0" fontId="0" fillId="0" borderId="42" xfId="0" applyBorder="1" applyAlignment="1">
      <alignment horizontal="left" vertical="center"/>
    </xf>
    <xf numFmtId="0" fontId="0" fillId="0" borderId="42" xfId="0" applyBorder="1"/>
    <xf numFmtId="0" fontId="9" fillId="0" borderId="42" xfId="0" applyFont="1" applyBorder="1" applyAlignment="1">
      <alignment horizontal="left" vertical="center"/>
    </xf>
    <xf numFmtId="0" fontId="9" fillId="0" borderId="42" xfId="0" applyFont="1" applyBorder="1"/>
    <xf numFmtId="1" fontId="9" fillId="0" borderId="42" xfId="0" applyNumberFormat="1" applyFont="1" applyBorder="1" applyAlignment="1">
      <alignment horizontal="right" vertical="center"/>
    </xf>
    <xf numFmtId="0" fontId="0" fillId="0" borderId="42" xfId="0" applyBorder="1" applyAlignment="1">
      <alignment horizontal="left" vertical="center" indent="1"/>
    </xf>
    <xf numFmtId="0" fontId="9" fillId="0" borderId="42" xfId="0" applyFont="1" applyBorder="1" applyAlignment="1">
      <alignment vertical="center"/>
    </xf>
    <xf numFmtId="1" fontId="9" fillId="0" borderId="52" xfId="0" applyNumberFormat="1" applyFont="1" applyBorder="1" applyAlignment="1">
      <alignment horizontal="right" vertical="center"/>
    </xf>
    <xf numFmtId="3" fontId="8" fillId="3" borderId="32" xfId="0" applyNumberFormat="1" applyFont="1" applyFill="1" applyBorder="1" applyAlignment="1">
      <alignment vertical="center"/>
    </xf>
    <xf numFmtId="3" fontId="11" fillId="3" borderId="51" xfId="0" applyNumberFormat="1" applyFont="1" applyFill="1" applyBorder="1" applyAlignment="1">
      <alignment horizontal="center" vertical="center" wrapText="1" shrinkToFit="1"/>
    </xf>
    <xf numFmtId="3" fontId="8" fillId="3" borderId="51" xfId="0" applyNumberFormat="1" applyFont="1" applyFill="1" applyBorder="1" applyAlignment="1">
      <alignment horizontal="center" vertical="center" wrapText="1" shrinkToFit="1"/>
    </xf>
    <xf numFmtId="3" fontId="8" fillId="3" borderId="51" xfId="0" applyNumberFormat="1" applyFont="1" applyFill="1" applyBorder="1" applyAlignment="1">
      <alignment horizontal="center" vertical="center" wrapText="1"/>
    </xf>
    <xf numFmtId="3" fontId="0" fillId="0" borderId="52" xfId="0" applyNumberFormat="1" applyBorder="1"/>
    <xf numFmtId="3" fontId="4" fillId="0" borderId="48" xfId="0" applyNumberFormat="1" applyFont="1" applyBorder="1" applyAlignment="1">
      <alignment horizontal="right" wrapText="1" shrinkToFit="1"/>
    </xf>
    <xf numFmtId="3" fontId="4" fillId="0" borderId="48" xfId="0" applyNumberFormat="1" applyFont="1" applyBorder="1" applyAlignment="1">
      <alignment horizontal="right" shrinkToFit="1"/>
    </xf>
    <xf numFmtId="3" fontId="0" fillId="0" borderId="48" xfId="0" applyNumberFormat="1" applyBorder="1" applyAlignment="1">
      <alignment shrinkToFit="1"/>
    </xf>
    <xf numFmtId="3" fontId="0" fillId="0" borderId="48" xfId="0" applyNumberFormat="1" applyBorder="1"/>
    <xf numFmtId="3" fontId="0" fillId="5" borderId="38" xfId="0" applyNumberFormat="1" applyFill="1" applyBorder="1" applyAlignment="1">
      <alignment wrapText="1" shrinkToFit="1"/>
    </xf>
    <xf numFmtId="3" fontId="0" fillId="5" borderId="38" xfId="0" applyNumberFormat="1" applyFill="1" applyBorder="1" applyAlignment="1">
      <alignment shrinkToFit="1"/>
    </xf>
    <xf numFmtId="3" fontId="0" fillId="5" borderId="38" xfId="0" applyNumberFormat="1" applyFill="1" applyBorder="1"/>
    <xf numFmtId="0" fontId="17" fillId="3" borderId="51" xfId="0" applyFont="1" applyFill="1" applyBorder="1" applyAlignment="1">
      <alignment horizontal="center" vertical="center" wrapText="1"/>
    </xf>
    <xf numFmtId="4" fontId="8" fillId="0" borderId="51" xfId="0" applyNumberFormat="1" applyFont="1" applyBorder="1" applyAlignment="1">
      <alignment horizontal="center" vertical="center"/>
    </xf>
    <xf numFmtId="4" fontId="8" fillId="0" borderId="51" xfId="0" applyNumberFormat="1" applyFont="1" applyBorder="1" applyAlignment="1">
      <alignment vertical="center"/>
    </xf>
    <xf numFmtId="0" fontId="1" fillId="0" borderId="0" xfId="3"/>
    <xf numFmtId="0" fontId="25" fillId="0" borderId="0" xfId="2" applyFont="1"/>
    <xf numFmtId="0" fontId="26" fillId="0" borderId="0" xfId="2" applyFont="1" applyAlignment="1">
      <alignment horizontal="centerContinuous"/>
    </xf>
    <xf numFmtId="0" fontId="27" fillId="0" borderId="0" xfId="2" applyFont="1" applyAlignment="1">
      <alignment horizontal="centerContinuous"/>
    </xf>
    <xf numFmtId="0" fontId="27" fillId="0" borderId="0" xfId="2" applyFont="1" applyAlignment="1">
      <alignment horizontal="right"/>
    </xf>
    <xf numFmtId="0" fontId="25" fillId="2" borderId="53" xfId="2" applyFont="1" applyFill="1" applyBorder="1" applyAlignment="1">
      <alignment horizontal="left"/>
    </xf>
    <xf numFmtId="0" fontId="25" fillId="2" borderId="54" xfId="2" applyFont="1" applyFill="1" applyBorder="1" applyAlignment="1">
      <alignment horizontal="center"/>
    </xf>
    <xf numFmtId="0" fontId="28" fillId="2" borderId="54" xfId="2" applyFont="1" applyFill="1" applyBorder="1"/>
    <xf numFmtId="49" fontId="25" fillId="2" borderId="55" xfId="2" applyNumberFormat="1" applyFont="1" applyFill="1" applyBorder="1"/>
    <xf numFmtId="0" fontId="25" fillId="2" borderId="54" xfId="2" applyFont="1" applyFill="1" applyBorder="1" applyAlignment="1">
      <alignment horizontal="right"/>
    </xf>
    <xf numFmtId="0" fontId="25" fillId="2" borderId="54" xfId="2" applyFont="1" applyFill="1" applyBorder="1"/>
    <xf numFmtId="0" fontId="25" fillId="2" borderId="56" xfId="2" applyFont="1" applyFill="1" applyBorder="1"/>
    <xf numFmtId="49" fontId="25" fillId="2" borderId="57" xfId="2" applyNumberFormat="1" applyFont="1" applyFill="1" applyBorder="1" applyAlignment="1">
      <alignment horizontal="left"/>
    </xf>
    <xf numFmtId="0" fontId="25" fillId="2" borderId="58" xfId="2" applyFont="1" applyFill="1" applyBorder="1" applyAlignment="1">
      <alignment horizontal="center"/>
    </xf>
    <xf numFmtId="0" fontId="28" fillId="2" borderId="58" xfId="2" applyFont="1" applyFill="1" applyBorder="1"/>
    <xf numFmtId="49" fontId="25" fillId="2" borderId="59" xfId="2" applyNumberFormat="1" applyFont="1" applyFill="1" applyBorder="1"/>
    <xf numFmtId="0" fontId="25" fillId="2" borderId="58" xfId="2" applyFont="1" applyFill="1" applyBorder="1" applyAlignment="1">
      <alignment horizontal="right"/>
    </xf>
    <xf numFmtId="0" fontId="25" fillId="2" borderId="58" xfId="2" applyFont="1" applyFill="1" applyBorder="1"/>
    <xf numFmtId="0" fontId="25" fillId="2" borderId="60" xfId="2" applyFont="1" applyFill="1" applyBorder="1"/>
    <xf numFmtId="0" fontId="29" fillId="0" borderId="0" xfId="2" applyFont="1"/>
    <xf numFmtId="0" fontId="25" fillId="0" borderId="0" xfId="2" applyFont="1" applyAlignment="1">
      <alignment horizontal="right"/>
    </xf>
    <xf numFmtId="49" fontId="29" fillId="2" borderId="48" xfId="2" applyNumberFormat="1" applyFont="1" applyFill="1" applyBorder="1" applyAlignment="1">
      <alignment wrapText="1"/>
    </xf>
    <xf numFmtId="0" fontId="29" fillId="2" borderId="47" xfId="2" applyFont="1" applyFill="1" applyBorder="1" applyAlignment="1">
      <alignment horizontal="center" wrapText="1"/>
    </xf>
    <xf numFmtId="0" fontId="29" fillId="2" borderId="48" xfId="2" applyFont="1" applyFill="1" applyBorder="1" applyAlignment="1">
      <alignment horizontal="center" wrapText="1"/>
    </xf>
    <xf numFmtId="0" fontId="30" fillId="6" borderId="26" xfId="2" applyFont="1" applyFill="1" applyBorder="1" applyAlignment="1">
      <alignment horizontal="center"/>
    </xf>
    <xf numFmtId="49" fontId="31" fillId="6" borderId="18" xfId="2" applyNumberFormat="1" applyFont="1" applyFill="1" applyBorder="1" applyAlignment="1">
      <alignment horizontal="left"/>
    </xf>
    <xf numFmtId="0" fontId="31" fillId="6" borderId="18" xfId="2" applyFont="1" applyFill="1" applyBorder="1"/>
    <xf numFmtId="0" fontId="25" fillId="6" borderId="18" xfId="2" applyFont="1" applyFill="1" applyBorder="1" applyAlignment="1">
      <alignment horizontal="center"/>
    </xf>
    <xf numFmtId="0" fontId="25" fillId="6" borderId="18" xfId="2" applyFont="1" applyFill="1" applyBorder="1" applyAlignment="1">
      <alignment horizontal="right"/>
    </xf>
    <xf numFmtId="0" fontId="25" fillId="6" borderId="35" xfId="2" applyFont="1" applyFill="1" applyBorder="1"/>
    <xf numFmtId="0" fontId="32" fillId="0" borderId="34" xfId="2" applyFont="1" applyBorder="1" applyAlignment="1">
      <alignment horizontal="center" vertical="top"/>
    </xf>
    <xf numFmtId="49" fontId="33" fillId="0" borderId="34" xfId="2" applyNumberFormat="1" applyFont="1" applyBorder="1" applyAlignment="1">
      <alignment horizontal="left" vertical="top" shrinkToFit="1"/>
    </xf>
    <xf numFmtId="0" fontId="34" fillId="0" borderId="34" xfId="2" applyFont="1" applyBorder="1" applyAlignment="1">
      <alignment vertical="top" wrapText="1"/>
    </xf>
    <xf numFmtId="49" fontId="35" fillId="0" borderId="34" xfId="2" applyNumberFormat="1" applyFont="1" applyBorder="1" applyAlignment="1">
      <alignment horizontal="center" shrinkToFit="1"/>
    </xf>
    <xf numFmtId="4" fontId="34" fillId="0" borderId="34" xfId="2" applyNumberFormat="1" applyFont="1" applyBorder="1" applyAlignment="1">
      <alignment horizontal="right" shrinkToFit="1"/>
    </xf>
    <xf numFmtId="4" fontId="35" fillId="7" borderId="34" xfId="2" applyNumberFormat="1" applyFont="1" applyFill="1" applyBorder="1" applyAlignment="1" applyProtection="1">
      <alignment horizontal="right"/>
      <protection locked="0"/>
    </xf>
    <xf numFmtId="4" fontId="35" fillId="0" borderId="34" xfId="2" applyNumberFormat="1" applyFont="1" applyBorder="1"/>
    <xf numFmtId="0" fontId="29" fillId="0" borderId="34" xfId="2" applyFont="1" applyBorder="1" applyAlignment="1">
      <alignment horizontal="center"/>
    </xf>
    <xf numFmtId="49" fontId="29" fillId="0" borderId="34" xfId="2" applyNumberFormat="1" applyFont="1" applyBorder="1" applyAlignment="1">
      <alignment horizontal="left"/>
    </xf>
    <xf numFmtId="0" fontId="35" fillId="8" borderId="26" xfId="2" applyFont="1" applyFill="1" applyBorder="1" applyAlignment="1">
      <alignment horizontal="left"/>
    </xf>
    <xf numFmtId="0" fontId="34" fillId="0" borderId="34" xfId="2" applyFont="1" applyBorder="1" applyAlignment="1">
      <alignment vertical="top"/>
    </xf>
    <xf numFmtId="0" fontId="36" fillId="2" borderId="52" xfId="2" applyFont="1" applyFill="1" applyBorder="1" applyAlignment="1">
      <alignment horizontal="center"/>
    </xf>
    <xf numFmtId="49" fontId="28" fillId="2" borderId="42" xfId="2" applyNumberFormat="1" applyFont="1" applyFill="1" applyBorder="1" applyAlignment="1">
      <alignment horizontal="left"/>
    </xf>
    <xf numFmtId="0" fontId="37" fillId="2" borderId="42" xfId="2" applyFont="1" applyFill="1" applyBorder="1" applyAlignment="1">
      <alignment horizontal="left"/>
    </xf>
    <xf numFmtId="0" fontId="35" fillId="2" borderId="42" xfId="2" applyFont="1" applyFill="1" applyBorder="1" applyAlignment="1">
      <alignment horizontal="center"/>
    </xf>
    <xf numFmtId="4" fontId="35" fillId="2" borderId="42" xfId="2" applyNumberFormat="1" applyFont="1" applyFill="1" applyBorder="1" applyAlignment="1">
      <alignment horizontal="right"/>
    </xf>
    <xf numFmtId="4" fontId="34" fillId="2" borderId="47" xfId="2" applyNumberFormat="1" applyFont="1" applyFill="1" applyBorder="1"/>
    <xf numFmtId="0" fontId="34" fillId="6" borderId="18" xfId="2" applyFont="1" applyFill="1" applyBorder="1"/>
    <xf numFmtId="0" fontId="35" fillId="6" borderId="18" xfId="2" applyFont="1" applyFill="1" applyBorder="1" applyAlignment="1">
      <alignment horizontal="center"/>
    </xf>
    <xf numFmtId="0" fontId="35" fillId="6" borderId="18" xfId="2" applyFont="1" applyFill="1" applyBorder="1" applyAlignment="1">
      <alignment horizontal="right"/>
    </xf>
    <xf numFmtId="0" fontId="35" fillId="6" borderId="35" xfId="2" applyFont="1" applyFill="1" applyBorder="1"/>
    <xf numFmtId="0" fontId="38" fillId="6" borderId="52" xfId="2" applyFont="1" applyFill="1" applyBorder="1" applyAlignment="1">
      <alignment horizontal="center"/>
    </xf>
    <xf numFmtId="49" fontId="28" fillId="6" borderId="42" xfId="2" applyNumberFormat="1" applyFont="1" applyFill="1" applyBorder="1" applyAlignment="1">
      <alignment horizontal="left"/>
    </xf>
    <xf numFmtId="0" fontId="37" fillId="6" borderId="42" xfId="2" applyFont="1" applyFill="1" applyBorder="1"/>
    <xf numFmtId="0" fontId="35" fillId="6" borderId="42" xfId="2" applyFont="1" applyFill="1" applyBorder="1" applyAlignment="1">
      <alignment horizontal="center"/>
    </xf>
    <xf numFmtId="4" fontId="35" fillId="6" borderId="42" xfId="2" applyNumberFormat="1" applyFont="1" applyFill="1" applyBorder="1" applyAlignment="1">
      <alignment horizontal="right"/>
    </xf>
    <xf numFmtId="4" fontId="34" fillId="6" borderId="47" xfId="2" applyNumberFormat="1" applyFont="1" applyFill="1" applyBorder="1"/>
    <xf numFmtId="0" fontId="31" fillId="0" borderId="0" xfId="2" applyFont="1"/>
    <xf numFmtId="0" fontId="40" fillId="0" borderId="0" xfId="3" applyFont="1"/>
    <xf numFmtId="0" fontId="23" fillId="0" borderId="61" xfId="3" applyFont="1" applyBorder="1"/>
    <xf numFmtId="1" fontId="1" fillId="0" borderId="0" xfId="3" applyNumberFormat="1"/>
    <xf numFmtId="165" fontId="1" fillId="0" borderId="64" xfId="3" applyNumberFormat="1" applyBorder="1"/>
    <xf numFmtId="0" fontId="23" fillId="0" borderId="65" xfId="3" applyFont="1" applyBorder="1"/>
    <xf numFmtId="165" fontId="1" fillId="0" borderId="65" xfId="3" applyNumberFormat="1" applyBorder="1"/>
    <xf numFmtId="165" fontId="1" fillId="0" borderId="5" xfId="3" applyNumberFormat="1" applyBorder="1"/>
    <xf numFmtId="0" fontId="23" fillId="0" borderId="3" xfId="3" applyFont="1" applyBorder="1"/>
    <xf numFmtId="165" fontId="1" fillId="0" borderId="61" xfId="3" applyNumberFormat="1" applyBorder="1"/>
    <xf numFmtId="165" fontId="1" fillId="0" borderId="13" xfId="3" applyNumberFormat="1" applyBorder="1"/>
    <xf numFmtId="165" fontId="23" fillId="0" borderId="65" xfId="3" applyNumberFormat="1" applyFont="1" applyBorder="1"/>
    <xf numFmtId="165" fontId="23" fillId="0" borderId="61" xfId="3" applyNumberFormat="1" applyFont="1" applyBorder="1"/>
    <xf numFmtId="165" fontId="23" fillId="0" borderId="13" xfId="3" applyNumberFormat="1" applyFont="1" applyBorder="1"/>
    <xf numFmtId="3" fontId="1" fillId="0" borderId="0" xfId="3" applyNumberFormat="1"/>
    <xf numFmtId="4" fontId="14" fillId="0" borderId="0" xfId="4" applyNumberFormat="1" applyFont="1" applyAlignment="1">
      <alignment horizontal="right" vertical="center" indent="1"/>
    </xf>
    <xf numFmtId="0" fontId="23" fillId="0" borderId="66" xfId="3" applyFont="1" applyBorder="1"/>
    <xf numFmtId="165" fontId="1" fillId="0" borderId="66" xfId="3" applyNumberFormat="1" applyBorder="1"/>
    <xf numFmtId="165" fontId="1" fillId="0" borderId="25" xfId="3" applyNumberFormat="1" applyBorder="1"/>
    <xf numFmtId="165" fontId="1" fillId="0" borderId="67" xfId="3" applyNumberFormat="1" applyBorder="1"/>
    <xf numFmtId="165" fontId="1" fillId="0" borderId="8" xfId="3" applyNumberFormat="1" applyBorder="1"/>
    <xf numFmtId="0" fontId="23" fillId="0" borderId="67" xfId="3" applyFont="1" applyBorder="1"/>
    <xf numFmtId="0" fontId="35" fillId="8" borderId="0" xfId="2" applyFont="1" applyFill="1" applyAlignment="1">
      <alignment horizontal="left"/>
    </xf>
    <xf numFmtId="0" fontId="35" fillId="8" borderId="35" xfId="2" applyFont="1" applyFill="1" applyBorder="1" applyAlignment="1">
      <alignment horizontal="left"/>
    </xf>
    <xf numFmtId="0" fontId="23" fillId="0" borderId="61" xfId="3" applyFont="1" applyBorder="1" applyAlignment="1">
      <alignment horizontal="center" vertical="center"/>
    </xf>
    <xf numFmtId="0" fontId="23" fillId="0" borderId="62" xfId="3" applyFont="1" applyBorder="1" applyAlignment="1">
      <alignment horizontal="center" vertical="center"/>
    </xf>
    <xf numFmtId="0" fontId="23" fillId="0" borderId="63" xfId="3" applyFont="1" applyBorder="1" applyAlignment="1">
      <alignment horizontal="center" vertical="center"/>
    </xf>
    <xf numFmtId="0" fontId="4" fillId="2" borderId="0" xfId="0" applyFont="1" applyFill="1" applyAlignment="1">
      <alignment horizontal="left" vertical="top" wrapText="1"/>
    </xf>
    <xf numFmtId="4" fontId="14" fillId="0" borderId="52" xfId="4" applyNumberFormat="1" applyFont="1" applyBorder="1" applyAlignment="1">
      <alignment horizontal="right" vertical="center" indent="1"/>
    </xf>
    <xf numFmtId="4" fontId="14" fillId="0" borderId="16" xfId="4" applyNumberFormat="1" applyFont="1" applyBorder="1" applyAlignment="1">
      <alignment horizontal="right" vertical="center" indent="1"/>
    </xf>
    <xf numFmtId="0" fontId="35" fillId="8" borderId="26" xfId="2" applyFont="1" applyFill="1" applyBorder="1" applyAlignment="1">
      <alignment horizontal="left"/>
    </xf>
    <xf numFmtId="0" fontId="35" fillId="0" borderId="0" xfId="3" applyFont="1"/>
    <xf numFmtId="0" fontId="35" fillId="0" borderId="35" xfId="3" applyFont="1" applyBorder="1"/>
    <xf numFmtId="0" fontId="24" fillId="0" borderId="0" xfId="2" applyFont="1" applyAlignment="1">
      <alignment horizontal="left"/>
    </xf>
    <xf numFmtId="0" fontId="35" fillId="8" borderId="26" xfId="2" applyFont="1" applyFill="1" applyBorder="1" applyAlignment="1">
      <alignment horizontal="left" indent="1"/>
    </xf>
    <xf numFmtId="0" fontId="35" fillId="0" borderId="0" xfId="3" applyFont="1" applyAlignment="1">
      <alignment horizontal="left"/>
    </xf>
    <xf numFmtId="0" fontId="35" fillId="0" borderId="35" xfId="3" applyFont="1" applyBorder="1" applyAlignment="1">
      <alignment horizontal="left"/>
    </xf>
    <xf numFmtId="0" fontId="35" fillId="8" borderId="0" xfId="2" applyFont="1" applyFill="1" applyAlignment="1">
      <alignment horizontal="left" indent="1"/>
    </xf>
    <xf numFmtId="0" fontId="35" fillId="8" borderId="35" xfId="2" applyFont="1" applyFill="1" applyBorder="1" applyAlignment="1">
      <alignment horizontal="left" indent="1"/>
    </xf>
    <xf numFmtId="0" fontId="35" fillId="8" borderId="0" xfId="2" applyFont="1" applyFill="1" applyAlignment="1">
      <alignment horizontal="left"/>
    </xf>
    <xf numFmtId="0" fontId="35" fillId="8" borderId="35" xfId="2" applyFont="1" applyFill="1" applyBorder="1" applyAlignment="1">
      <alignment horizontal="left"/>
    </xf>
    <xf numFmtId="0" fontId="39" fillId="7" borderId="52" xfId="2" applyFont="1" applyFill="1" applyBorder="1" applyAlignment="1" applyProtection="1">
      <alignment vertical="top" wrapText="1"/>
      <protection locked="0"/>
    </xf>
    <xf numFmtId="0" fontId="39" fillId="7" borderId="42" xfId="2" applyFont="1" applyFill="1" applyBorder="1" applyAlignment="1" applyProtection="1">
      <alignment vertical="top" wrapText="1"/>
      <protection locked="0"/>
    </xf>
    <xf numFmtId="0" fontId="39" fillId="7" borderId="47" xfId="2" applyFont="1" applyFill="1" applyBorder="1" applyAlignment="1" applyProtection="1">
      <alignment vertical="top" wrapText="1"/>
      <protection locked="0"/>
    </xf>
    <xf numFmtId="0" fontId="35" fillId="8" borderId="26" xfId="2" applyFont="1" applyFill="1" applyBorder="1" applyAlignment="1">
      <alignment horizontal="left" wrapText="1" indent="1"/>
    </xf>
    <xf numFmtId="0" fontId="35" fillId="0" borderId="0" xfId="3" applyFont="1" applyAlignment="1">
      <alignment wrapText="1"/>
    </xf>
    <xf numFmtId="0" fontId="35" fillId="0" borderId="35" xfId="3" applyFont="1" applyBorder="1" applyAlignment="1">
      <alignment wrapText="1"/>
    </xf>
    <xf numFmtId="4" fontId="8" fillId="0" borderId="38" xfId="0" applyNumberFormat="1" applyFont="1" applyBorder="1" applyAlignment="1">
      <alignment vertical="center"/>
    </xf>
    <xf numFmtId="49" fontId="8" fillId="0" borderId="10" xfId="0" applyNumberFormat="1" applyFont="1" applyBorder="1" applyAlignment="1">
      <alignment vertical="center" wrapText="1"/>
    </xf>
    <xf numFmtId="49" fontId="8" fillId="0" borderId="6" xfId="0" applyNumberFormat="1" applyFont="1" applyBorder="1" applyAlignment="1">
      <alignment vertical="center" wrapText="1"/>
    </xf>
    <xf numFmtId="4" fontId="8" fillId="5" borderId="38" xfId="0" applyNumberFormat="1" applyFont="1" applyFill="1" applyBorder="1"/>
    <xf numFmtId="4" fontId="8" fillId="0" borderId="34" xfId="0" applyNumberFormat="1" applyFont="1" applyBorder="1" applyAlignment="1">
      <alignment vertical="center"/>
    </xf>
    <xf numFmtId="49" fontId="8" fillId="0" borderId="26" xfId="0" applyNumberFormat="1" applyFont="1" applyBorder="1" applyAlignment="1">
      <alignment vertical="center" wrapText="1"/>
    </xf>
    <xf numFmtId="49" fontId="8" fillId="0" borderId="0" xfId="0" applyNumberFormat="1" applyFont="1" applyAlignment="1">
      <alignment vertical="center" wrapText="1"/>
    </xf>
    <xf numFmtId="0" fontId="9" fillId="0" borderId="6" xfId="0" applyFont="1" applyBorder="1" applyAlignment="1">
      <alignment horizontal="center"/>
    </xf>
    <xf numFmtId="0" fontId="0" fillId="0" borderId="18" xfId="0" applyBorder="1" applyAlignment="1">
      <alignment horizont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2" fontId="13" fillId="3" borderId="7" xfId="0" applyNumberFormat="1" applyFont="1" applyFill="1" applyBorder="1" applyAlignment="1">
      <alignment horizontal="right" vertical="center"/>
    </xf>
    <xf numFmtId="3" fontId="0" fillId="0" borderId="12" xfId="0" applyNumberFormat="1" applyBorder="1"/>
    <xf numFmtId="3" fontId="0" fillId="0" borderId="12" xfId="0" applyNumberFormat="1" applyBorder="1" applyAlignment="1">
      <alignment wrapText="1"/>
    </xf>
    <xf numFmtId="3" fontId="0" fillId="5" borderId="33" xfId="0" applyNumberFormat="1" applyFill="1" applyBorder="1"/>
    <xf numFmtId="3" fontId="0" fillId="5" borderId="12" xfId="0" applyNumberFormat="1" applyFill="1" applyBorder="1"/>
    <xf numFmtId="0" fontId="17" fillId="3" borderId="31" xfId="0" applyFont="1" applyFill="1" applyBorder="1" applyAlignment="1">
      <alignment horizontal="center" vertical="center" wrapText="1"/>
    </xf>
    <xf numFmtId="4" fontId="8" fillId="0" borderId="31" xfId="0" applyNumberFormat="1" applyFont="1" applyBorder="1" applyAlignment="1">
      <alignment vertical="center"/>
    </xf>
    <xf numFmtId="49" fontId="8" fillId="0" borderId="32" xfId="0" applyNumberFormat="1" applyFont="1" applyBorder="1" applyAlignment="1">
      <alignment vertical="center" wrapText="1"/>
    </xf>
    <xf numFmtId="49" fontId="8" fillId="0" borderId="18" xfId="0" applyNumberFormat="1"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 fontId="13" fillId="3" borderId="7" xfId="0" applyNumberFormat="1" applyFont="1" applyFill="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22" xfId="0" applyNumberFormat="1" applyFont="1" applyBorder="1" applyAlignment="1">
      <alignment horizontal="right" vertical="center" indent="1"/>
    </xf>
    <xf numFmtId="49" fontId="9" fillId="4" borderId="18" xfId="0" applyNumberFormat="1" applyFont="1" applyFill="1" applyBorder="1" applyAlignment="1" applyProtection="1">
      <alignment horizontal="left" vertical="center"/>
      <protection locked="0"/>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6" xfId="0" applyNumberFormat="1" applyFont="1" applyBorder="1" applyAlignment="1">
      <alignment horizontal="right" vertical="center" indent="1"/>
    </xf>
    <xf numFmtId="49" fontId="7" fillId="3" borderId="18" xfId="0" applyNumberFormat="1"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1" fontId="0" fillId="0" borderId="6" xfId="0" applyNumberFormat="1" applyBorder="1" applyAlignment="1">
      <alignment horizontal="right" indent="1"/>
    </xf>
    <xf numFmtId="49" fontId="9" fillId="3" borderId="0" xfId="0" applyNumberFormat="1" applyFont="1" applyFill="1" applyAlignment="1">
      <alignment horizontal="center" vertical="center"/>
    </xf>
    <xf numFmtId="0" fontId="9" fillId="3" borderId="0" xfId="0" applyFont="1" applyFill="1" applyAlignment="1">
      <alignment horizontal="center" vertical="center"/>
    </xf>
    <xf numFmtId="0" fontId="9" fillId="3" borderId="2" xfId="0" applyFont="1" applyFill="1" applyBorder="1" applyAlignment="1">
      <alignment horizontal="center" vertical="center"/>
    </xf>
    <xf numFmtId="0" fontId="0" fillId="0" borderId="6" xfId="0" applyBorder="1" applyAlignment="1">
      <alignment horizontal="right" indent="1"/>
    </xf>
    <xf numFmtId="0" fontId="0" fillId="0" borderId="8" xfId="0" applyBorder="1" applyAlignment="1">
      <alignment horizontal="right" indent="1"/>
    </xf>
    <xf numFmtId="49" fontId="9" fillId="4" borderId="0" xfId="0" applyNumberFormat="1" applyFont="1" applyFill="1" applyAlignment="1" applyProtection="1">
      <alignment horizontal="left" vertical="center"/>
      <protection locked="0"/>
    </xf>
    <xf numFmtId="49" fontId="9" fillId="4" borderId="6" xfId="0" applyNumberFormat="1" applyFont="1" applyFill="1" applyBorder="1" applyAlignment="1" applyProtection="1">
      <alignment horizontal="left" vertical="center"/>
      <protection locked="0"/>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0" borderId="0" xfId="0" applyAlignment="1">
      <alignment vertical="top"/>
    </xf>
    <xf numFmtId="0" fontId="0" fillId="0" borderId="0" xfId="0" applyAlignment="1">
      <alignment horizontal="left" vertical="top" wrapText="1"/>
    </xf>
    <xf numFmtId="0" fontId="0" fillId="4" borderId="32"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36"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35"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37" xfId="0" applyFill="1" applyBorder="1" applyAlignment="1" applyProtection="1">
      <alignment vertical="top" wrapText="1"/>
      <protection locked="0"/>
    </xf>
    <xf numFmtId="0" fontId="19" fillId="0" borderId="26" xfId="0" applyFont="1" applyBorder="1" applyAlignment="1">
      <alignment horizontal="left" vertical="top" wrapText="1"/>
    </xf>
    <xf numFmtId="0" fontId="19" fillId="0" borderId="0" xfId="0" applyFont="1" applyAlignment="1">
      <alignment vertical="top" wrapText="1" shrinkToFit="1"/>
    </xf>
    <xf numFmtId="164" fontId="19" fillId="0" borderId="0" xfId="0" applyNumberFormat="1" applyFont="1" applyAlignment="1">
      <alignment vertical="top" wrapText="1" shrinkToFit="1"/>
    </xf>
    <xf numFmtId="4" fontId="19" fillId="0" borderId="0" xfId="0" applyNumberFormat="1" applyFont="1" applyAlignment="1">
      <alignment vertical="top" wrapText="1" shrinkToFit="1"/>
    </xf>
    <xf numFmtId="4" fontId="19" fillId="0" borderId="35" xfId="0" applyNumberFormat="1" applyFont="1" applyBorder="1" applyAlignment="1">
      <alignment vertical="top" wrapText="1" shrinkToFit="1"/>
    </xf>
    <xf numFmtId="0" fontId="7" fillId="0" borderId="0" xfId="0" applyFont="1" applyAlignment="1">
      <alignment horizontal="center"/>
    </xf>
    <xf numFmtId="49" fontId="0" fillId="0" borderId="39" xfId="0" applyNumberFormat="1" applyBorder="1" applyAlignment="1">
      <alignment vertical="center"/>
    </xf>
    <xf numFmtId="0" fontId="0" fillId="0" borderId="39" xfId="0" applyBorder="1" applyAlignment="1">
      <alignment vertical="center"/>
    </xf>
    <xf numFmtId="0" fontId="0" fillId="0" borderId="46" xfId="0" applyBorder="1" applyAlignment="1">
      <alignment vertic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4" fontId="14" fillId="0" borderId="52" xfId="0" applyNumberFormat="1" applyFont="1" applyBorder="1" applyAlignment="1">
      <alignment horizontal="right" vertical="center" indent="1"/>
    </xf>
    <xf numFmtId="4" fontId="14" fillId="0" borderId="47" xfId="0" applyNumberFormat="1" applyFont="1" applyBorder="1" applyAlignment="1">
      <alignment horizontal="right" vertical="center" indent="1"/>
    </xf>
    <xf numFmtId="4" fontId="12" fillId="0" borderId="52" xfId="0" applyNumberFormat="1" applyFont="1" applyBorder="1" applyAlignment="1">
      <alignment vertical="center"/>
    </xf>
    <xf numFmtId="4" fontId="12" fillId="0" borderId="42" xfId="0" applyNumberFormat="1" applyFont="1" applyBorder="1" applyAlignment="1">
      <alignment vertical="center"/>
    </xf>
    <xf numFmtId="4" fontId="12" fillId="0" borderId="52" xfId="0" applyNumberFormat="1" applyFont="1" applyBorder="1" applyAlignment="1">
      <alignment horizontal="right" vertical="center" indent="1"/>
    </xf>
    <xf numFmtId="4" fontId="12" fillId="0" borderId="47" xfId="0" applyNumberFormat="1" applyFont="1" applyBorder="1" applyAlignment="1">
      <alignment horizontal="right" vertical="center" indent="1"/>
    </xf>
    <xf numFmtId="4" fontId="12" fillId="0" borderId="52" xfId="0" applyNumberFormat="1" applyFont="1" applyBorder="1" applyAlignment="1">
      <alignment horizontal="right" vertical="center"/>
    </xf>
    <xf numFmtId="4" fontId="12" fillId="0" borderId="42" xfId="0" applyNumberFormat="1" applyFont="1" applyBorder="1" applyAlignment="1">
      <alignment horizontal="right" vertical="center"/>
    </xf>
    <xf numFmtId="3" fontId="0" fillId="0" borderId="42" xfId="0" applyNumberFormat="1" applyBorder="1"/>
    <xf numFmtId="3" fontId="0" fillId="0" borderId="42" xfId="0" applyNumberFormat="1" applyBorder="1" applyAlignment="1">
      <alignment wrapText="1"/>
    </xf>
    <xf numFmtId="3" fontId="0" fillId="5" borderId="52" xfId="0" applyNumberFormat="1" applyFill="1" applyBorder="1"/>
    <xf numFmtId="3" fontId="0" fillId="5" borderId="42" xfId="0" applyNumberFormat="1" applyFill="1" applyBorder="1"/>
    <xf numFmtId="3" fontId="0" fillId="5" borderId="47" xfId="0" applyNumberFormat="1" applyFill="1" applyBorder="1"/>
    <xf numFmtId="0" fontId="17" fillId="3" borderId="51" xfId="0" applyFont="1" applyFill="1" applyBorder="1" applyAlignment="1">
      <alignment horizontal="center" vertical="center" wrapText="1"/>
    </xf>
    <xf numFmtId="4" fontId="8" fillId="0" borderId="51" xfId="0" applyNumberFormat="1" applyFont="1" applyBorder="1" applyAlignment="1">
      <alignment vertical="center"/>
    </xf>
    <xf numFmtId="49" fontId="0" fillId="0" borderId="42" xfId="0" applyNumberFormat="1" applyBorder="1" applyAlignment="1">
      <alignment vertical="center"/>
    </xf>
    <xf numFmtId="0" fontId="0" fillId="0" borderId="42" xfId="0" applyBorder="1" applyAlignment="1">
      <alignment vertical="center"/>
    </xf>
  </cellXfs>
  <cellStyles count="5">
    <cellStyle name="Normální" xfId="0" builtinId="0"/>
    <cellStyle name="normální 2" xfId="1" xr:uid="{00000000-0005-0000-0000-000001000000}"/>
    <cellStyle name="Normální 3" xfId="3" xr:uid="{00000000-0005-0000-0000-000002000000}"/>
    <cellStyle name="Normální 4" xfId="4" xr:uid="{00000000-0005-0000-0000-000003000000}"/>
    <cellStyle name="normální_POL.XLS"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vitel/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
  <sheetViews>
    <sheetView topLeftCell="A28" workbookViewId="0">
      <selection activeCell="F14" sqref="F14"/>
    </sheetView>
  </sheetViews>
  <sheetFormatPr defaultRowHeight="13.2" x14ac:dyDescent="0.25"/>
  <sheetData>
    <row r="1" spans="1:7" x14ac:dyDescent="0.25">
      <c r="A1" s="27" t="s">
        <v>38</v>
      </c>
    </row>
    <row r="2" spans="1:7" ht="51.75" customHeight="1" x14ac:dyDescent="0.25">
      <c r="A2" s="306" t="s">
        <v>808</v>
      </c>
      <c r="B2" s="306"/>
      <c r="C2" s="306"/>
      <c r="D2" s="306"/>
      <c r="E2" s="306"/>
      <c r="F2" s="306"/>
      <c r="G2" s="306"/>
    </row>
    <row r="3" spans="1:7" x14ac:dyDescent="0.25">
      <c r="A3" t="s">
        <v>809</v>
      </c>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27"/>
  <sheetViews>
    <sheetView tabSelected="1" zoomScaleNormal="100" workbookViewId="0">
      <selection activeCell="C11" sqref="C11"/>
    </sheetView>
  </sheetViews>
  <sheetFormatPr defaultRowHeight="14.4" x14ac:dyDescent="0.3"/>
  <cols>
    <col min="1" max="1" width="23.44140625" style="222" customWidth="1"/>
    <col min="2" max="2" width="44.109375" style="222" customWidth="1"/>
    <col min="3" max="5" width="18.6640625" style="222" customWidth="1"/>
    <col min="6" max="6" width="16.109375" style="222" customWidth="1"/>
    <col min="7" max="7" width="9.109375" style="222"/>
    <col min="8" max="8" width="9.6640625" style="222" bestFit="1" customWidth="1"/>
    <col min="9" max="9" width="9.109375" style="222"/>
    <col min="10" max="10" width="9.88671875" style="222" bestFit="1" customWidth="1"/>
    <col min="11" max="256" width="9.109375" style="222"/>
    <col min="257" max="257" width="24.88671875" style="222" customWidth="1"/>
    <col min="258" max="258" width="34.44140625" style="222" customWidth="1"/>
    <col min="259" max="259" width="15" style="222" customWidth="1"/>
    <col min="260" max="260" width="14.6640625" style="222" customWidth="1"/>
    <col min="261" max="261" width="15.44140625" style="222" customWidth="1"/>
    <col min="262" max="262" width="16.109375" style="222" customWidth="1"/>
    <col min="263" max="263" width="9.109375" style="222"/>
    <col min="264" max="264" width="9.6640625" style="222" bestFit="1" customWidth="1"/>
    <col min="265" max="265" width="9.109375" style="222"/>
    <col min="266" max="266" width="9.88671875" style="222" bestFit="1" customWidth="1"/>
    <col min="267" max="512" width="9.109375" style="222"/>
    <col min="513" max="513" width="24.88671875" style="222" customWidth="1"/>
    <col min="514" max="514" width="34.44140625" style="222" customWidth="1"/>
    <col min="515" max="515" width="15" style="222" customWidth="1"/>
    <col min="516" max="516" width="14.6640625" style="222" customWidth="1"/>
    <col min="517" max="517" width="15.44140625" style="222" customWidth="1"/>
    <col min="518" max="518" width="16.109375" style="222" customWidth="1"/>
    <col min="519" max="519" width="9.109375" style="222"/>
    <col min="520" max="520" width="9.6640625" style="222" bestFit="1" customWidth="1"/>
    <col min="521" max="521" width="9.109375" style="222"/>
    <col min="522" max="522" width="9.88671875" style="222" bestFit="1" customWidth="1"/>
    <col min="523" max="768" width="9.109375" style="222"/>
    <col min="769" max="769" width="24.88671875" style="222" customWidth="1"/>
    <col min="770" max="770" width="34.44140625" style="222" customWidth="1"/>
    <col min="771" max="771" width="15" style="222" customWidth="1"/>
    <col min="772" max="772" width="14.6640625" style="222" customWidth="1"/>
    <col min="773" max="773" width="15.44140625" style="222" customWidth="1"/>
    <col min="774" max="774" width="16.109375" style="222" customWidth="1"/>
    <col min="775" max="775" width="9.109375" style="222"/>
    <col min="776" max="776" width="9.6640625" style="222" bestFit="1" customWidth="1"/>
    <col min="777" max="777" width="9.109375" style="222"/>
    <col min="778" max="778" width="9.88671875" style="222" bestFit="1" customWidth="1"/>
    <col min="779" max="1024" width="9.109375" style="222"/>
    <col min="1025" max="1025" width="24.88671875" style="222" customWidth="1"/>
    <col min="1026" max="1026" width="34.44140625" style="222" customWidth="1"/>
    <col min="1027" max="1027" width="15" style="222" customWidth="1"/>
    <col min="1028" max="1028" width="14.6640625" style="222" customWidth="1"/>
    <col min="1029" max="1029" width="15.44140625" style="222" customWidth="1"/>
    <col min="1030" max="1030" width="16.109375" style="222" customWidth="1"/>
    <col min="1031" max="1031" width="9.109375" style="222"/>
    <col min="1032" max="1032" width="9.6640625" style="222" bestFit="1" customWidth="1"/>
    <col min="1033" max="1033" width="9.109375" style="222"/>
    <col min="1034" max="1034" width="9.88671875" style="222" bestFit="1" customWidth="1"/>
    <col min="1035" max="1280" width="9.109375" style="222"/>
    <col min="1281" max="1281" width="24.88671875" style="222" customWidth="1"/>
    <col min="1282" max="1282" width="34.44140625" style="222" customWidth="1"/>
    <col min="1283" max="1283" width="15" style="222" customWidth="1"/>
    <col min="1284" max="1284" width="14.6640625" style="222" customWidth="1"/>
    <col min="1285" max="1285" width="15.44140625" style="222" customWidth="1"/>
    <col min="1286" max="1286" width="16.109375" style="222" customWidth="1"/>
    <col min="1287" max="1287" width="9.109375" style="222"/>
    <col min="1288" max="1288" width="9.6640625" style="222" bestFit="1" customWidth="1"/>
    <col min="1289" max="1289" width="9.109375" style="222"/>
    <col min="1290" max="1290" width="9.88671875" style="222" bestFit="1" customWidth="1"/>
    <col min="1291" max="1536" width="9.109375" style="222"/>
    <col min="1537" max="1537" width="24.88671875" style="222" customWidth="1"/>
    <col min="1538" max="1538" width="34.44140625" style="222" customWidth="1"/>
    <col min="1539" max="1539" width="15" style="222" customWidth="1"/>
    <col min="1540" max="1540" width="14.6640625" style="222" customWidth="1"/>
    <col min="1541" max="1541" width="15.44140625" style="222" customWidth="1"/>
    <col min="1542" max="1542" width="16.109375" style="222" customWidth="1"/>
    <col min="1543" max="1543" width="9.109375" style="222"/>
    <col min="1544" max="1544" width="9.6640625" style="222" bestFit="1" customWidth="1"/>
    <col min="1545" max="1545" width="9.109375" style="222"/>
    <col min="1546" max="1546" width="9.88671875" style="222" bestFit="1" customWidth="1"/>
    <col min="1547" max="1792" width="9.109375" style="222"/>
    <col min="1793" max="1793" width="24.88671875" style="222" customWidth="1"/>
    <col min="1794" max="1794" width="34.44140625" style="222" customWidth="1"/>
    <col min="1795" max="1795" width="15" style="222" customWidth="1"/>
    <col min="1796" max="1796" width="14.6640625" style="222" customWidth="1"/>
    <col min="1797" max="1797" width="15.44140625" style="222" customWidth="1"/>
    <col min="1798" max="1798" width="16.109375" style="222" customWidth="1"/>
    <col min="1799" max="1799" width="9.109375" style="222"/>
    <col min="1800" max="1800" width="9.6640625" style="222" bestFit="1" customWidth="1"/>
    <col min="1801" max="1801" width="9.109375" style="222"/>
    <col min="1802" max="1802" width="9.88671875" style="222" bestFit="1" customWidth="1"/>
    <col min="1803" max="2048" width="9.109375" style="222"/>
    <col min="2049" max="2049" width="24.88671875" style="222" customWidth="1"/>
    <col min="2050" max="2050" width="34.44140625" style="222" customWidth="1"/>
    <col min="2051" max="2051" width="15" style="222" customWidth="1"/>
    <col min="2052" max="2052" width="14.6640625" style="222" customWidth="1"/>
    <col min="2053" max="2053" width="15.44140625" style="222" customWidth="1"/>
    <col min="2054" max="2054" width="16.109375" style="222" customWidth="1"/>
    <col min="2055" max="2055" width="9.109375" style="222"/>
    <col min="2056" max="2056" width="9.6640625" style="222" bestFit="1" customWidth="1"/>
    <col min="2057" max="2057" width="9.109375" style="222"/>
    <col min="2058" max="2058" width="9.88671875" style="222" bestFit="1" customWidth="1"/>
    <col min="2059" max="2304" width="9.109375" style="222"/>
    <col min="2305" max="2305" width="24.88671875" style="222" customWidth="1"/>
    <col min="2306" max="2306" width="34.44140625" style="222" customWidth="1"/>
    <col min="2307" max="2307" width="15" style="222" customWidth="1"/>
    <col min="2308" max="2308" width="14.6640625" style="222" customWidth="1"/>
    <col min="2309" max="2309" width="15.44140625" style="222" customWidth="1"/>
    <col min="2310" max="2310" width="16.109375" style="222" customWidth="1"/>
    <col min="2311" max="2311" width="9.109375" style="222"/>
    <col min="2312" max="2312" width="9.6640625" style="222" bestFit="1" customWidth="1"/>
    <col min="2313" max="2313" width="9.109375" style="222"/>
    <col min="2314" max="2314" width="9.88671875" style="222" bestFit="1" customWidth="1"/>
    <col min="2315" max="2560" width="9.109375" style="222"/>
    <col min="2561" max="2561" width="24.88671875" style="222" customWidth="1"/>
    <col min="2562" max="2562" width="34.44140625" style="222" customWidth="1"/>
    <col min="2563" max="2563" width="15" style="222" customWidth="1"/>
    <col min="2564" max="2564" width="14.6640625" style="222" customWidth="1"/>
    <col min="2565" max="2565" width="15.44140625" style="222" customWidth="1"/>
    <col min="2566" max="2566" width="16.109375" style="222" customWidth="1"/>
    <col min="2567" max="2567" width="9.109375" style="222"/>
    <col min="2568" max="2568" width="9.6640625" style="222" bestFit="1" customWidth="1"/>
    <col min="2569" max="2569" width="9.109375" style="222"/>
    <col min="2570" max="2570" width="9.88671875" style="222" bestFit="1" customWidth="1"/>
    <col min="2571" max="2816" width="9.109375" style="222"/>
    <col min="2817" max="2817" width="24.88671875" style="222" customWidth="1"/>
    <col min="2818" max="2818" width="34.44140625" style="222" customWidth="1"/>
    <col min="2819" max="2819" width="15" style="222" customWidth="1"/>
    <col min="2820" max="2820" width="14.6640625" style="222" customWidth="1"/>
    <col min="2821" max="2821" width="15.44140625" style="222" customWidth="1"/>
    <col min="2822" max="2822" width="16.109375" style="222" customWidth="1"/>
    <col min="2823" max="2823" width="9.109375" style="222"/>
    <col min="2824" max="2824" width="9.6640625" style="222" bestFit="1" customWidth="1"/>
    <col min="2825" max="2825" width="9.109375" style="222"/>
    <col min="2826" max="2826" width="9.88671875" style="222" bestFit="1" customWidth="1"/>
    <col min="2827" max="3072" width="9.109375" style="222"/>
    <col min="3073" max="3073" width="24.88671875" style="222" customWidth="1"/>
    <col min="3074" max="3074" width="34.44140625" style="222" customWidth="1"/>
    <col min="3075" max="3075" width="15" style="222" customWidth="1"/>
    <col min="3076" max="3076" width="14.6640625" style="222" customWidth="1"/>
    <col min="3077" max="3077" width="15.44140625" style="222" customWidth="1"/>
    <col min="3078" max="3078" width="16.109375" style="222" customWidth="1"/>
    <col min="3079" max="3079" width="9.109375" style="222"/>
    <col min="3080" max="3080" width="9.6640625" style="222" bestFit="1" customWidth="1"/>
    <col min="3081" max="3081" width="9.109375" style="222"/>
    <col min="3082" max="3082" width="9.88671875" style="222" bestFit="1" customWidth="1"/>
    <col min="3083" max="3328" width="9.109375" style="222"/>
    <col min="3329" max="3329" width="24.88671875" style="222" customWidth="1"/>
    <col min="3330" max="3330" width="34.44140625" style="222" customWidth="1"/>
    <col min="3331" max="3331" width="15" style="222" customWidth="1"/>
    <col min="3332" max="3332" width="14.6640625" style="222" customWidth="1"/>
    <col min="3333" max="3333" width="15.44140625" style="222" customWidth="1"/>
    <col min="3334" max="3334" width="16.109375" style="222" customWidth="1"/>
    <col min="3335" max="3335" width="9.109375" style="222"/>
    <col min="3336" max="3336" width="9.6640625" style="222" bestFit="1" customWidth="1"/>
    <col min="3337" max="3337" width="9.109375" style="222"/>
    <col min="3338" max="3338" width="9.88671875" style="222" bestFit="1" customWidth="1"/>
    <col min="3339" max="3584" width="9.109375" style="222"/>
    <col min="3585" max="3585" width="24.88671875" style="222" customWidth="1"/>
    <col min="3586" max="3586" width="34.44140625" style="222" customWidth="1"/>
    <col min="3587" max="3587" width="15" style="222" customWidth="1"/>
    <col min="3588" max="3588" width="14.6640625" style="222" customWidth="1"/>
    <col min="3589" max="3589" width="15.44140625" style="222" customWidth="1"/>
    <col min="3590" max="3590" width="16.109375" style="222" customWidth="1"/>
    <col min="3591" max="3591" width="9.109375" style="222"/>
    <col min="3592" max="3592" width="9.6640625" style="222" bestFit="1" customWidth="1"/>
    <col min="3593" max="3593" width="9.109375" style="222"/>
    <col min="3594" max="3594" width="9.88671875" style="222" bestFit="1" customWidth="1"/>
    <col min="3595" max="3840" width="9.109375" style="222"/>
    <col min="3841" max="3841" width="24.88671875" style="222" customWidth="1"/>
    <col min="3842" max="3842" width="34.44140625" style="222" customWidth="1"/>
    <col min="3843" max="3843" width="15" style="222" customWidth="1"/>
    <col min="3844" max="3844" width="14.6640625" style="222" customWidth="1"/>
    <col min="3845" max="3845" width="15.44140625" style="222" customWidth="1"/>
    <col min="3846" max="3846" width="16.109375" style="222" customWidth="1"/>
    <col min="3847" max="3847" width="9.109375" style="222"/>
    <col min="3848" max="3848" width="9.6640625" style="222" bestFit="1" customWidth="1"/>
    <col min="3849" max="3849" width="9.109375" style="222"/>
    <col min="3850" max="3850" width="9.88671875" style="222" bestFit="1" customWidth="1"/>
    <col min="3851" max="4096" width="9.109375" style="222"/>
    <col min="4097" max="4097" width="24.88671875" style="222" customWidth="1"/>
    <col min="4098" max="4098" width="34.44140625" style="222" customWidth="1"/>
    <col min="4099" max="4099" width="15" style="222" customWidth="1"/>
    <col min="4100" max="4100" width="14.6640625" style="222" customWidth="1"/>
    <col min="4101" max="4101" width="15.44140625" style="222" customWidth="1"/>
    <col min="4102" max="4102" width="16.109375" style="222" customWidth="1"/>
    <col min="4103" max="4103" width="9.109375" style="222"/>
    <col min="4104" max="4104" width="9.6640625" style="222" bestFit="1" customWidth="1"/>
    <col min="4105" max="4105" width="9.109375" style="222"/>
    <col min="4106" max="4106" width="9.88671875" style="222" bestFit="1" customWidth="1"/>
    <col min="4107" max="4352" width="9.109375" style="222"/>
    <col min="4353" max="4353" width="24.88671875" style="222" customWidth="1"/>
    <col min="4354" max="4354" width="34.44140625" style="222" customWidth="1"/>
    <col min="4355" max="4355" width="15" style="222" customWidth="1"/>
    <col min="4356" max="4356" width="14.6640625" style="222" customWidth="1"/>
    <col min="4357" max="4357" width="15.44140625" style="222" customWidth="1"/>
    <col min="4358" max="4358" width="16.109375" style="222" customWidth="1"/>
    <col min="4359" max="4359" width="9.109375" style="222"/>
    <col min="4360" max="4360" width="9.6640625" style="222" bestFit="1" customWidth="1"/>
    <col min="4361" max="4361" width="9.109375" style="222"/>
    <col min="4362" max="4362" width="9.88671875" style="222" bestFit="1" customWidth="1"/>
    <col min="4363" max="4608" width="9.109375" style="222"/>
    <col min="4609" max="4609" width="24.88671875" style="222" customWidth="1"/>
    <col min="4610" max="4610" width="34.44140625" style="222" customWidth="1"/>
    <col min="4611" max="4611" width="15" style="222" customWidth="1"/>
    <col min="4612" max="4612" width="14.6640625" style="222" customWidth="1"/>
    <col min="4613" max="4613" width="15.44140625" style="222" customWidth="1"/>
    <col min="4614" max="4614" width="16.109375" style="222" customWidth="1"/>
    <col min="4615" max="4615" width="9.109375" style="222"/>
    <col min="4616" max="4616" width="9.6640625" style="222" bestFit="1" customWidth="1"/>
    <col min="4617" max="4617" width="9.109375" style="222"/>
    <col min="4618" max="4618" width="9.88671875" style="222" bestFit="1" customWidth="1"/>
    <col min="4619" max="4864" width="9.109375" style="222"/>
    <col min="4865" max="4865" width="24.88671875" style="222" customWidth="1"/>
    <col min="4866" max="4866" width="34.44140625" style="222" customWidth="1"/>
    <col min="4867" max="4867" width="15" style="222" customWidth="1"/>
    <col min="4868" max="4868" width="14.6640625" style="222" customWidth="1"/>
    <col min="4869" max="4869" width="15.44140625" style="222" customWidth="1"/>
    <col min="4870" max="4870" width="16.109375" style="222" customWidth="1"/>
    <col min="4871" max="4871" width="9.109375" style="222"/>
    <col min="4872" max="4872" width="9.6640625" style="222" bestFit="1" customWidth="1"/>
    <col min="4873" max="4873" width="9.109375" style="222"/>
    <col min="4874" max="4874" width="9.88671875" style="222" bestFit="1" customWidth="1"/>
    <col min="4875" max="5120" width="9.109375" style="222"/>
    <col min="5121" max="5121" width="24.88671875" style="222" customWidth="1"/>
    <col min="5122" max="5122" width="34.44140625" style="222" customWidth="1"/>
    <col min="5123" max="5123" width="15" style="222" customWidth="1"/>
    <col min="5124" max="5124" width="14.6640625" style="222" customWidth="1"/>
    <col min="5125" max="5125" width="15.44140625" style="222" customWidth="1"/>
    <col min="5126" max="5126" width="16.109375" style="222" customWidth="1"/>
    <col min="5127" max="5127" width="9.109375" style="222"/>
    <col min="5128" max="5128" width="9.6640625" style="222" bestFit="1" customWidth="1"/>
    <col min="5129" max="5129" width="9.109375" style="222"/>
    <col min="5130" max="5130" width="9.88671875" style="222" bestFit="1" customWidth="1"/>
    <col min="5131" max="5376" width="9.109375" style="222"/>
    <col min="5377" max="5377" width="24.88671875" style="222" customWidth="1"/>
    <col min="5378" max="5378" width="34.44140625" style="222" customWidth="1"/>
    <col min="5379" max="5379" width="15" style="222" customWidth="1"/>
    <col min="5380" max="5380" width="14.6640625" style="222" customWidth="1"/>
    <col min="5381" max="5381" width="15.44140625" style="222" customWidth="1"/>
    <col min="5382" max="5382" width="16.109375" style="222" customWidth="1"/>
    <col min="5383" max="5383" width="9.109375" style="222"/>
    <col min="5384" max="5384" width="9.6640625" style="222" bestFit="1" customWidth="1"/>
    <col min="5385" max="5385" width="9.109375" style="222"/>
    <col min="5386" max="5386" width="9.88671875" style="222" bestFit="1" customWidth="1"/>
    <col min="5387" max="5632" width="9.109375" style="222"/>
    <col min="5633" max="5633" width="24.88671875" style="222" customWidth="1"/>
    <col min="5634" max="5634" width="34.44140625" style="222" customWidth="1"/>
    <col min="5635" max="5635" width="15" style="222" customWidth="1"/>
    <col min="5636" max="5636" width="14.6640625" style="222" customWidth="1"/>
    <col min="5637" max="5637" width="15.44140625" style="222" customWidth="1"/>
    <col min="5638" max="5638" width="16.109375" style="222" customWidth="1"/>
    <col min="5639" max="5639" width="9.109375" style="222"/>
    <col min="5640" max="5640" width="9.6640625" style="222" bestFit="1" customWidth="1"/>
    <col min="5641" max="5641" width="9.109375" style="222"/>
    <col min="5642" max="5642" width="9.88671875" style="222" bestFit="1" customWidth="1"/>
    <col min="5643" max="5888" width="9.109375" style="222"/>
    <col min="5889" max="5889" width="24.88671875" style="222" customWidth="1"/>
    <col min="5890" max="5890" width="34.44140625" style="222" customWidth="1"/>
    <col min="5891" max="5891" width="15" style="222" customWidth="1"/>
    <col min="5892" max="5892" width="14.6640625" style="222" customWidth="1"/>
    <col min="5893" max="5893" width="15.44140625" style="222" customWidth="1"/>
    <col min="5894" max="5894" width="16.109375" style="222" customWidth="1"/>
    <col min="5895" max="5895" width="9.109375" style="222"/>
    <col min="5896" max="5896" width="9.6640625" style="222" bestFit="1" customWidth="1"/>
    <col min="5897" max="5897" width="9.109375" style="222"/>
    <col min="5898" max="5898" width="9.88671875" style="222" bestFit="1" customWidth="1"/>
    <col min="5899" max="6144" width="9.109375" style="222"/>
    <col min="6145" max="6145" width="24.88671875" style="222" customWidth="1"/>
    <col min="6146" max="6146" width="34.44140625" style="222" customWidth="1"/>
    <col min="6147" max="6147" width="15" style="222" customWidth="1"/>
    <col min="6148" max="6148" width="14.6640625" style="222" customWidth="1"/>
    <col min="6149" max="6149" width="15.44140625" style="222" customWidth="1"/>
    <col min="6150" max="6150" width="16.109375" style="222" customWidth="1"/>
    <col min="6151" max="6151" width="9.109375" style="222"/>
    <col min="6152" max="6152" width="9.6640625" style="222" bestFit="1" customWidth="1"/>
    <col min="6153" max="6153" width="9.109375" style="222"/>
    <col min="6154" max="6154" width="9.88671875" style="222" bestFit="1" customWidth="1"/>
    <col min="6155" max="6400" width="9.109375" style="222"/>
    <col min="6401" max="6401" width="24.88671875" style="222" customWidth="1"/>
    <col min="6402" max="6402" width="34.44140625" style="222" customWidth="1"/>
    <col min="6403" max="6403" width="15" style="222" customWidth="1"/>
    <col min="6404" max="6404" width="14.6640625" style="222" customWidth="1"/>
    <col min="6405" max="6405" width="15.44140625" style="222" customWidth="1"/>
    <col min="6406" max="6406" width="16.109375" style="222" customWidth="1"/>
    <col min="6407" max="6407" width="9.109375" style="222"/>
    <col min="6408" max="6408" width="9.6640625" style="222" bestFit="1" customWidth="1"/>
    <col min="6409" max="6409" width="9.109375" style="222"/>
    <col min="6410" max="6410" width="9.88671875" style="222" bestFit="1" customWidth="1"/>
    <col min="6411" max="6656" width="9.109375" style="222"/>
    <col min="6657" max="6657" width="24.88671875" style="222" customWidth="1"/>
    <col min="6658" max="6658" width="34.44140625" style="222" customWidth="1"/>
    <col min="6659" max="6659" width="15" style="222" customWidth="1"/>
    <col min="6660" max="6660" width="14.6640625" style="222" customWidth="1"/>
    <col min="6661" max="6661" width="15.44140625" style="222" customWidth="1"/>
    <col min="6662" max="6662" width="16.109375" style="222" customWidth="1"/>
    <col min="6663" max="6663" width="9.109375" style="222"/>
    <col min="6664" max="6664" width="9.6640625" style="222" bestFit="1" customWidth="1"/>
    <col min="6665" max="6665" width="9.109375" style="222"/>
    <col min="6666" max="6666" width="9.88671875" style="222" bestFit="1" customWidth="1"/>
    <col min="6667" max="6912" width="9.109375" style="222"/>
    <col min="6913" max="6913" width="24.88671875" style="222" customWidth="1"/>
    <col min="6914" max="6914" width="34.44140625" style="222" customWidth="1"/>
    <col min="6915" max="6915" width="15" style="222" customWidth="1"/>
    <col min="6916" max="6916" width="14.6640625" style="222" customWidth="1"/>
    <col min="6917" max="6917" width="15.44140625" style="222" customWidth="1"/>
    <col min="6918" max="6918" width="16.109375" style="222" customWidth="1"/>
    <col min="6919" max="6919" width="9.109375" style="222"/>
    <col min="6920" max="6920" width="9.6640625" style="222" bestFit="1" customWidth="1"/>
    <col min="6921" max="6921" width="9.109375" style="222"/>
    <col min="6922" max="6922" width="9.88671875" style="222" bestFit="1" customWidth="1"/>
    <col min="6923" max="7168" width="9.109375" style="222"/>
    <col min="7169" max="7169" width="24.88671875" style="222" customWidth="1"/>
    <col min="7170" max="7170" width="34.44140625" style="222" customWidth="1"/>
    <col min="7171" max="7171" width="15" style="222" customWidth="1"/>
    <col min="7172" max="7172" width="14.6640625" style="222" customWidth="1"/>
    <col min="7173" max="7173" width="15.44140625" style="222" customWidth="1"/>
    <col min="7174" max="7174" width="16.109375" style="222" customWidth="1"/>
    <col min="7175" max="7175" width="9.109375" style="222"/>
    <col min="7176" max="7176" width="9.6640625" style="222" bestFit="1" customWidth="1"/>
    <col min="7177" max="7177" width="9.109375" style="222"/>
    <col min="7178" max="7178" width="9.88671875" style="222" bestFit="1" customWidth="1"/>
    <col min="7179" max="7424" width="9.109375" style="222"/>
    <col min="7425" max="7425" width="24.88671875" style="222" customWidth="1"/>
    <col min="7426" max="7426" width="34.44140625" style="222" customWidth="1"/>
    <col min="7427" max="7427" width="15" style="222" customWidth="1"/>
    <col min="7428" max="7428" width="14.6640625" style="222" customWidth="1"/>
    <col min="7429" max="7429" width="15.44140625" style="222" customWidth="1"/>
    <col min="7430" max="7430" width="16.109375" style="222" customWidth="1"/>
    <col min="7431" max="7431" width="9.109375" style="222"/>
    <col min="7432" max="7432" width="9.6640625" style="222" bestFit="1" customWidth="1"/>
    <col min="7433" max="7433" width="9.109375" style="222"/>
    <col min="7434" max="7434" width="9.88671875" style="222" bestFit="1" customWidth="1"/>
    <col min="7435" max="7680" width="9.109375" style="222"/>
    <col min="7681" max="7681" width="24.88671875" style="222" customWidth="1"/>
    <col min="7682" max="7682" width="34.44140625" style="222" customWidth="1"/>
    <col min="7683" max="7683" width="15" style="222" customWidth="1"/>
    <col min="7684" max="7684" width="14.6640625" style="222" customWidth="1"/>
    <col min="7685" max="7685" width="15.44140625" style="222" customWidth="1"/>
    <col min="7686" max="7686" width="16.109375" style="222" customWidth="1"/>
    <col min="7687" max="7687" width="9.109375" style="222"/>
    <col min="7688" max="7688" width="9.6640625" style="222" bestFit="1" customWidth="1"/>
    <col min="7689" max="7689" width="9.109375" style="222"/>
    <col min="7690" max="7690" width="9.88671875" style="222" bestFit="1" customWidth="1"/>
    <col min="7691" max="7936" width="9.109375" style="222"/>
    <col min="7937" max="7937" width="24.88671875" style="222" customWidth="1"/>
    <col min="7938" max="7938" width="34.44140625" style="222" customWidth="1"/>
    <col min="7939" max="7939" width="15" style="222" customWidth="1"/>
    <col min="7940" max="7940" width="14.6640625" style="222" customWidth="1"/>
    <col min="7941" max="7941" width="15.44140625" style="222" customWidth="1"/>
    <col min="7942" max="7942" width="16.109375" style="222" customWidth="1"/>
    <col min="7943" max="7943" width="9.109375" style="222"/>
    <col min="7944" max="7944" width="9.6640625" style="222" bestFit="1" customWidth="1"/>
    <col min="7945" max="7945" width="9.109375" style="222"/>
    <col min="7946" max="7946" width="9.88671875" style="222" bestFit="1" customWidth="1"/>
    <col min="7947" max="8192" width="9.109375" style="222"/>
    <col min="8193" max="8193" width="24.88671875" style="222" customWidth="1"/>
    <col min="8194" max="8194" width="34.44140625" style="222" customWidth="1"/>
    <col min="8195" max="8195" width="15" style="222" customWidth="1"/>
    <col min="8196" max="8196" width="14.6640625" style="222" customWidth="1"/>
    <col min="8197" max="8197" width="15.44140625" style="222" customWidth="1"/>
    <col min="8198" max="8198" width="16.109375" style="222" customWidth="1"/>
    <col min="8199" max="8199" width="9.109375" style="222"/>
    <col min="8200" max="8200" width="9.6640625" style="222" bestFit="1" customWidth="1"/>
    <col min="8201" max="8201" width="9.109375" style="222"/>
    <col min="8202" max="8202" width="9.88671875" style="222" bestFit="1" customWidth="1"/>
    <col min="8203" max="8448" width="9.109375" style="222"/>
    <col min="8449" max="8449" width="24.88671875" style="222" customWidth="1"/>
    <col min="8450" max="8450" width="34.44140625" style="222" customWidth="1"/>
    <col min="8451" max="8451" width="15" style="222" customWidth="1"/>
    <col min="8452" max="8452" width="14.6640625" style="222" customWidth="1"/>
    <col min="8453" max="8453" width="15.44140625" style="222" customWidth="1"/>
    <col min="8454" max="8454" width="16.109375" style="222" customWidth="1"/>
    <col min="8455" max="8455" width="9.109375" style="222"/>
    <col min="8456" max="8456" width="9.6640625" style="222" bestFit="1" customWidth="1"/>
    <col min="8457" max="8457" width="9.109375" style="222"/>
    <col min="8458" max="8458" width="9.88671875" style="222" bestFit="1" customWidth="1"/>
    <col min="8459" max="8704" width="9.109375" style="222"/>
    <col min="8705" max="8705" width="24.88671875" style="222" customWidth="1"/>
    <col min="8706" max="8706" width="34.44140625" style="222" customWidth="1"/>
    <col min="8707" max="8707" width="15" style="222" customWidth="1"/>
    <col min="8708" max="8708" width="14.6640625" style="222" customWidth="1"/>
    <col min="8709" max="8709" width="15.44140625" style="222" customWidth="1"/>
    <col min="8710" max="8710" width="16.109375" style="222" customWidth="1"/>
    <col min="8711" max="8711" width="9.109375" style="222"/>
    <col min="8712" max="8712" width="9.6640625" style="222" bestFit="1" customWidth="1"/>
    <col min="8713" max="8713" width="9.109375" style="222"/>
    <col min="8714" max="8714" width="9.88671875" style="222" bestFit="1" customWidth="1"/>
    <col min="8715" max="8960" width="9.109375" style="222"/>
    <col min="8961" max="8961" width="24.88671875" style="222" customWidth="1"/>
    <col min="8962" max="8962" width="34.44140625" style="222" customWidth="1"/>
    <col min="8963" max="8963" width="15" style="222" customWidth="1"/>
    <col min="8964" max="8964" width="14.6640625" style="222" customWidth="1"/>
    <col min="8965" max="8965" width="15.44140625" style="222" customWidth="1"/>
    <col min="8966" max="8966" width="16.109375" style="222" customWidth="1"/>
    <col min="8967" max="8967" width="9.109375" style="222"/>
    <col min="8968" max="8968" width="9.6640625" style="222" bestFit="1" customWidth="1"/>
    <col min="8969" max="8969" width="9.109375" style="222"/>
    <col min="8970" max="8970" width="9.88671875" style="222" bestFit="1" customWidth="1"/>
    <col min="8971" max="9216" width="9.109375" style="222"/>
    <col min="9217" max="9217" width="24.88671875" style="222" customWidth="1"/>
    <col min="9218" max="9218" width="34.44140625" style="222" customWidth="1"/>
    <col min="9219" max="9219" width="15" style="222" customWidth="1"/>
    <col min="9220" max="9220" width="14.6640625" style="222" customWidth="1"/>
    <col min="9221" max="9221" width="15.44140625" style="222" customWidth="1"/>
    <col min="9222" max="9222" width="16.109375" style="222" customWidth="1"/>
    <col min="9223" max="9223" width="9.109375" style="222"/>
    <col min="9224" max="9224" width="9.6640625" style="222" bestFit="1" customWidth="1"/>
    <col min="9225" max="9225" width="9.109375" style="222"/>
    <col min="9226" max="9226" width="9.88671875" style="222" bestFit="1" customWidth="1"/>
    <col min="9227" max="9472" width="9.109375" style="222"/>
    <col min="9473" max="9473" width="24.88671875" style="222" customWidth="1"/>
    <col min="9474" max="9474" width="34.44140625" style="222" customWidth="1"/>
    <col min="9475" max="9475" width="15" style="222" customWidth="1"/>
    <col min="9476" max="9476" width="14.6640625" style="222" customWidth="1"/>
    <col min="9477" max="9477" width="15.44140625" style="222" customWidth="1"/>
    <col min="9478" max="9478" width="16.109375" style="222" customWidth="1"/>
    <col min="9479" max="9479" width="9.109375" style="222"/>
    <col min="9480" max="9480" width="9.6640625" style="222" bestFit="1" customWidth="1"/>
    <col min="9481" max="9481" width="9.109375" style="222"/>
    <col min="9482" max="9482" width="9.88671875" style="222" bestFit="1" customWidth="1"/>
    <col min="9483" max="9728" width="9.109375" style="222"/>
    <col min="9729" max="9729" width="24.88671875" style="222" customWidth="1"/>
    <col min="9730" max="9730" width="34.44140625" style="222" customWidth="1"/>
    <col min="9731" max="9731" width="15" style="222" customWidth="1"/>
    <col min="9732" max="9732" width="14.6640625" style="222" customWidth="1"/>
    <col min="9733" max="9733" width="15.44140625" style="222" customWidth="1"/>
    <col min="9734" max="9734" width="16.109375" style="222" customWidth="1"/>
    <col min="9735" max="9735" width="9.109375" style="222"/>
    <col min="9736" max="9736" width="9.6640625" style="222" bestFit="1" customWidth="1"/>
    <col min="9737" max="9737" width="9.109375" style="222"/>
    <col min="9738" max="9738" width="9.88671875" style="222" bestFit="1" customWidth="1"/>
    <col min="9739" max="9984" width="9.109375" style="222"/>
    <col min="9985" max="9985" width="24.88671875" style="222" customWidth="1"/>
    <col min="9986" max="9986" width="34.44140625" style="222" customWidth="1"/>
    <col min="9987" max="9987" width="15" style="222" customWidth="1"/>
    <col min="9988" max="9988" width="14.6640625" style="222" customWidth="1"/>
    <col min="9989" max="9989" width="15.44140625" style="222" customWidth="1"/>
    <col min="9990" max="9990" width="16.109375" style="222" customWidth="1"/>
    <col min="9991" max="9991" width="9.109375" style="222"/>
    <col min="9992" max="9992" width="9.6640625" style="222" bestFit="1" customWidth="1"/>
    <col min="9993" max="9993" width="9.109375" style="222"/>
    <col min="9994" max="9994" width="9.88671875" style="222" bestFit="1" customWidth="1"/>
    <col min="9995" max="10240" width="9.109375" style="222"/>
    <col min="10241" max="10241" width="24.88671875" style="222" customWidth="1"/>
    <col min="10242" max="10242" width="34.44140625" style="222" customWidth="1"/>
    <col min="10243" max="10243" width="15" style="222" customWidth="1"/>
    <col min="10244" max="10244" width="14.6640625" style="222" customWidth="1"/>
    <col min="10245" max="10245" width="15.44140625" style="222" customWidth="1"/>
    <col min="10246" max="10246" width="16.109375" style="222" customWidth="1"/>
    <col min="10247" max="10247" width="9.109375" style="222"/>
    <col min="10248" max="10248" width="9.6640625" style="222" bestFit="1" customWidth="1"/>
    <col min="10249" max="10249" width="9.109375" style="222"/>
    <col min="10250" max="10250" width="9.88671875" style="222" bestFit="1" customWidth="1"/>
    <col min="10251" max="10496" width="9.109375" style="222"/>
    <col min="10497" max="10497" width="24.88671875" style="222" customWidth="1"/>
    <col min="10498" max="10498" width="34.44140625" style="222" customWidth="1"/>
    <col min="10499" max="10499" width="15" style="222" customWidth="1"/>
    <col min="10500" max="10500" width="14.6640625" style="222" customWidth="1"/>
    <col min="10501" max="10501" width="15.44140625" style="222" customWidth="1"/>
    <col min="10502" max="10502" width="16.109375" style="222" customWidth="1"/>
    <col min="10503" max="10503" width="9.109375" style="222"/>
    <col min="10504" max="10504" width="9.6640625" style="222" bestFit="1" customWidth="1"/>
    <col min="10505" max="10505" width="9.109375" style="222"/>
    <col min="10506" max="10506" width="9.88671875" style="222" bestFit="1" customWidth="1"/>
    <col min="10507" max="10752" width="9.109375" style="222"/>
    <col min="10753" max="10753" width="24.88671875" style="222" customWidth="1"/>
    <col min="10754" max="10754" width="34.44140625" style="222" customWidth="1"/>
    <col min="10755" max="10755" width="15" style="222" customWidth="1"/>
    <col min="10756" max="10756" width="14.6640625" style="222" customWidth="1"/>
    <col min="10757" max="10757" width="15.44140625" style="222" customWidth="1"/>
    <col min="10758" max="10758" width="16.109375" style="222" customWidth="1"/>
    <col min="10759" max="10759" width="9.109375" style="222"/>
    <col min="10760" max="10760" width="9.6640625" style="222" bestFit="1" customWidth="1"/>
    <col min="10761" max="10761" width="9.109375" style="222"/>
    <col min="10762" max="10762" width="9.88671875" style="222" bestFit="1" customWidth="1"/>
    <col min="10763" max="11008" width="9.109375" style="222"/>
    <col min="11009" max="11009" width="24.88671875" style="222" customWidth="1"/>
    <col min="11010" max="11010" width="34.44140625" style="222" customWidth="1"/>
    <col min="11011" max="11011" width="15" style="222" customWidth="1"/>
    <col min="11012" max="11012" width="14.6640625" style="222" customWidth="1"/>
    <col min="11013" max="11013" width="15.44140625" style="222" customWidth="1"/>
    <col min="11014" max="11014" width="16.109375" style="222" customWidth="1"/>
    <col min="11015" max="11015" width="9.109375" style="222"/>
    <col min="11016" max="11016" width="9.6640625" style="222" bestFit="1" customWidth="1"/>
    <col min="11017" max="11017" width="9.109375" style="222"/>
    <col min="11018" max="11018" width="9.88671875" style="222" bestFit="1" customWidth="1"/>
    <col min="11019" max="11264" width="9.109375" style="222"/>
    <col min="11265" max="11265" width="24.88671875" style="222" customWidth="1"/>
    <col min="11266" max="11266" width="34.44140625" style="222" customWidth="1"/>
    <col min="11267" max="11267" width="15" style="222" customWidth="1"/>
    <col min="11268" max="11268" width="14.6640625" style="222" customWidth="1"/>
    <col min="11269" max="11269" width="15.44140625" style="222" customWidth="1"/>
    <col min="11270" max="11270" width="16.109375" style="222" customWidth="1"/>
    <col min="11271" max="11271" width="9.109375" style="222"/>
    <col min="11272" max="11272" width="9.6640625" style="222" bestFit="1" customWidth="1"/>
    <col min="11273" max="11273" width="9.109375" style="222"/>
    <col min="11274" max="11274" width="9.88671875" style="222" bestFit="1" customWidth="1"/>
    <col min="11275" max="11520" width="9.109375" style="222"/>
    <col min="11521" max="11521" width="24.88671875" style="222" customWidth="1"/>
    <col min="11522" max="11522" width="34.44140625" style="222" customWidth="1"/>
    <col min="11523" max="11523" width="15" style="222" customWidth="1"/>
    <col min="11524" max="11524" width="14.6640625" style="222" customWidth="1"/>
    <col min="11525" max="11525" width="15.44140625" style="222" customWidth="1"/>
    <col min="11526" max="11526" width="16.109375" style="222" customWidth="1"/>
    <col min="11527" max="11527" width="9.109375" style="222"/>
    <col min="11528" max="11528" width="9.6640625" style="222" bestFit="1" customWidth="1"/>
    <col min="11529" max="11529" width="9.109375" style="222"/>
    <col min="11530" max="11530" width="9.88671875" style="222" bestFit="1" customWidth="1"/>
    <col min="11531" max="11776" width="9.109375" style="222"/>
    <col min="11777" max="11777" width="24.88671875" style="222" customWidth="1"/>
    <col min="11778" max="11778" width="34.44140625" style="222" customWidth="1"/>
    <col min="11779" max="11779" width="15" style="222" customWidth="1"/>
    <col min="11780" max="11780" width="14.6640625" style="222" customWidth="1"/>
    <col min="11781" max="11781" width="15.44140625" style="222" customWidth="1"/>
    <col min="11782" max="11782" width="16.109375" style="222" customWidth="1"/>
    <col min="11783" max="11783" width="9.109375" style="222"/>
    <col min="11784" max="11784" width="9.6640625" style="222" bestFit="1" customWidth="1"/>
    <col min="11785" max="11785" width="9.109375" style="222"/>
    <col min="11786" max="11786" width="9.88671875" style="222" bestFit="1" customWidth="1"/>
    <col min="11787" max="12032" width="9.109375" style="222"/>
    <col min="12033" max="12033" width="24.88671875" style="222" customWidth="1"/>
    <col min="12034" max="12034" width="34.44140625" style="222" customWidth="1"/>
    <col min="12035" max="12035" width="15" style="222" customWidth="1"/>
    <col min="12036" max="12036" width="14.6640625" style="222" customWidth="1"/>
    <col min="12037" max="12037" width="15.44140625" style="222" customWidth="1"/>
    <col min="12038" max="12038" width="16.109375" style="222" customWidth="1"/>
    <col min="12039" max="12039" width="9.109375" style="222"/>
    <col min="12040" max="12040" width="9.6640625" style="222" bestFit="1" customWidth="1"/>
    <col min="12041" max="12041" width="9.109375" style="222"/>
    <col min="12042" max="12042" width="9.88671875" style="222" bestFit="1" customWidth="1"/>
    <col min="12043" max="12288" width="9.109375" style="222"/>
    <col min="12289" max="12289" width="24.88671875" style="222" customWidth="1"/>
    <col min="12290" max="12290" width="34.44140625" style="222" customWidth="1"/>
    <col min="12291" max="12291" width="15" style="222" customWidth="1"/>
    <col min="12292" max="12292" width="14.6640625" style="222" customWidth="1"/>
    <col min="12293" max="12293" width="15.44140625" style="222" customWidth="1"/>
    <col min="12294" max="12294" width="16.109375" style="222" customWidth="1"/>
    <col min="12295" max="12295" width="9.109375" style="222"/>
    <col min="12296" max="12296" width="9.6640625" style="222" bestFit="1" customWidth="1"/>
    <col min="12297" max="12297" width="9.109375" style="222"/>
    <col min="12298" max="12298" width="9.88671875" style="222" bestFit="1" customWidth="1"/>
    <col min="12299" max="12544" width="9.109375" style="222"/>
    <col min="12545" max="12545" width="24.88671875" style="222" customWidth="1"/>
    <col min="12546" max="12546" width="34.44140625" style="222" customWidth="1"/>
    <col min="12547" max="12547" width="15" style="222" customWidth="1"/>
    <col min="12548" max="12548" width="14.6640625" style="222" customWidth="1"/>
    <col min="12549" max="12549" width="15.44140625" style="222" customWidth="1"/>
    <col min="12550" max="12550" width="16.109375" style="222" customWidth="1"/>
    <col min="12551" max="12551" width="9.109375" style="222"/>
    <col min="12552" max="12552" width="9.6640625" style="222" bestFit="1" customWidth="1"/>
    <col min="12553" max="12553" width="9.109375" style="222"/>
    <col min="12554" max="12554" width="9.88671875" style="222" bestFit="1" customWidth="1"/>
    <col min="12555" max="12800" width="9.109375" style="222"/>
    <col min="12801" max="12801" width="24.88671875" style="222" customWidth="1"/>
    <col min="12802" max="12802" width="34.44140625" style="222" customWidth="1"/>
    <col min="12803" max="12803" width="15" style="222" customWidth="1"/>
    <col min="12804" max="12804" width="14.6640625" style="222" customWidth="1"/>
    <col min="12805" max="12805" width="15.44140625" style="222" customWidth="1"/>
    <col min="12806" max="12806" width="16.109375" style="222" customWidth="1"/>
    <col min="12807" max="12807" width="9.109375" style="222"/>
    <col min="12808" max="12808" width="9.6640625" style="222" bestFit="1" customWidth="1"/>
    <col min="12809" max="12809" width="9.109375" style="222"/>
    <col min="12810" max="12810" width="9.88671875" style="222" bestFit="1" customWidth="1"/>
    <col min="12811" max="13056" width="9.109375" style="222"/>
    <col min="13057" max="13057" width="24.88671875" style="222" customWidth="1"/>
    <col min="13058" max="13058" width="34.44140625" style="222" customWidth="1"/>
    <col min="13059" max="13059" width="15" style="222" customWidth="1"/>
    <col min="13060" max="13060" width="14.6640625" style="222" customWidth="1"/>
    <col min="13061" max="13061" width="15.44140625" style="222" customWidth="1"/>
    <col min="13062" max="13062" width="16.109375" style="222" customWidth="1"/>
    <col min="13063" max="13063" width="9.109375" style="222"/>
    <col min="13064" max="13064" width="9.6640625" style="222" bestFit="1" customWidth="1"/>
    <col min="13065" max="13065" width="9.109375" style="222"/>
    <col min="13066" max="13066" width="9.88671875" style="222" bestFit="1" customWidth="1"/>
    <col min="13067" max="13312" width="9.109375" style="222"/>
    <col min="13313" max="13313" width="24.88671875" style="222" customWidth="1"/>
    <col min="13314" max="13314" width="34.44140625" style="222" customWidth="1"/>
    <col min="13315" max="13315" width="15" style="222" customWidth="1"/>
    <col min="13316" max="13316" width="14.6640625" style="222" customWidth="1"/>
    <col min="13317" max="13317" width="15.44140625" style="222" customWidth="1"/>
    <col min="13318" max="13318" width="16.109375" style="222" customWidth="1"/>
    <col min="13319" max="13319" width="9.109375" style="222"/>
    <col min="13320" max="13320" width="9.6640625" style="222" bestFit="1" customWidth="1"/>
    <col min="13321" max="13321" width="9.109375" style="222"/>
    <col min="13322" max="13322" width="9.88671875" style="222" bestFit="1" customWidth="1"/>
    <col min="13323" max="13568" width="9.109375" style="222"/>
    <col min="13569" max="13569" width="24.88671875" style="222" customWidth="1"/>
    <col min="13570" max="13570" width="34.44140625" style="222" customWidth="1"/>
    <col min="13571" max="13571" width="15" style="222" customWidth="1"/>
    <col min="13572" max="13572" width="14.6640625" style="222" customWidth="1"/>
    <col min="13573" max="13573" width="15.44140625" style="222" customWidth="1"/>
    <col min="13574" max="13574" width="16.109375" style="222" customWidth="1"/>
    <col min="13575" max="13575" width="9.109375" style="222"/>
    <col min="13576" max="13576" width="9.6640625" style="222" bestFit="1" customWidth="1"/>
    <col min="13577" max="13577" width="9.109375" style="222"/>
    <col min="13578" max="13578" width="9.88671875" style="222" bestFit="1" customWidth="1"/>
    <col min="13579" max="13824" width="9.109375" style="222"/>
    <col min="13825" max="13825" width="24.88671875" style="222" customWidth="1"/>
    <col min="13826" max="13826" width="34.44140625" style="222" customWidth="1"/>
    <col min="13827" max="13827" width="15" style="222" customWidth="1"/>
    <col min="13828" max="13828" width="14.6640625" style="222" customWidth="1"/>
    <col min="13829" max="13829" width="15.44140625" style="222" customWidth="1"/>
    <col min="13830" max="13830" width="16.109375" style="222" customWidth="1"/>
    <col min="13831" max="13831" width="9.109375" style="222"/>
    <col min="13832" max="13832" width="9.6640625" style="222" bestFit="1" customWidth="1"/>
    <col min="13833" max="13833" width="9.109375" style="222"/>
    <col min="13834" max="13834" width="9.88671875" style="222" bestFit="1" customWidth="1"/>
    <col min="13835" max="14080" width="9.109375" style="222"/>
    <col min="14081" max="14081" width="24.88671875" style="222" customWidth="1"/>
    <col min="14082" max="14082" width="34.44140625" style="222" customWidth="1"/>
    <col min="14083" max="14083" width="15" style="222" customWidth="1"/>
    <col min="14084" max="14084" width="14.6640625" style="222" customWidth="1"/>
    <col min="14085" max="14085" width="15.44140625" style="222" customWidth="1"/>
    <col min="14086" max="14086" width="16.109375" style="222" customWidth="1"/>
    <col min="14087" max="14087" width="9.109375" style="222"/>
    <col min="14088" max="14088" width="9.6640625" style="222" bestFit="1" customWidth="1"/>
    <col min="14089" max="14089" width="9.109375" style="222"/>
    <col min="14090" max="14090" width="9.88671875" style="222" bestFit="1" customWidth="1"/>
    <col min="14091" max="14336" width="9.109375" style="222"/>
    <col min="14337" max="14337" width="24.88671875" style="222" customWidth="1"/>
    <col min="14338" max="14338" width="34.44140625" style="222" customWidth="1"/>
    <col min="14339" max="14339" width="15" style="222" customWidth="1"/>
    <col min="14340" max="14340" width="14.6640625" style="222" customWidth="1"/>
    <col min="14341" max="14341" width="15.44140625" style="222" customWidth="1"/>
    <col min="14342" max="14342" width="16.109375" style="222" customWidth="1"/>
    <col min="14343" max="14343" width="9.109375" style="222"/>
    <col min="14344" max="14344" width="9.6640625" style="222" bestFit="1" customWidth="1"/>
    <col min="14345" max="14345" width="9.109375" style="222"/>
    <col min="14346" max="14346" width="9.88671875" style="222" bestFit="1" customWidth="1"/>
    <col min="14347" max="14592" width="9.109375" style="222"/>
    <col min="14593" max="14593" width="24.88671875" style="222" customWidth="1"/>
    <col min="14594" max="14594" width="34.44140625" style="222" customWidth="1"/>
    <col min="14595" max="14595" width="15" style="222" customWidth="1"/>
    <col min="14596" max="14596" width="14.6640625" style="222" customWidth="1"/>
    <col min="14597" max="14597" width="15.44140625" style="222" customWidth="1"/>
    <col min="14598" max="14598" width="16.109375" style="222" customWidth="1"/>
    <col min="14599" max="14599" width="9.109375" style="222"/>
    <col min="14600" max="14600" width="9.6640625" style="222" bestFit="1" customWidth="1"/>
    <col min="14601" max="14601" width="9.109375" style="222"/>
    <col min="14602" max="14602" width="9.88671875" style="222" bestFit="1" customWidth="1"/>
    <col min="14603" max="14848" width="9.109375" style="222"/>
    <col min="14849" max="14849" width="24.88671875" style="222" customWidth="1"/>
    <col min="14850" max="14850" width="34.44140625" style="222" customWidth="1"/>
    <col min="14851" max="14851" width="15" style="222" customWidth="1"/>
    <col min="14852" max="14852" width="14.6640625" style="222" customWidth="1"/>
    <col min="14853" max="14853" width="15.44140625" style="222" customWidth="1"/>
    <col min="14854" max="14854" width="16.109375" style="222" customWidth="1"/>
    <col min="14855" max="14855" width="9.109375" style="222"/>
    <col min="14856" max="14856" width="9.6640625" style="222" bestFit="1" customWidth="1"/>
    <col min="14857" max="14857" width="9.109375" style="222"/>
    <col min="14858" max="14858" width="9.88671875" style="222" bestFit="1" customWidth="1"/>
    <col min="14859" max="15104" width="9.109375" style="222"/>
    <col min="15105" max="15105" width="24.88671875" style="222" customWidth="1"/>
    <col min="15106" max="15106" width="34.44140625" style="222" customWidth="1"/>
    <col min="15107" max="15107" width="15" style="222" customWidth="1"/>
    <col min="15108" max="15108" width="14.6640625" style="222" customWidth="1"/>
    <col min="15109" max="15109" width="15.44140625" style="222" customWidth="1"/>
    <col min="15110" max="15110" width="16.109375" style="222" customWidth="1"/>
    <col min="15111" max="15111" width="9.109375" style="222"/>
    <col min="15112" max="15112" width="9.6640625" style="222" bestFit="1" customWidth="1"/>
    <col min="15113" max="15113" width="9.109375" style="222"/>
    <col min="15114" max="15114" width="9.88671875" style="222" bestFit="1" customWidth="1"/>
    <col min="15115" max="15360" width="9.109375" style="222"/>
    <col min="15361" max="15361" width="24.88671875" style="222" customWidth="1"/>
    <col min="15362" max="15362" width="34.44140625" style="222" customWidth="1"/>
    <col min="15363" max="15363" width="15" style="222" customWidth="1"/>
    <col min="15364" max="15364" width="14.6640625" style="222" customWidth="1"/>
    <col min="15365" max="15365" width="15.44140625" style="222" customWidth="1"/>
    <col min="15366" max="15366" width="16.109375" style="222" customWidth="1"/>
    <col min="15367" max="15367" width="9.109375" style="222"/>
    <col min="15368" max="15368" width="9.6640625" style="222" bestFit="1" customWidth="1"/>
    <col min="15369" max="15369" width="9.109375" style="222"/>
    <col min="15370" max="15370" width="9.88671875" style="222" bestFit="1" customWidth="1"/>
    <col min="15371" max="15616" width="9.109375" style="222"/>
    <col min="15617" max="15617" width="24.88671875" style="222" customWidth="1"/>
    <col min="15618" max="15618" width="34.44140625" style="222" customWidth="1"/>
    <col min="15619" max="15619" width="15" style="222" customWidth="1"/>
    <col min="15620" max="15620" width="14.6640625" style="222" customWidth="1"/>
    <col min="15621" max="15621" width="15.44140625" style="222" customWidth="1"/>
    <col min="15622" max="15622" width="16.109375" style="222" customWidth="1"/>
    <col min="15623" max="15623" width="9.109375" style="222"/>
    <col min="15624" max="15624" width="9.6640625" style="222" bestFit="1" customWidth="1"/>
    <col min="15625" max="15625" width="9.109375" style="222"/>
    <col min="15626" max="15626" width="9.88671875" style="222" bestFit="1" customWidth="1"/>
    <col min="15627" max="15872" width="9.109375" style="222"/>
    <col min="15873" max="15873" width="24.88671875" style="222" customWidth="1"/>
    <col min="15874" max="15874" width="34.44140625" style="222" customWidth="1"/>
    <col min="15875" max="15875" width="15" style="222" customWidth="1"/>
    <col min="15876" max="15876" width="14.6640625" style="222" customWidth="1"/>
    <col min="15877" max="15877" width="15.44140625" style="222" customWidth="1"/>
    <col min="15878" max="15878" width="16.109375" style="222" customWidth="1"/>
    <col min="15879" max="15879" width="9.109375" style="222"/>
    <col min="15880" max="15880" width="9.6640625" style="222" bestFit="1" customWidth="1"/>
    <col min="15881" max="15881" width="9.109375" style="222"/>
    <col min="15882" max="15882" width="9.88671875" style="222" bestFit="1" customWidth="1"/>
    <col min="15883" max="16128" width="9.109375" style="222"/>
    <col min="16129" max="16129" width="24.88671875" style="222" customWidth="1"/>
    <col min="16130" max="16130" width="34.44140625" style="222" customWidth="1"/>
    <col min="16131" max="16131" width="15" style="222" customWidth="1"/>
    <col min="16132" max="16132" width="14.6640625" style="222" customWidth="1"/>
    <col min="16133" max="16133" width="15.44140625" style="222" customWidth="1"/>
    <col min="16134" max="16134" width="16.109375" style="222" customWidth="1"/>
    <col min="16135" max="16135" width="9.109375" style="222"/>
    <col min="16136" max="16136" width="9.6640625" style="222" bestFit="1" customWidth="1"/>
    <col min="16137" max="16137" width="9.109375" style="222"/>
    <col min="16138" max="16138" width="9.88671875" style="222" bestFit="1" customWidth="1"/>
    <col min="16139" max="16384" width="9.109375" style="222"/>
  </cols>
  <sheetData>
    <row r="2" spans="1:10" ht="18" x14ac:dyDescent="0.35">
      <c r="B2" s="280" t="s">
        <v>800</v>
      </c>
    </row>
    <row r="4" spans="1:10" ht="15" thickBot="1" x14ac:dyDescent="0.35"/>
    <row r="5" spans="1:10" ht="20.100000000000001" customHeight="1" thickBot="1" x14ac:dyDescent="0.35">
      <c r="A5" s="281" t="s">
        <v>801</v>
      </c>
      <c r="B5" s="281" t="s">
        <v>5</v>
      </c>
      <c r="C5" s="303" t="s">
        <v>813</v>
      </c>
      <c r="D5" s="304" t="s">
        <v>78</v>
      </c>
      <c r="E5" s="305" t="s">
        <v>814</v>
      </c>
    </row>
    <row r="6" spans="1:10" ht="20.100000000000001" customHeight="1" x14ac:dyDescent="0.3">
      <c r="A6" s="295" t="s">
        <v>802</v>
      </c>
      <c r="B6" s="295" t="s">
        <v>45</v>
      </c>
      <c r="C6" s="296"/>
      <c r="D6" s="296">
        <f t="shared" ref="D6:D10" si="0">C6*0.21</f>
        <v>0</v>
      </c>
      <c r="E6" s="297">
        <f t="shared" ref="E6:E10" si="1">C6+D6</f>
        <v>0</v>
      </c>
      <c r="J6" s="282"/>
    </row>
    <row r="7" spans="1:10" ht="20.100000000000001" customHeight="1" thickBot="1" x14ac:dyDescent="0.35">
      <c r="A7" s="284"/>
      <c r="B7" s="284" t="s">
        <v>345</v>
      </c>
      <c r="C7" s="285"/>
      <c r="D7" s="285">
        <f t="shared" si="0"/>
        <v>0</v>
      </c>
      <c r="E7" s="286">
        <f t="shared" si="1"/>
        <v>0</v>
      </c>
      <c r="J7" s="282"/>
    </row>
    <row r="8" spans="1:10" ht="20.100000000000001" customHeight="1" x14ac:dyDescent="0.3">
      <c r="A8" s="300" t="s">
        <v>803</v>
      </c>
      <c r="B8" s="300" t="s">
        <v>805</v>
      </c>
      <c r="C8" s="298"/>
      <c r="D8" s="298">
        <f t="shared" si="0"/>
        <v>0</v>
      </c>
      <c r="E8" s="299">
        <f t="shared" si="1"/>
        <v>0</v>
      </c>
      <c r="H8" s="307"/>
      <c r="I8" s="308"/>
    </row>
    <row r="9" spans="1:10" ht="20.100000000000001" customHeight="1" thickBot="1" x14ac:dyDescent="0.35">
      <c r="A9" s="287"/>
      <c r="B9" s="284" t="s">
        <v>806</v>
      </c>
      <c r="C9" s="283"/>
      <c r="D9" s="298">
        <f t="shared" si="0"/>
        <v>0</v>
      </c>
      <c r="E9" s="299">
        <f t="shared" si="1"/>
        <v>0</v>
      </c>
      <c r="H9" s="294"/>
      <c r="I9" s="294"/>
    </row>
    <row r="10" spans="1:10" ht="20.100000000000001" customHeight="1" thickBot="1" x14ac:dyDescent="0.35">
      <c r="A10" s="287" t="s">
        <v>807</v>
      </c>
      <c r="B10" s="281" t="s">
        <v>810</v>
      </c>
      <c r="C10" s="288"/>
      <c r="D10" s="288">
        <f t="shared" si="0"/>
        <v>0</v>
      </c>
      <c r="E10" s="289">
        <f t="shared" si="1"/>
        <v>0</v>
      </c>
    </row>
    <row r="11" spans="1:10" ht="20.100000000000001" customHeight="1" thickBot="1" x14ac:dyDescent="0.35">
      <c r="B11" s="284" t="s">
        <v>804</v>
      </c>
      <c r="C11" s="290">
        <f>SUM(C6:C10)</f>
        <v>0</v>
      </c>
      <c r="D11" s="291">
        <f>SUM(D6:D10)</f>
        <v>0</v>
      </c>
      <c r="E11" s="292">
        <f>SUM(E6:E10)</f>
        <v>0</v>
      </c>
    </row>
    <row r="23" spans="6:8" x14ac:dyDescent="0.3">
      <c r="F23" s="293"/>
      <c r="H23" s="293"/>
    </row>
    <row r="24" spans="6:8" x14ac:dyDescent="0.3">
      <c r="F24" s="293"/>
      <c r="H24" s="293"/>
    </row>
    <row r="25" spans="6:8" x14ac:dyDescent="0.3">
      <c r="F25" s="293"/>
      <c r="H25" s="293"/>
    </row>
    <row r="26" spans="6:8" x14ac:dyDescent="0.3">
      <c r="F26" s="293"/>
      <c r="H26" s="293"/>
    </row>
    <row r="27" spans="6:8" x14ac:dyDescent="0.3">
      <c r="F27" s="293"/>
      <c r="H27" s="293"/>
    </row>
  </sheetData>
  <mergeCells count="1">
    <mergeCell ref="H8:I8"/>
  </mergeCells>
  <pageMargins left="0.7" right="0.7" top="0.78740157499999996" bottom="0.78740157499999996" header="0.3" footer="0.3"/>
  <pageSetup paperSize="9"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6"/>
  <sheetViews>
    <sheetView topLeftCell="A25" workbookViewId="0">
      <selection activeCell="G62" sqref="G62"/>
    </sheetView>
  </sheetViews>
  <sheetFormatPr defaultColWidth="9.109375" defaultRowHeight="14.4" x14ac:dyDescent="0.3"/>
  <cols>
    <col min="1" max="1" width="3.5546875" style="222" customWidth="1"/>
    <col min="2" max="2" width="11.88671875" style="222" customWidth="1"/>
    <col min="3" max="3" width="55.44140625" style="222" customWidth="1"/>
    <col min="4" max="4" width="7.6640625" style="222" customWidth="1"/>
    <col min="5" max="5" width="6.44140625" style="222" customWidth="1"/>
    <col min="6" max="6" width="9.109375" style="222"/>
    <col min="7" max="7" width="32.109375" style="222" customWidth="1"/>
    <col min="8" max="16384" width="9.109375" style="222"/>
  </cols>
  <sheetData>
    <row r="1" spans="1:7" ht="15.6" x14ac:dyDescent="0.3">
      <c r="A1" s="312" t="s">
        <v>733</v>
      </c>
      <c r="B1" s="312"/>
      <c r="C1" s="312"/>
      <c r="D1" s="312"/>
      <c r="E1" s="312"/>
      <c r="F1" s="312"/>
      <c r="G1" s="312"/>
    </row>
    <row r="2" spans="1:7" ht="15" thickBot="1" x14ac:dyDescent="0.35">
      <c r="A2" s="223"/>
      <c r="B2" s="224"/>
      <c r="C2" s="225"/>
      <c r="D2" s="225"/>
      <c r="E2" s="226"/>
      <c r="F2" s="225"/>
      <c r="G2" s="225"/>
    </row>
    <row r="3" spans="1:7" ht="15" thickTop="1" x14ac:dyDescent="0.3">
      <c r="A3" s="227" t="s">
        <v>734</v>
      </c>
      <c r="B3" s="228"/>
      <c r="C3" s="229"/>
      <c r="D3" s="230" t="s">
        <v>735</v>
      </c>
      <c r="E3" s="231"/>
      <c r="F3" s="232"/>
      <c r="G3" s="233"/>
    </row>
    <row r="4" spans="1:7" ht="15" thickBot="1" x14ac:dyDescent="0.35">
      <c r="A4" s="234" t="s">
        <v>736</v>
      </c>
      <c r="B4" s="235"/>
      <c r="C4" s="236"/>
      <c r="D4" s="237" t="s">
        <v>737</v>
      </c>
      <c r="E4" s="238"/>
      <c r="F4" s="239"/>
      <c r="G4" s="240"/>
    </row>
    <row r="5" spans="1:7" ht="15" thickTop="1" x14ac:dyDescent="0.3">
      <c r="A5" s="241"/>
      <c r="B5" s="223"/>
      <c r="C5" s="223"/>
      <c r="D5" s="223"/>
      <c r="E5" s="242"/>
      <c r="F5" s="223"/>
      <c r="G5" s="223"/>
    </row>
    <row r="6" spans="1:7" ht="15" customHeight="1" x14ac:dyDescent="0.3">
      <c r="A6" s="243" t="s">
        <v>70</v>
      </c>
      <c r="B6" s="244" t="s">
        <v>71</v>
      </c>
      <c r="C6" s="244" t="s">
        <v>72</v>
      </c>
      <c r="D6" s="244" t="s">
        <v>73</v>
      </c>
      <c r="E6" s="244" t="s">
        <v>74</v>
      </c>
      <c r="F6" s="244" t="s">
        <v>75</v>
      </c>
      <c r="G6" s="245" t="s">
        <v>738</v>
      </c>
    </row>
    <row r="7" spans="1:7" ht="15" customHeight="1" x14ac:dyDescent="0.3">
      <c r="A7" s="246" t="s">
        <v>739</v>
      </c>
      <c r="B7" s="247" t="s">
        <v>62</v>
      </c>
      <c r="C7" s="248" t="s">
        <v>52</v>
      </c>
      <c r="D7" s="249"/>
      <c r="E7" s="250"/>
      <c r="F7" s="250"/>
      <c r="G7" s="251"/>
    </row>
    <row r="8" spans="1:7" ht="15" customHeight="1" x14ac:dyDescent="0.3">
      <c r="A8" s="252">
        <v>1</v>
      </c>
      <c r="B8" s="253" t="s">
        <v>740</v>
      </c>
      <c r="C8" s="254" t="s">
        <v>741</v>
      </c>
      <c r="D8" s="255" t="s">
        <v>742</v>
      </c>
      <c r="E8" s="256">
        <v>1</v>
      </c>
      <c r="F8" s="257">
        <v>0</v>
      </c>
      <c r="G8" s="258">
        <f>E8*F8</f>
        <v>0</v>
      </c>
    </row>
    <row r="9" spans="1:7" ht="15" customHeight="1" x14ac:dyDescent="0.3">
      <c r="A9" s="259"/>
      <c r="B9" s="260"/>
      <c r="C9" s="313" t="s">
        <v>743</v>
      </c>
      <c r="D9" s="314"/>
      <c r="E9" s="314"/>
      <c r="F9" s="314"/>
      <c r="G9" s="315"/>
    </row>
    <row r="10" spans="1:7" ht="15" customHeight="1" x14ac:dyDescent="0.3">
      <c r="A10" s="259"/>
      <c r="B10" s="260"/>
      <c r="C10" s="313" t="s">
        <v>744</v>
      </c>
      <c r="D10" s="316"/>
      <c r="E10" s="316"/>
      <c r="F10" s="316"/>
      <c r="G10" s="317"/>
    </row>
    <row r="11" spans="1:7" ht="15" customHeight="1" x14ac:dyDescent="0.3">
      <c r="A11" s="259"/>
      <c r="B11" s="260"/>
      <c r="C11" s="313" t="s">
        <v>745</v>
      </c>
      <c r="D11" s="316"/>
      <c r="E11" s="316"/>
      <c r="F11" s="316"/>
      <c r="G11" s="317"/>
    </row>
    <row r="12" spans="1:7" ht="15" customHeight="1" x14ac:dyDescent="0.3">
      <c r="A12" s="252">
        <v>2</v>
      </c>
      <c r="B12" s="253" t="s">
        <v>746</v>
      </c>
      <c r="C12" s="254" t="s">
        <v>747</v>
      </c>
      <c r="D12" s="255" t="s">
        <v>742</v>
      </c>
      <c r="E12" s="256">
        <v>1</v>
      </c>
      <c r="F12" s="257">
        <v>0</v>
      </c>
      <c r="G12" s="258">
        <f>E12*F12</f>
        <v>0</v>
      </c>
    </row>
    <row r="13" spans="1:7" ht="15" customHeight="1" x14ac:dyDescent="0.3">
      <c r="A13" s="259"/>
      <c r="B13" s="260"/>
      <c r="C13" s="309" t="s">
        <v>748</v>
      </c>
      <c r="D13" s="310"/>
      <c r="E13" s="310"/>
      <c r="F13" s="310"/>
      <c r="G13" s="311"/>
    </row>
    <row r="14" spans="1:7" ht="15" customHeight="1" x14ac:dyDescent="0.3">
      <c r="A14" s="259"/>
      <c r="B14" s="260"/>
      <c r="C14" s="309" t="s">
        <v>749</v>
      </c>
      <c r="D14" s="310"/>
      <c r="E14" s="310"/>
      <c r="F14" s="310"/>
      <c r="G14" s="311"/>
    </row>
    <row r="15" spans="1:7" ht="15" customHeight="1" x14ac:dyDescent="0.3">
      <c r="A15" s="252">
        <v>3</v>
      </c>
      <c r="B15" s="253" t="s">
        <v>750</v>
      </c>
      <c r="C15" s="262" t="s">
        <v>751</v>
      </c>
      <c r="D15" s="255" t="s">
        <v>742</v>
      </c>
      <c r="E15" s="256">
        <v>1</v>
      </c>
      <c r="F15" s="257">
        <v>0</v>
      </c>
      <c r="G15" s="258">
        <f>E15*F15</f>
        <v>0</v>
      </c>
    </row>
    <row r="16" spans="1:7" ht="15" customHeight="1" x14ac:dyDescent="0.3">
      <c r="A16" s="259"/>
      <c r="B16" s="260"/>
      <c r="C16" s="309" t="s">
        <v>752</v>
      </c>
      <c r="D16" s="310"/>
      <c r="E16" s="310"/>
      <c r="F16" s="310"/>
      <c r="G16" s="311"/>
    </row>
    <row r="17" spans="1:7" ht="15" customHeight="1" x14ac:dyDescent="0.3">
      <c r="A17" s="259"/>
      <c r="B17" s="260"/>
      <c r="C17" s="309" t="s">
        <v>753</v>
      </c>
      <c r="D17" s="310"/>
      <c r="E17" s="310"/>
      <c r="F17" s="310"/>
      <c r="G17" s="311"/>
    </row>
    <row r="18" spans="1:7" ht="15" customHeight="1" x14ac:dyDescent="0.3">
      <c r="A18" s="259"/>
      <c r="B18" s="260"/>
      <c r="C18" s="309" t="s">
        <v>754</v>
      </c>
      <c r="D18" s="310"/>
      <c r="E18" s="310"/>
      <c r="F18" s="310"/>
      <c r="G18" s="311"/>
    </row>
    <row r="19" spans="1:7" ht="15" customHeight="1" x14ac:dyDescent="0.3">
      <c r="A19" s="252">
        <v>4</v>
      </c>
      <c r="B19" s="253" t="s">
        <v>755</v>
      </c>
      <c r="C19" s="254" t="s">
        <v>756</v>
      </c>
      <c r="D19" s="255" t="s">
        <v>742</v>
      </c>
      <c r="E19" s="256">
        <v>1</v>
      </c>
      <c r="F19" s="257">
        <v>0</v>
      </c>
      <c r="G19" s="258">
        <f>E19*F19</f>
        <v>0</v>
      </c>
    </row>
    <row r="20" spans="1:7" ht="15" customHeight="1" x14ac:dyDescent="0.3">
      <c r="A20" s="259"/>
      <c r="B20" s="260"/>
      <c r="C20" s="309" t="s">
        <v>757</v>
      </c>
      <c r="D20" s="310"/>
      <c r="E20" s="310"/>
      <c r="F20" s="310"/>
      <c r="G20" s="311"/>
    </row>
    <row r="21" spans="1:7" ht="15" customHeight="1" x14ac:dyDescent="0.3">
      <c r="A21" s="259"/>
      <c r="B21" s="260"/>
      <c r="C21" s="309" t="s">
        <v>758</v>
      </c>
      <c r="D21" s="310"/>
      <c r="E21" s="310"/>
      <c r="F21" s="310"/>
      <c r="G21" s="311"/>
    </row>
    <row r="22" spans="1:7" ht="15" customHeight="1" x14ac:dyDescent="0.3">
      <c r="A22" s="252">
        <v>5</v>
      </c>
      <c r="B22" s="253" t="s">
        <v>759</v>
      </c>
      <c r="C22" s="254" t="s">
        <v>760</v>
      </c>
      <c r="D22" s="255" t="s">
        <v>742</v>
      </c>
      <c r="E22" s="256">
        <v>1</v>
      </c>
      <c r="F22" s="257">
        <v>0</v>
      </c>
      <c r="G22" s="258">
        <f>E22*F22</f>
        <v>0</v>
      </c>
    </row>
    <row r="23" spans="1:7" ht="15" customHeight="1" x14ac:dyDescent="0.3">
      <c r="A23" s="259"/>
      <c r="B23" s="260"/>
      <c r="C23" s="309" t="s">
        <v>761</v>
      </c>
      <c r="D23" s="310"/>
      <c r="E23" s="310"/>
      <c r="F23" s="310"/>
      <c r="G23" s="311"/>
    </row>
    <row r="24" spans="1:7" ht="15" customHeight="1" x14ac:dyDescent="0.3">
      <c r="A24" s="252">
        <v>6</v>
      </c>
      <c r="B24" s="253" t="s">
        <v>762</v>
      </c>
      <c r="C24" s="254" t="s">
        <v>763</v>
      </c>
      <c r="D24" s="255" t="s">
        <v>742</v>
      </c>
      <c r="E24" s="256">
        <v>1</v>
      </c>
      <c r="F24" s="257">
        <v>0</v>
      </c>
      <c r="G24" s="258">
        <f>E24*F24</f>
        <v>0</v>
      </c>
    </row>
    <row r="25" spans="1:7" ht="15" customHeight="1" x14ac:dyDescent="0.3">
      <c r="A25" s="259"/>
      <c r="B25" s="260"/>
      <c r="C25" s="309" t="s">
        <v>764</v>
      </c>
      <c r="D25" s="310"/>
      <c r="E25" s="310"/>
      <c r="F25" s="310"/>
      <c r="G25" s="311"/>
    </row>
    <row r="26" spans="1:7" ht="15" customHeight="1" x14ac:dyDescent="0.3">
      <c r="A26" s="252">
        <v>7</v>
      </c>
      <c r="B26" s="253" t="s">
        <v>765</v>
      </c>
      <c r="C26" s="254" t="s">
        <v>766</v>
      </c>
      <c r="D26" s="255" t="s">
        <v>742</v>
      </c>
      <c r="E26" s="256">
        <v>1</v>
      </c>
      <c r="F26" s="257">
        <v>0</v>
      </c>
      <c r="G26" s="258">
        <f>E26*F26</f>
        <v>0</v>
      </c>
    </row>
    <row r="27" spans="1:7" ht="15" customHeight="1" x14ac:dyDescent="0.3">
      <c r="A27" s="259"/>
      <c r="B27" s="260"/>
      <c r="C27" s="309" t="s">
        <v>767</v>
      </c>
      <c r="D27" s="310"/>
      <c r="E27" s="310"/>
      <c r="F27" s="310"/>
      <c r="G27" s="311"/>
    </row>
    <row r="28" spans="1:7" ht="15" customHeight="1" x14ac:dyDescent="0.3">
      <c r="A28" s="259"/>
      <c r="B28" s="260"/>
      <c r="C28" s="309" t="s">
        <v>758</v>
      </c>
      <c r="D28" s="310"/>
      <c r="E28" s="310"/>
      <c r="F28" s="310"/>
      <c r="G28" s="311"/>
    </row>
    <row r="29" spans="1:7" ht="15" customHeight="1" x14ac:dyDescent="0.3">
      <c r="A29" s="252">
        <v>8</v>
      </c>
      <c r="B29" s="253" t="s">
        <v>768</v>
      </c>
      <c r="C29" s="254" t="s">
        <v>769</v>
      </c>
      <c r="D29" s="255" t="s">
        <v>742</v>
      </c>
      <c r="E29" s="256">
        <v>1</v>
      </c>
      <c r="F29" s="257">
        <v>0</v>
      </c>
      <c r="G29" s="258">
        <f>E29*F29</f>
        <v>0</v>
      </c>
    </row>
    <row r="30" spans="1:7" ht="15" customHeight="1" x14ac:dyDescent="0.3">
      <c r="A30" s="259"/>
      <c r="B30" s="260"/>
      <c r="C30" s="309" t="s">
        <v>770</v>
      </c>
      <c r="D30" s="310"/>
      <c r="E30" s="310"/>
      <c r="F30" s="310"/>
      <c r="G30" s="311"/>
    </row>
    <row r="31" spans="1:7" ht="15" customHeight="1" x14ac:dyDescent="0.3">
      <c r="A31" s="259"/>
      <c r="B31" s="260"/>
      <c r="C31" s="309" t="s">
        <v>758</v>
      </c>
      <c r="D31" s="310"/>
      <c r="E31" s="310"/>
      <c r="F31" s="310"/>
      <c r="G31" s="311"/>
    </row>
    <row r="32" spans="1:7" ht="15" customHeight="1" x14ac:dyDescent="0.3">
      <c r="A32" s="252">
        <v>9</v>
      </c>
      <c r="B32" s="253" t="s">
        <v>771</v>
      </c>
      <c r="C32" s="254" t="s">
        <v>772</v>
      </c>
      <c r="D32" s="255" t="s">
        <v>742</v>
      </c>
      <c r="E32" s="256">
        <v>1</v>
      </c>
      <c r="F32" s="257">
        <v>0</v>
      </c>
      <c r="G32" s="258">
        <f>E32*F32</f>
        <v>0</v>
      </c>
    </row>
    <row r="33" spans="1:7" ht="15" customHeight="1" x14ac:dyDescent="0.3">
      <c r="A33" s="259"/>
      <c r="B33" s="260"/>
      <c r="C33" s="309" t="s">
        <v>773</v>
      </c>
      <c r="D33" s="310"/>
      <c r="E33" s="310"/>
      <c r="F33" s="310"/>
      <c r="G33" s="311"/>
    </row>
    <row r="34" spans="1:7" ht="15" customHeight="1" x14ac:dyDescent="0.3">
      <c r="A34" s="259"/>
      <c r="B34" s="260"/>
      <c r="C34" s="309" t="s">
        <v>758</v>
      </c>
      <c r="D34" s="310"/>
      <c r="E34" s="310"/>
      <c r="F34" s="310"/>
      <c r="G34" s="311"/>
    </row>
    <row r="35" spans="1:7" ht="15" customHeight="1" x14ac:dyDescent="0.3">
      <c r="A35" s="252">
        <v>10</v>
      </c>
      <c r="B35" s="253" t="s">
        <v>774</v>
      </c>
      <c r="C35" s="254" t="s">
        <v>775</v>
      </c>
      <c r="D35" s="255" t="s">
        <v>742</v>
      </c>
      <c r="E35" s="256">
        <v>1</v>
      </c>
      <c r="F35" s="257">
        <v>0</v>
      </c>
      <c r="G35" s="258">
        <f>E35*F35</f>
        <v>0</v>
      </c>
    </row>
    <row r="36" spans="1:7" ht="15" customHeight="1" x14ac:dyDescent="0.3">
      <c r="A36" s="259"/>
      <c r="B36" s="260"/>
      <c r="C36" s="309" t="s">
        <v>776</v>
      </c>
      <c r="D36" s="310"/>
      <c r="E36" s="310"/>
      <c r="F36" s="310"/>
      <c r="G36" s="311"/>
    </row>
    <row r="37" spans="1:7" ht="15" customHeight="1" x14ac:dyDescent="0.3">
      <c r="A37" s="252">
        <v>11</v>
      </c>
      <c r="B37" s="253" t="s">
        <v>774</v>
      </c>
      <c r="C37" s="254" t="s">
        <v>811</v>
      </c>
      <c r="D37" s="255" t="s">
        <v>742</v>
      </c>
      <c r="E37" s="256">
        <v>1</v>
      </c>
      <c r="F37" s="257">
        <v>0</v>
      </c>
      <c r="G37" s="258">
        <f>E37*F37</f>
        <v>0</v>
      </c>
    </row>
    <row r="38" spans="1:7" ht="15" customHeight="1" x14ac:dyDescent="0.3">
      <c r="A38" s="259"/>
      <c r="B38" s="260"/>
      <c r="C38" s="261" t="s">
        <v>812</v>
      </c>
      <c r="D38" s="301"/>
      <c r="E38" s="301"/>
      <c r="F38" s="301"/>
      <c r="G38" s="302"/>
    </row>
    <row r="39" spans="1:7" ht="15" customHeight="1" x14ac:dyDescent="0.3">
      <c r="A39" s="252">
        <v>12</v>
      </c>
      <c r="B39" s="253" t="s">
        <v>774</v>
      </c>
      <c r="C39" s="254" t="s">
        <v>777</v>
      </c>
      <c r="D39" s="255" t="s">
        <v>742</v>
      </c>
      <c r="E39" s="256">
        <v>1</v>
      </c>
      <c r="F39" s="257">
        <v>0</v>
      </c>
      <c r="G39" s="258">
        <f>E39*F39</f>
        <v>0</v>
      </c>
    </row>
    <row r="40" spans="1:7" ht="15" customHeight="1" x14ac:dyDescent="0.3">
      <c r="A40" s="259"/>
      <c r="B40" s="260"/>
      <c r="C40" s="261" t="s">
        <v>778</v>
      </c>
      <c r="D40" s="301"/>
      <c r="E40" s="301"/>
      <c r="F40" s="301"/>
      <c r="G40" s="302"/>
    </row>
    <row r="41" spans="1:7" ht="21.75" customHeight="1" x14ac:dyDescent="0.3">
      <c r="A41" s="252">
        <v>13</v>
      </c>
      <c r="B41" s="253" t="s">
        <v>779</v>
      </c>
      <c r="C41" s="254" t="s">
        <v>780</v>
      </c>
      <c r="D41" s="255" t="s">
        <v>742</v>
      </c>
      <c r="E41" s="256">
        <v>1</v>
      </c>
      <c r="F41" s="257">
        <v>0</v>
      </c>
      <c r="G41" s="258">
        <f>E41*F41</f>
        <v>0</v>
      </c>
    </row>
    <row r="42" spans="1:7" ht="15" customHeight="1" x14ac:dyDescent="0.3">
      <c r="A42" s="259"/>
      <c r="B42" s="260"/>
      <c r="C42" s="309" t="s">
        <v>781</v>
      </c>
      <c r="D42" s="318"/>
      <c r="E42" s="318"/>
      <c r="F42" s="318"/>
      <c r="G42" s="319"/>
    </row>
    <row r="43" spans="1:7" ht="15" customHeight="1" x14ac:dyDescent="0.3">
      <c r="A43" s="259"/>
      <c r="B43" s="260"/>
      <c r="C43" s="309" t="s">
        <v>758</v>
      </c>
      <c r="D43" s="310"/>
      <c r="E43" s="310"/>
      <c r="F43" s="310"/>
      <c r="G43" s="311"/>
    </row>
    <row r="44" spans="1:7" ht="15" customHeight="1" x14ac:dyDescent="0.3">
      <c r="A44" s="263" t="s">
        <v>782</v>
      </c>
      <c r="B44" s="264" t="s">
        <v>62</v>
      </c>
      <c r="C44" s="265" t="s">
        <v>52</v>
      </c>
      <c r="D44" s="266"/>
      <c r="E44" s="267"/>
      <c r="F44" s="267"/>
      <c r="G44" s="268">
        <f>SUM(G7:G43)</f>
        <v>0</v>
      </c>
    </row>
    <row r="45" spans="1:7" ht="15" customHeight="1" x14ac:dyDescent="0.3">
      <c r="A45" s="246" t="s">
        <v>739</v>
      </c>
      <c r="B45" s="247" t="s">
        <v>61</v>
      </c>
      <c r="C45" s="269" t="s">
        <v>52</v>
      </c>
      <c r="D45" s="270"/>
      <c r="E45" s="271"/>
      <c r="F45" s="271"/>
      <c r="G45" s="272"/>
    </row>
    <row r="46" spans="1:7" ht="15" customHeight="1" x14ac:dyDescent="0.3">
      <c r="A46" s="252">
        <v>14</v>
      </c>
      <c r="B46" s="253" t="s">
        <v>783</v>
      </c>
      <c r="C46" s="254" t="s">
        <v>784</v>
      </c>
      <c r="D46" s="255" t="s">
        <v>742</v>
      </c>
      <c r="E46" s="256">
        <v>1</v>
      </c>
      <c r="F46" s="257">
        <v>0</v>
      </c>
      <c r="G46" s="258">
        <f>E46*F46</f>
        <v>0</v>
      </c>
    </row>
    <row r="47" spans="1:7" ht="15" customHeight="1" x14ac:dyDescent="0.3">
      <c r="A47" s="259"/>
      <c r="B47" s="260"/>
      <c r="C47" s="309" t="s">
        <v>785</v>
      </c>
      <c r="D47" s="310"/>
      <c r="E47" s="310"/>
      <c r="F47" s="310"/>
      <c r="G47" s="311"/>
    </row>
    <row r="48" spans="1:7" ht="15" customHeight="1" x14ac:dyDescent="0.3">
      <c r="A48" s="259"/>
      <c r="B48" s="260"/>
      <c r="C48" s="323" t="s">
        <v>758</v>
      </c>
      <c r="D48" s="324"/>
      <c r="E48" s="324"/>
      <c r="F48" s="324"/>
      <c r="G48" s="325"/>
    </row>
    <row r="49" spans="1:7" ht="15" customHeight="1" x14ac:dyDescent="0.3">
      <c r="A49" s="252">
        <v>15</v>
      </c>
      <c r="B49" s="253" t="s">
        <v>786</v>
      </c>
      <c r="C49" s="254" t="s">
        <v>787</v>
      </c>
      <c r="D49" s="255" t="s">
        <v>742</v>
      </c>
      <c r="E49" s="256">
        <v>1</v>
      </c>
      <c r="F49" s="257">
        <v>0</v>
      </c>
      <c r="G49" s="258">
        <f>E49*F49</f>
        <v>0</v>
      </c>
    </row>
    <row r="50" spans="1:7" ht="15" customHeight="1" x14ac:dyDescent="0.3">
      <c r="A50" s="259"/>
      <c r="B50" s="260"/>
      <c r="C50" s="309" t="s">
        <v>788</v>
      </c>
      <c r="D50" s="310"/>
      <c r="E50" s="310"/>
      <c r="F50" s="310"/>
      <c r="G50" s="311"/>
    </row>
    <row r="51" spans="1:7" ht="15" customHeight="1" x14ac:dyDescent="0.3">
      <c r="A51" s="259"/>
      <c r="B51" s="260"/>
      <c r="C51" s="309" t="s">
        <v>758</v>
      </c>
      <c r="D51" s="310"/>
      <c r="E51" s="310"/>
      <c r="F51" s="310"/>
      <c r="G51" s="311"/>
    </row>
    <row r="52" spans="1:7" ht="15" customHeight="1" x14ac:dyDescent="0.3">
      <c r="A52" s="252">
        <v>16</v>
      </c>
      <c r="B52" s="253" t="s">
        <v>789</v>
      </c>
      <c r="C52" s="254" t="s">
        <v>790</v>
      </c>
      <c r="D52" s="255" t="s">
        <v>742</v>
      </c>
      <c r="E52" s="256">
        <v>1</v>
      </c>
      <c r="F52" s="257">
        <v>0</v>
      </c>
      <c r="G52" s="258">
        <f>E52*F52</f>
        <v>0</v>
      </c>
    </row>
    <row r="53" spans="1:7" ht="15" customHeight="1" x14ac:dyDescent="0.3">
      <c r="A53" s="259"/>
      <c r="B53" s="260"/>
      <c r="C53" s="309" t="s">
        <v>791</v>
      </c>
      <c r="D53" s="310"/>
      <c r="E53" s="310"/>
      <c r="F53" s="310"/>
      <c r="G53" s="311"/>
    </row>
    <row r="54" spans="1:7" ht="15" customHeight="1" x14ac:dyDescent="0.3">
      <c r="A54" s="259"/>
      <c r="B54" s="260"/>
      <c r="C54" s="309" t="s">
        <v>758</v>
      </c>
      <c r="D54" s="310"/>
      <c r="E54" s="310"/>
      <c r="F54" s="310"/>
      <c r="G54" s="311"/>
    </row>
    <row r="55" spans="1:7" ht="15" customHeight="1" x14ac:dyDescent="0.3">
      <c r="A55" s="252">
        <v>17</v>
      </c>
      <c r="B55" s="253" t="s">
        <v>792</v>
      </c>
      <c r="C55" s="254" t="s">
        <v>793</v>
      </c>
      <c r="D55" s="255" t="s">
        <v>742</v>
      </c>
      <c r="E55" s="256">
        <v>1</v>
      </c>
      <c r="F55" s="257">
        <v>0</v>
      </c>
      <c r="G55" s="258">
        <f>E55*F55</f>
        <v>0</v>
      </c>
    </row>
    <row r="56" spans="1:7" ht="15" customHeight="1" x14ac:dyDescent="0.3">
      <c r="A56" s="259"/>
      <c r="B56" s="260"/>
      <c r="C56" s="309" t="s">
        <v>794</v>
      </c>
      <c r="D56" s="310"/>
      <c r="E56" s="310"/>
      <c r="F56" s="310"/>
      <c r="G56" s="311"/>
    </row>
    <row r="57" spans="1:7" ht="15" customHeight="1" x14ac:dyDescent="0.3">
      <c r="A57" s="259"/>
      <c r="B57" s="260"/>
      <c r="C57" s="309" t="s">
        <v>758</v>
      </c>
      <c r="D57" s="310"/>
      <c r="E57" s="310"/>
      <c r="F57" s="310"/>
      <c r="G57" s="311"/>
    </row>
    <row r="58" spans="1:7" ht="15" customHeight="1" x14ac:dyDescent="0.3">
      <c r="A58" s="252">
        <v>18</v>
      </c>
      <c r="B58" s="253" t="s">
        <v>795</v>
      </c>
      <c r="C58" s="254" t="s">
        <v>796</v>
      </c>
      <c r="D58" s="255" t="s">
        <v>742</v>
      </c>
      <c r="E58" s="256">
        <v>1</v>
      </c>
      <c r="F58" s="257">
        <v>0</v>
      </c>
      <c r="G58" s="258">
        <f>E58*F58</f>
        <v>0</v>
      </c>
    </row>
    <row r="59" spans="1:7" ht="15" customHeight="1" x14ac:dyDescent="0.3">
      <c r="A59" s="259"/>
      <c r="B59" s="260"/>
      <c r="C59" s="309" t="s">
        <v>797</v>
      </c>
      <c r="D59" s="310"/>
      <c r="E59" s="310"/>
      <c r="F59" s="310"/>
      <c r="G59" s="311"/>
    </row>
    <row r="60" spans="1:7" ht="15" customHeight="1" x14ac:dyDescent="0.3">
      <c r="A60" s="259"/>
      <c r="B60" s="260"/>
      <c r="C60" s="309" t="s">
        <v>758</v>
      </c>
      <c r="D60" s="310"/>
      <c r="E60" s="310"/>
      <c r="F60" s="310"/>
      <c r="G60" s="311"/>
    </row>
    <row r="61" spans="1:7" ht="15" customHeight="1" x14ac:dyDescent="0.3">
      <c r="A61" s="263" t="s">
        <v>782</v>
      </c>
      <c r="B61" s="264" t="s">
        <v>61</v>
      </c>
      <c r="C61" s="265" t="s">
        <v>52</v>
      </c>
      <c r="D61" s="266"/>
      <c r="E61" s="267"/>
      <c r="F61" s="267"/>
      <c r="G61" s="268">
        <f>SUM(G45:G60)</f>
        <v>0</v>
      </c>
    </row>
    <row r="62" spans="1:7" ht="15" customHeight="1" x14ac:dyDescent="0.3">
      <c r="A62" s="273" t="s">
        <v>798</v>
      </c>
      <c r="B62" s="274" t="s">
        <v>799</v>
      </c>
      <c r="C62" s="275"/>
      <c r="D62" s="276"/>
      <c r="E62" s="277"/>
      <c r="F62" s="277"/>
      <c r="G62" s="278">
        <f>G44+G61</f>
        <v>0</v>
      </c>
    </row>
    <row r="63" spans="1:7" ht="15" customHeight="1" x14ac:dyDescent="0.3">
      <c r="A63" s="223"/>
      <c r="B63" s="223"/>
      <c r="C63" s="223"/>
      <c r="D63" s="223"/>
      <c r="E63" s="223"/>
      <c r="F63" s="223"/>
      <c r="G63" s="223"/>
    </row>
    <row r="64" spans="1:7" ht="15" customHeight="1" x14ac:dyDescent="0.3">
      <c r="A64" s="279" t="s">
        <v>299</v>
      </c>
      <c r="B64" s="223"/>
      <c r="C64" s="223"/>
      <c r="D64" s="223"/>
      <c r="E64" s="223"/>
      <c r="F64" s="223"/>
      <c r="G64" s="223"/>
    </row>
    <row r="65" spans="1:7" ht="15" customHeight="1" x14ac:dyDescent="0.3">
      <c r="A65" s="320"/>
      <c r="B65" s="321"/>
      <c r="C65" s="321"/>
      <c r="D65" s="321"/>
      <c r="E65" s="321"/>
      <c r="F65" s="321"/>
      <c r="G65" s="322"/>
    </row>
    <row r="66" spans="1:7" ht="15" customHeight="1" x14ac:dyDescent="0.3"/>
  </sheetData>
  <mergeCells count="33">
    <mergeCell ref="C57:G57"/>
    <mergeCell ref="C59:G59"/>
    <mergeCell ref="C60:G60"/>
    <mergeCell ref="A65:G65"/>
    <mergeCell ref="C48:G48"/>
    <mergeCell ref="C50:G50"/>
    <mergeCell ref="C51:G51"/>
    <mergeCell ref="C53:G53"/>
    <mergeCell ref="C54:G54"/>
    <mergeCell ref="C56:G56"/>
    <mergeCell ref="C47:G47"/>
    <mergeCell ref="C25:G25"/>
    <mergeCell ref="C27:G27"/>
    <mergeCell ref="C28:G28"/>
    <mergeCell ref="C30:G30"/>
    <mergeCell ref="C31:G31"/>
    <mergeCell ref="C33:G33"/>
    <mergeCell ref="C34:G34"/>
    <mergeCell ref="C36:G36"/>
    <mergeCell ref="C42:G42"/>
    <mergeCell ref="C43:G43"/>
    <mergeCell ref="C23:G23"/>
    <mergeCell ref="A1:G1"/>
    <mergeCell ref="C9:G9"/>
    <mergeCell ref="C10:G10"/>
    <mergeCell ref="C11:G11"/>
    <mergeCell ref="C13:G13"/>
    <mergeCell ref="C14:G14"/>
    <mergeCell ref="C16:G16"/>
    <mergeCell ref="C17:G17"/>
    <mergeCell ref="C18:G18"/>
    <mergeCell ref="C20:G20"/>
    <mergeCell ref="C21:G21"/>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112">
    <tabColor rgb="FF66FF66"/>
  </sheetPr>
  <dimension ref="A1:O55"/>
  <sheetViews>
    <sheetView showGridLines="0" topLeftCell="B3" zoomScaleNormal="100" zoomScaleSheetLayoutView="75" workbookViewId="0">
      <selection activeCell="G28" sqref="G28:I28"/>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9" width="12.6640625" customWidth="1"/>
    <col min="10" max="10" width="6.6640625" customWidth="1"/>
    <col min="11" max="11" width="4.33203125" customWidth="1"/>
    <col min="12" max="15" width="10.6640625" customWidth="1"/>
  </cols>
  <sheetData>
    <row r="1" spans="1:15" ht="33.75" customHeight="1" x14ac:dyDescent="0.25">
      <c r="A1" s="62" t="s">
        <v>36</v>
      </c>
      <c r="B1" s="346" t="s">
        <v>41</v>
      </c>
      <c r="C1" s="347"/>
      <c r="D1" s="347"/>
      <c r="E1" s="347"/>
      <c r="F1" s="347"/>
      <c r="G1" s="347"/>
      <c r="H1" s="347"/>
      <c r="I1" s="347"/>
      <c r="J1" s="348"/>
    </row>
    <row r="2" spans="1:15" ht="23.25" customHeight="1" x14ac:dyDescent="0.25">
      <c r="A2" s="3"/>
      <c r="B2" s="70" t="s">
        <v>39</v>
      </c>
      <c r="C2" s="71"/>
      <c r="D2" s="362" t="s">
        <v>45</v>
      </c>
      <c r="E2" s="363"/>
      <c r="F2" s="363"/>
      <c r="G2" s="363"/>
      <c r="H2" s="363"/>
      <c r="I2" s="363"/>
      <c r="J2" s="364"/>
      <c r="O2" s="1"/>
    </row>
    <row r="3" spans="1:15" ht="23.25" customHeight="1" x14ac:dyDescent="0.25">
      <c r="A3" s="3"/>
      <c r="B3" s="72" t="s">
        <v>44</v>
      </c>
      <c r="C3" s="73"/>
      <c r="D3" s="366" t="s">
        <v>42</v>
      </c>
      <c r="E3" s="367"/>
      <c r="F3" s="367"/>
      <c r="G3" s="367"/>
      <c r="H3" s="367"/>
      <c r="I3" s="367"/>
      <c r="J3" s="368"/>
    </row>
    <row r="4" spans="1:15" ht="23.25" hidden="1" customHeight="1" x14ac:dyDescent="0.25">
      <c r="A4" s="3"/>
      <c r="B4" s="74" t="s">
        <v>43</v>
      </c>
      <c r="C4" s="75"/>
      <c r="D4" s="76"/>
      <c r="E4" s="76"/>
      <c r="F4" s="77"/>
      <c r="G4" s="77"/>
      <c r="H4" s="77"/>
      <c r="I4" s="77"/>
      <c r="J4" s="78"/>
    </row>
    <row r="5" spans="1:15" ht="24" customHeight="1" x14ac:dyDescent="0.25">
      <c r="A5" s="3"/>
      <c r="B5" s="39" t="s">
        <v>21</v>
      </c>
      <c r="D5" s="79"/>
      <c r="E5" s="22"/>
      <c r="F5" s="22"/>
      <c r="G5" s="22"/>
      <c r="H5" s="24" t="s">
        <v>33</v>
      </c>
      <c r="I5" s="79"/>
      <c r="J5" s="9"/>
    </row>
    <row r="6" spans="1:15" ht="15.75" customHeight="1" x14ac:dyDescent="0.25">
      <c r="A6" s="3"/>
      <c r="B6" s="34"/>
      <c r="C6" s="22"/>
      <c r="D6" s="79"/>
      <c r="E6" s="22"/>
      <c r="F6" s="22"/>
      <c r="G6" s="22"/>
      <c r="H6" s="24" t="s">
        <v>34</v>
      </c>
      <c r="I6" s="79"/>
      <c r="J6" s="9"/>
    </row>
    <row r="7" spans="1:15" ht="15.75" customHeight="1" x14ac:dyDescent="0.25">
      <c r="A7" s="3"/>
      <c r="B7" s="35"/>
      <c r="C7" s="80"/>
      <c r="D7" s="69"/>
      <c r="E7" s="29"/>
      <c r="F7" s="29"/>
      <c r="G7" s="29"/>
      <c r="H7" s="30"/>
      <c r="I7" s="29"/>
      <c r="J7" s="42"/>
    </row>
    <row r="8" spans="1:15" ht="24" hidden="1" customHeight="1" x14ac:dyDescent="0.25">
      <c r="A8" s="3"/>
      <c r="B8" s="39" t="s">
        <v>19</v>
      </c>
      <c r="D8" s="28"/>
      <c r="H8" s="24" t="s">
        <v>33</v>
      </c>
      <c r="I8" s="28"/>
      <c r="J8" s="9"/>
    </row>
    <row r="9" spans="1:15" ht="15.75" hidden="1" customHeight="1" x14ac:dyDescent="0.25">
      <c r="A9" s="3"/>
      <c r="B9" s="3"/>
      <c r="D9" s="28"/>
      <c r="H9" s="24" t="s">
        <v>34</v>
      </c>
      <c r="I9" s="28"/>
      <c r="J9" s="9"/>
    </row>
    <row r="10" spans="1:15" ht="15.75" hidden="1" customHeight="1" x14ac:dyDescent="0.25">
      <c r="A10" s="3"/>
      <c r="B10" s="43"/>
      <c r="C10" s="23"/>
      <c r="D10" s="38"/>
      <c r="E10" s="30"/>
      <c r="F10" s="30"/>
      <c r="G10" s="15"/>
      <c r="H10" s="15"/>
      <c r="I10" s="44"/>
      <c r="J10" s="42"/>
    </row>
    <row r="11" spans="1:15" ht="24" customHeight="1" x14ac:dyDescent="0.25">
      <c r="A11" s="3"/>
      <c r="B11" s="39" t="s">
        <v>18</v>
      </c>
      <c r="D11" s="358"/>
      <c r="E11" s="358"/>
      <c r="F11" s="358"/>
      <c r="G11" s="358"/>
      <c r="H11" s="24" t="s">
        <v>33</v>
      </c>
      <c r="I11" s="82"/>
      <c r="J11" s="9"/>
    </row>
    <row r="12" spans="1:15" ht="15.75" customHeight="1" x14ac:dyDescent="0.25">
      <c r="A12" s="3"/>
      <c r="B12" s="34"/>
      <c r="C12" s="22"/>
      <c r="D12" s="371"/>
      <c r="E12" s="371"/>
      <c r="F12" s="371"/>
      <c r="G12" s="371"/>
      <c r="H12" s="24" t="s">
        <v>34</v>
      </c>
      <c r="I12" s="82"/>
      <c r="J12" s="9"/>
    </row>
    <row r="13" spans="1:15" ht="15.75" customHeight="1" x14ac:dyDescent="0.25">
      <c r="A13" s="3"/>
      <c r="B13" s="35"/>
      <c r="C13" s="81"/>
      <c r="D13" s="372"/>
      <c r="E13" s="372"/>
      <c r="F13" s="372"/>
      <c r="G13" s="372"/>
      <c r="H13" s="25"/>
      <c r="I13" s="29"/>
      <c r="J13" s="42"/>
    </row>
    <row r="14" spans="1:15" ht="24" hidden="1" customHeight="1" x14ac:dyDescent="0.25">
      <c r="A14" s="3"/>
      <c r="B14" s="55" t="s">
        <v>20</v>
      </c>
      <c r="C14" s="56"/>
      <c r="D14" s="57"/>
      <c r="E14" s="58"/>
      <c r="F14" s="58"/>
      <c r="G14" s="58"/>
      <c r="H14" s="59"/>
      <c r="I14" s="58"/>
      <c r="J14" s="60"/>
    </row>
    <row r="15" spans="1:15" ht="32.25" customHeight="1" x14ac:dyDescent="0.25">
      <c r="A15" s="3"/>
      <c r="B15" s="43" t="s">
        <v>31</v>
      </c>
      <c r="C15" s="61"/>
      <c r="D15" s="15"/>
      <c r="E15" s="365"/>
      <c r="F15" s="365"/>
      <c r="G15" s="369"/>
      <c r="H15" s="369"/>
      <c r="I15" s="369" t="s">
        <v>28</v>
      </c>
      <c r="J15" s="370"/>
    </row>
    <row r="16" spans="1:15" ht="23.25" customHeight="1" x14ac:dyDescent="0.25">
      <c r="A16" s="131" t="s">
        <v>23</v>
      </c>
      <c r="B16" s="132" t="s">
        <v>23</v>
      </c>
      <c r="C16" s="47"/>
      <c r="D16" s="48"/>
      <c r="E16" s="335"/>
      <c r="F16" s="336"/>
      <c r="G16" s="335"/>
      <c r="H16" s="336"/>
      <c r="I16" s="335">
        <f>SUMIF(F47:F51,A16,I47:I51)+SUMIF(F47:F51,"PSU",I47:I51)</f>
        <v>0</v>
      </c>
      <c r="J16" s="355"/>
    </row>
    <row r="17" spans="1:10" ht="23.25" customHeight="1" x14ac:dyDescent="0.25">
      <c r="A17" s="131" t="s">
        <v>24</v>
      </c>
      <c r="B17" s="132" t="s">
        <v>24</v>
      </c>
      <c r="C17" s="47"/>
      <c r="D17" s="48"/>
      <c r="E17" s="335"/>
      <c r="F17" s="336"/>
      <c r="G17" s="335"/>
      <c r="H17" s="336"/>
      <c r="I17" s="335">
        <f>SUMIF(F47:F51,A17,I47:I51)</f>
        <v>0</v>
      </c>
      <c r="J17" s="355"/>
    </row>
    <row r="18" spans="1:10" ht="23.25" customHeight="1" x14ac:dyDescent="0.25">
      <c r="A18" s="131" t="s">
        <v>25</v>
      </c>
      <c r="B18" s="132" t="s">
        <v>25</v>
      </c>
      <c r="C18" s="47"/>
      <c r="D18" s="48"/>
      <c r="E18" s="335"/>
      <c r="F18" s="336"/>
      <c r="G18" s="335"/>
      <c r="H18" s="336"/>
      <c r="I18" s="335">
        <f>SUMIF(F47:F51,A18,I47:I51)</f>
        <v>0</v>
      </c>
      <c r="J18" s="355"/>
    </row>
    <row r="19" spans="1:10" ht="23.25" customHeight="1" x14ac:dyDescent="0.25">
      <c r="A19" s="131" t="s">
        <v>61</v>
      </c>
      <c r="B19" s="132" t="s">
        <v>26</v>
      </c>
      <c r="C19" s="47"/>
      <c r="D19" s="48"/>
      <c r="E19" s="335"/>
      <c r="F19" s="336"/>
      <c r="G19" s="335"/>
      <c r="H19" s="336"/>
      <c r="I19" s="335">
        <f>SUMIF(F47:F51,A19,I47:I51)</f>
        <v>0</v>
      </c>
      <c r="J19" s="355"/>
    </row>
    <row r="20" spans="1:10" ht="23.25" customHeight="1" x14ac:dyDescent="0.25">
      <c r="A20" s="131" t="s">
        <v>62</v>
      </c>
      <c r="B20" s="132" t="s">
        <v>27</v>
      </c>
      <c r="C20" s="47"/>
      <c r="D20" s="48"/>
      <c r="E20" s="335"/>
      <c r="F20" s="336"/>
      <c r="G20" s="335"/>
      <c r="H20" s="336"/>
      <c r="I20" s="335">
        <f>SUMIF(F47:F51,A20,I47:I51)</f>
        <v>0</v>
      </c>
      <c r="J20" s="355"/>
    </row>
    <row r="21" spans="1:10" ht="23.25" customHeight="1" x14ac:dyDescent="0.25">
      <c r="A21" s="3"/>
      <c r="B21" s="63" t="s">
        <v>28</v>
      </c>
      <c r="C21" s="64"/>
      <c r="D21" s="65"/>
      <c r="E21" s="356"/>
      <c r="F21" s="357"/>
      <c r="G21" s="356"/>
      <c r="H21" s="357"/>
      <c r="I21" s="356">
        <f>SUM(I16:J20)</f>
        <v>0</v>
      </c>
      <c r="J21" s="361"/>
    </row>
    <row r="22" spans="1:10" ht="33" customHeight="1" x14ac:dyDescent="0.25">
      <c r="A22" s="3"/>
      <c r="B22" s="54" t="s">
        <v>32</v>
      </c>
      <c r="C22" s="47"/>
      <c r="D22" s="48"/>
      <c r="E22" s="53"/>
      <c r="F22" s="50"/>
      <c r="G22" s="41"/>
      <c r="H22" s="41"/>
      <c r="I22" s="41"/>
      <c r="J22" s="51"/>
    </row>
    <row r="23" spans="1:10" ht="23.25" customHeight="1" x14ac:dyDescent="0.25">
      <c r="A23" s="3"/>
      <c r="B23" s="46" t="s">
        <v>11</v>
      </c>
      <c r="C23" s="47"/>
      <c r="D23" s="48"/>
      <c r="E23" s="49">
        <v>15</v>
      </c>
      <c r="F23" s="50" t="s">
        <v>0</v>
      </c>
      <c r="G23" s="353">
        <f>ZakladDPHSniVypocet</f>
        <v>0</v>
      </c>
      <c r="H23" s="354"/>
      <c r="I23" s="354"/>
      <c r="J23" s="51" t="str">
        <f t="shared" ref="J23:J28" si="0">Mena</f>
        <v>CZK</v>
      </c>
    </row>
    <row r="24" spans="1:10" ht="23.25" customHeight="1" x14ac:dyDescent="0.25">
      <c r="A24" s="3"/>
      <c r="B24" s="46" t="s">
        <v>12</v>
      </c>
      <c r="C24" s="47"/>
      <c r="D24" s="48"/>
      <c r="E24" s="49">
        <f>SazbaDPH1</f>
        <v>15</v>
      </c>
      <c r="F24" s="50" t="s">
        <v>0</v>
      </c>
      <c r="G24" s="359">
        <f>I23*E23/100</f>
        <v>0</v>
      </c>
      <c r="H24" s="360"/>
      <c r="I24" s="360"/>
      <c r="J24" s="51" t="str">
        <f t="shared" si="0"/>
        <v>CZK</v>
      </c>
    </row>
    <row r="25" spans="1:10" ht="23.25" customHeight="1" x14ac:dyDescent="0.25">
      <c r="A25" s="3"/>
      <c r="B25" s="46" t="s">
        <v>13</v>
      </c>
      <c r="C25" s="47"/>
      <c r="D25" s="48"/>
      <c r="E25" s="49">
        <v>21</v>
      </c>
      <c r="F25" s="50" t="s">
        <v>0</v>
      </c>
      <c r="G25" s="353">
        <f>ZakladDPHZaklVypocet</f>
        <v>0</v>
      </c>
      <c r="H25" s="354"/>
      <c r="I25" s="354"/>
      <c r="J25" s="51" t="str">
        <f t="shared" si="0"/>
        <v>CZK</v>
      </c>
    </row>
    <row r="26" spans="1:10" ht="23.25" customHeight="1" x14ac:dyDescent="0.25">
      <c r="A26" s="3"/>
      <c r="B26" s="40" t="s">
        <v>14</v>
      </c>
      <c r="C26" s="19"/>
      <c r="D26" s="15"/>
      <c r="E26" s="36">
        <f>SazbaDPH2</f>
        <v>21</v>
      </c>
      <c r="F26" s="37" t="s">
        <v>0</v>
      </c>
      <c r="G26" s="349">
        <f>I25*E25/100</f>
        <v>0</v>
      </c>
      <c r="H26" s="350"/>
      <c r="I26" s="350"/>
      <c r="J26" s="45" t="str">
        <f t="shared" si="0"/>
        <v>CZK</v>
      </c>
    </row>
    <row r="27" spans="1:10" ht="23.25" customHeight="1" thickBot="1" x14ac:dyDescent="0.3">
      <c r="A27" s="3"/>
      <c r="B27" s="39" t="s">
        <v>4</v>
      </c>
      <c r="C27" s="17"/>
      <c r="D27" s="20"/>
      <c r="E27" s="17"/>
      <c r="F27" s="18"/>
      <c r="G27" s="351">
        <f>0</f>
        <v>0</v>
      </c>
      <c r="H27" s="351"/>
      <c r="I27" s="351"/>
      <c r="J27" s="52" t="str">
        <f t="shared" si="0"/>
        <v>CZK</v>
      </c>
    </row>
    <row r="28" spans="1:10" ht="27.75" customHeight="1" thickBot="1" x14ac:dyDescent="0.3">
      <c r="A28" s="3"/>
      <c r="B28" s="104" t="s">
        <v>22</v>
      </c>
      <c r="C28" s="105"/>
      <c r="D28" s="105"/>
      <c r="E28" s="106"/>
      <c r="F28" s="107"/>
      <c r="G28" s="337">
        <f>ZakladDPHSniVypocet+ZakladDPHZaklVypocet</f>
        <v>0</v>
      </c>
      <c r="H28" s="337"/>
      <c r="I28" s="337"/>
      <c r="J28" s="108" t="str">
        <f t="shared" si="0"/>
        <v>CZK</v>
      </c>
    </row>
    <row r="29" spans="1:10" ht="27.75" hidden="1" customHeight="1" thickBot="1" x14ac:dyDescent="0.3">
      <c r="A29" s="3"/>
      <c r="B29" s="104" t="s">
        <v>35</v>
      </c>
      <c r="C29" s="109"/>
      <c r="D29" s="109"/>
      <c r="E29" s="109"/>
      <c r="F29" s="109"/>
      <c r="G29" s="352">
        <f>ZakladDPHSni+DPHSni+ZakladDPHZakl+DPHZakl+Zaokrouhleni</f>
        <v>0</v>
      </c>
      <c r="H29" s="352"/>
      <c r="I29" s="352"/>
      <c r="J29" s="110" t="s">
        <v>48</v>
      </c>
    </row>
    <row r="30" spans="1:10" ht="12.75" customHeight="1" x14ac:dyDescent="0.25">
      <c r="A30" s="3"/>
      <c r="B30" s="3"/>
      <c r="J30" s="10"/>
    </row>
    <row r="31" spans="1:10" ht="30" customHeight="1" x14ac:dyDescent="0.25">
      <c r="A31" s="3"/>
      <c r="B31" s="3"/>
      <c r="J31" s="10"/>
    </row>
    <row r="32" spans="1:10" ht="18.75" customHeight="1" x14ac:dyDescent="0.25">
      <c r="A32" s="3"/>
      <c r="B32" s="21"/>
      <c r="C32" s="16" t="s">
        <v>10</v>
      </c>
      <c r="D32" s="32"/>
      <c r="E32" s="32"/>
      <c r="F32" s="16" t="s">
        <v>9</v>
      </c>
      <c r="G32" s="32"/>
      <c r="H32" s="33">
        <f ca="1">TODAY()</f>
        <v>45340</v>
      </c>
      <c r="I32" s="32"/>
      <c r="J32" s="10"/>
    </row>
    <row r="33" spans="1:10" ht="47.25" customHeight="1" x14ac:dyDescent="0.25">
      <c r="A33" s="3"/>
      <c r="B33" s="3"/>
      <c r="J33" s="10"/>
    </row>
    <row r="34" spans="1:10" s="27" customFormat="1" ht="18.75" customHeight="1" x14ac:dyDescent="0.25">
      <c r="A34" s="26"/>
      <c r="B34" s="26"/>
      <c r="D34" s="333"/>
      <c r="E34" s="333"/>
      <c r="G34" s="333"/>
      <c r="H34" s="333"/>
      <c r="I34" s="333"/>
      <c r="J34" s="31"/>
    </row>
    <row r="35" spans="1:10" ht="12.75" customHeight="1" x14ac:dyDescent="0.25">
      <c r="A35" s="3"/>
      <c r="B35" s="3"/>
      <c r="D35" s="334" t="s">
        <v>2</v>
      </c>
      <c r="E35" s="334"/>
      <c r="H35" s="11" t="s">
        <v>3</v>
      </c>
      <c r="J35" s="10"/>
    </row>
    <row r="36" spans="1:10" ht="13.5" customHeight="1" thickBot="1" x14ac:dyDescent="0.3">
      <c r="A36" s="12"/>
      <c r="B36" s="12"/>
      <c r="C36" s="13"/>
      <c r="D36" s="13"/>
      <c r="E36" s="13"/>
      <c r="F36" s="13"/>
      <c r="G36" s="13"/>
      <c r="H36" s="13"/>
      <c r="I36" s="13"/>
      <c r="J36" s="14"/>
    </row>
    <row r="37" spans="1:10" ht="27" hidden="1" customHeight="1" x14ac:dyDescent="0.3">
      <c r="B37" s="66" t="s">
        <v>15</v>
      </c>
      <c r="C37" s="2"/>
      <c r="D37" s="2"/>
      <c r="E37" s="2"/>
      <c r="F37" s="93"/>
      <c r="G37" s="93"/>
      <c r="H37" s="93"/>
      <c r="I37" s="93"/>
      <c r="J37" s="2"/>
    </row>
    <row r="38" spans="1:10" ht="25.5" hidden="1" customHeight="1" x14ac:dyDescent="0.25">
      <c r="A38" s="85" t="s">
        <v>37</v>
      </c>
      <c r="B38" s="87" t="s">
        <v>16</v>
      </c>
      <c r="C38" s="88" t="s">
        <v>5</v>
      </c>
      <c r="D38" s="89"/>
      <c r="E38" s="89"/>
      <c r="F38" s="94" t="str">
        <f>B23</f>
        <v>Základ pro sníženou DPH</v>
      </c>
      <c r="G38" s="94" t="str">
        <f>B25</f>
        <v>Základ pro základní DPH</v>
      </c>
      <c r="H38" s="95" t="s">
        <v>17</v>
      </c>
      <c r="I38" s="96" t="s">
        <v>1</v>
      </c>
      <c r="J38" s="90" t="s">
        <v>0</v>
      </c>
    </row>
    <row r="39" spans="1:10" ht="25.5" hidden="1" customHeight="1" x14ac:dyDescent="0.25">
      <c r="A39" s="85">
        <v>1</v>
      </c>
      <c r="B39" s="91" t="s">
        <v>46</v>
      </c>
      <c r="C39" s="338" t="s">
        <v>45</v>
      </c>
      <c r="D39" s="339"/>
      <c r="E39" s="339"/>
      <c r="F39" s="97">
        <f>'Kanalizace I.etapa'!AC161</f>
        <v>0</v>
      </c>
      <c r="G39" s="98">
        <f>'Kanalizace I.etapa'!AD161</f>
        <v>0</v>
      </c>
      <c r="H39" s="99"/>
      <c r="I39" s="100">
        <f>F39+G39+H39</f>
        <v>0</v>
      </c>
      <c r="J39" s="92" t="str">
        <f>IF(_xlfn.SINGLE(CenaCelkemVypocet)=0,"",I39/_xlfn.SINGLE(CenaCelkemVypocet)*100)</f>
        <v/>
      </c>
    </row>
    <row r="40" spans="1:10" ht="25.5" hidden="1" customHeight="1" x14ac:dyDescent="0.25">
      <c r="A40" s="85"/>
      <c r="B40" s="340" t="s">
        <v>47</v>
      </c>
      <c r="C40" s="341"/>
      <c r="D40" s="341"/>
      <c r="E40" s="341"/>
      <c r="F40" s="101">
        <f>SUMIF(A39:A39,"=1",F39:F39)</f>
        <v>0</v>
      </c>
      <c r="G40" s="102">
        <f>SUMIF(A39:A39,"=1",G39:G39)</f>
        <v>0</v>
      </c>
      <c r="H40" s="102">
        <f>SUMIF(A39:A39,"=1",H39:H39)</f>
        <v>0</v>
      </c>
      <c r="I40" s="103">
        <f>SUMIF(A39:A39,"=1",I39:I39)</f>
        <v>0</v>
      </c>
      <c r="J40" s="86">
        <f>SUMIF(A39:A39,"=1",J39:J39)</f>
        <v>0</v>
      </c>
    </row>
    <row r="44" spans="1:10" ht="15.6" x14ac:dyDescent="0.3">
      <c r="B44" s="111" t="s">
        <v>49</v>
      </c>
    </row>
    <row r="46" spans="1:10" ht="25.5" customHeight="1" x14ac:dyDescent="0.25">
      <c r="A46" s="112"/>
      <c r="B46" s="116" t="s">
        <v>16</v>
      </c>
      <c r="C46" s="116" t="s">
        <v>5</v>
      </c>
      <c r="D46" s="117"/>
      <c r="E46" s="117"/>
      <c r="F46" s="120" t="s">
        <v>50</v>
      </c>
      <c r="G46" s="120"/>
      <c r="H46" s="120"/>
      <c r="I46" s="342" t="s">
        <v>28</v>
      </c>
      <c r="J46" s="342"/>
    </row>
    <row r="47" spans="1:10" ht="25.5" customHeight="1" x14ac:dyDescent="0.25">
      <c r="A47" s="113"/>
      <c r="B47" s="121" t="s">
        <v>51</v>
      </c>
      <c r="C47" s="344" t="s">
        <v>52</v>
      </c>
      <c r="D47" s="345"/>
      <c r="E47" s="345"/>
      <c r="F47" s="123" t="s">
        <v>23</v>
      </c>
      <c r="G47" s="124"/>
      <c r="H47" s="124"/>
      <c r="I47" s="343">
        <f>'Kanalizace I.etapa'!G8</f>
        <v>0</v>
      </c>
      <c r="J47" s="343"/>
    </row>
    <row r="48" spans="1:10" ht="25.5" customHeight="1" x14ac:dyDescent="0.25">
      <c r="A48" s="113"/>
      <c r="B48" s="115" t="s">
        <v>53</v>
      </c>
      <c r="C48" s="331" t="s">
        <v>54</v>
      </c>
      <c r="D48" s="332"/>
      <c r="E48" s="332"/>
      <c r="F48" s="125" t="s">
        <v>23</v>
      </c>
      <c r="G48" s="126"/>
      <c r="H48" s="126"/>
      <c r="I48" s="330">
        <f>'Kanalizace I.etapa'!G62</f>
        <v>0</v>
      </c>
      <c r="J48" s="330"/>
    </row>
    <row r="49" spans="1:10" ht="25.5" customHeight="1" x14ac:dyDescent="0.25">
      <c r="A49" s="113"/>
      <c r="B49" s="115" t="s">
        <v>55</v>
      </c>
      <c r="C49" s="331" t="s">
        <v>56</v>
      </c>
      <c r="D49" s="332"/>
      <c r="E49" s="332"/>
      <c r="F49" s="125" t="s">
        <v>23</v>
      </c>
      <c r="G49" s="126"/>
      <c r="H49" s="126"/>
      <c r="I49" s="330">
        <f>'Kanalizace I.etapa'!G66</f>
        <v>0</v>
      </c>
      <c r="J49" s="330"/>
    </row>
    <row r="50" spans="1:10" ht="25.5" customHeight="1" x14ac:dyDescent="0.25">
      <c r="A50" s="113"/>
      <c r="B50" s="115" t="s">
        <v>57</v>
      </c>
      <c r="C50" s="331" t="s">
        <v>58</v>
      </c>
      <c r="D50" s="332"/>
      <c r="E50" s="332"/>
      <c r="F50" s="125" t="s">
        <v>23</v>
      </c>
      <c r="G50" s="126"/>
      <c r="H50" s="126"/>
      <c r="I50" s="330">
        <f>'Kanalizace I.etapa'!G77</f>
        <v>0</v>
      </c>
      <c r="J50" s="330"/>
    </row>
    <row r="51" spans="1:10" ht="25.5" customHeight="1" x14ac:dyDescent="0.25">
      <c r="A51" s="113"/>
      <c r="B51" s="122" t="s">
        <v>59</v>
      </c>
      <c r="C51" s="327" t="s">
        <v>60</v>
      </c>
      <c r="D51" s="328"/>
      <c r="E51" s="328"/>
      <c r="F51" s="127" t="s">
        <v>23</v>
      </c>
      <c r="G51" s="128"/>
      <c r="H51" s="128"/>
      <c r="I51" s="326">
        <f>'Kanalizace I.etapa'!G158</f>
        <v>0</v>
      </c>
      <c r="J51" s="326"/>
    </row>
    <row r="52" spans="1:10" ht="25.5" customHeight="1" x14ac:dyDescent="0.25">
      <c r="A52" s="114"/>
      <c r="B52" s="118" t="s">
        <v>1</v>
      </c>
      <c r="C52" s="118"/>
      <c r="D52" s="119"/>
      <c r="E52" s="119"/>
      <c r="F52" s="129"/>
      <c r="G52" s="130"/>
      <c r="H52" s="130"/>
      <c r="I52" s="329">
        <f>SUM(I47:I51)</f>
        <v>0</v>
      </c>
      <c r="J52" s="329"/>
    </row>
    <row r="53" spans="1:10" x14ac:dyDescent="0.25">
      <c r="F53" s="84"/>
      <c r="G53" s="84"/>
      <c r="H53" s="84"/>
      <c r="I53" s="84"/>
      <c r="J53" s="84"/>
    </row>
    <row r="54" spans="1:10" x14ac:dyDescent="0.25">
      <c r="F54" s="84"/>
      <c r="G54" s="84"/>
      <c r="H54" s="84"/>
      <c r="I54" s="84"/>
      <c r="J54" s="84"/>
    </row>
    <row r="55" spans="1:10" x14ac:dyDescent="0.25">
      <c r="F55" s="84"/>
      <c r="G55" s="84"/>
      <c r="H55" s="84"/>
      <c r="I55" s="84"/>
      <c r="J55" s="84"/>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1">
    <mergeCell ref="D2:J2"/>
    <mergeCell ref="E17:F17"/>
    <mergeCell ref="G16:H16"/>
    <mergeCell ref="G17:H17"/>
    <mergeCell ref="G18:H18"/>
    <mergeCell ref="I17:J17"/>
    <mergeCell ref="I18:J18"/>
    <mergeCell ref="E18:F18"/>
    <mergeCell ref="E15:F15"/>
    <mergeCell ref="D3:J3"/>
    <mergeCell ref="G15:H15"/>
    <mergeCell ref="I15:J15"/>
    <mergeCell ref="E16:F16"/>
    <mergeCell ref="D12:G12"/>
    <mergeCell ref="D13:G13"/>
    <mergeCell ref="B1:J1"/>
    <mergeCell ref="G26:I26"/>
    <mergeCell ref="G27:I27"/>
    <mergeCell ref="G29:I29"/>
    <mergeCell ref="G25:I25"/>
    <mergeCell ref="I16:J16"/>
    <mergeCell ref="I19:J19"/>
    <mergeCell ref="E21:F21"/>
    <mergeCell ref="G21:H21"/>
    <mergeCell ref="D11:G11"/>
    <mergeCell ref="G24:I24"/>
    <mergeCell ref="G23:I23"/>
    <mergeCell ref="E19:F19"/>
    <mergeCell ref="E20:F20"/>
    <mergeCell ref="I20:J20"/>
    <mergeCell ref="I21:J21"/>
    <mergeCell ref="C39:E39"/>
    <mergeCell ref="B40:E40"/>
    <mergeCell ref="I46:J46"/>
    <mergeCell ref="I47:J47"/>
    <mergeCell ref="C47:E47"/>
    <mergeCell ref="D34:E34"/>
    <mergeCell ref="D35:E35"/>
    <mergeCell ref="G19:H19"/>
    <mergeCell ref="G20:H20"/>
    <mergeCell ref="G34:I34"/>
    <mergeCell ref="G28:I28"/>
    <mergeCell ref="I51:J51"/>
    <mergeCell ref="C51:E51"/>
    <mergeCell ref="I52:J52"/>
    <mergeCell ref="I48:J48"/>
    <mergeCell ref="C48:E48"/>
    <mergeCell ref="I49:J49"/>
    <mergeCell ref="C49:E49"/>
    <mergeCell ref="I50:J50"/>
    <mergeCell ref="C50:E50"/>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CE,Tučné"RTS Stavitel +,  © RTS, a.s.&amp;R&amp;9Stránka &amp;P z &amp;N</oddFooter>
  </headerFooter>
  <rowBreaks count="1" manualBreakCount="1">
    <brk id="36" max="9" man="1"/>
  </rowBreak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tabColor rgb="FFFF9966"/>
  </sheetPr>
  <dimension ref="A1:G5"/>
  <sheetViews>
    <sheetView workbookViewId="0">
      <selection activeCell="A5" sqref="A5:IV5"/>
    </sheetView>
  </sheetViews>
  <sheetFormatPr defaultColWidth="9.109375" defaultRowHeight="13.2" x14ac:dyDescent="0.25"/>
  <cols>
    <col min="1" max="1" width="4.33203125" style="4" customWidth="1"/>
    <col min="2" max="2" width="14.44140625" style="4" customWidth="1"/>
    <col min="3" max="3" width="38.33203125" style="8" customWidth="1"/>
    <col min="4" max="4" width="4.5546875" style="4" customWidth="1"/>
    <col min="5" max="5" width="10.5546875" style="4" customWidth="1"/>
    <col min="6" max="6" width="9.88671875" style="4" customWidth="1"/>
    <col min="7" max="7" width="12.6640625" style="4" customWidth="1"/>
    <col min="8" max="16384" width="9.109375" style="4"/>
  </cols>
  <sheetData>
    <row r="1" spans="1:7" ht="15.6" x14ac:dyDescent="0.25">
      <c r="A1" s="373" t="s">
        <v>6</v>
      </c>
      <c r="B1" s="373"/>
      <c r="C1" s="374"/>
      <c r="D1" s="373"/>
      <c r="E1" s="373"/>
      <c r="F1" s="373"/>
      <c r="G1" s="373"/>
    </row>
    <row r="2" spans="1:7" ht="24.9" customHeight="1" x14ac:dyDescent="0.25">
      <c r="A2" s="68" t="s">
        <v>40</v>
      </c>
      <c r="B2" s="67"/>
      <c r="C2" s="375"/>
      <c r="D2" s="375"/>
      <c r="E2" s="375"/>
      <c r="F2" s="375"/>
      <c r="G2" s="376"/>
    </row>
    <row r="3" spans="1:7" ht="24.9" hidden="1" customHeight="1" x14ac:dyDescent="0.25">
      <c r="A3" s="68" t="s">
        <v>7</v>
      </c>
      <c r="B3" s="67"/>
      <c r="C3" s="375"/>
      <c r="D3" s="375"/>
      <c r="E3" s="375"/>
      <c r="F3" s="375"/>
      <c r="G3" s="376"/>
    </row>
    <row r="4" spans="1:7" ht="24.9" hidden="1" customHeight="1" x14ac:dyDescent="0.25">
      <c r="A4" s="68" t="s">
        <v>8</v>
      </c>
      <c r="B4" s="67"/>
      <c r="C4" s="375"/>
      <c r="D4" s="375"/>
      <c r="E4" s="375"/>
      <c r="F4" s="375"/>
      <c r="G4" s="376"/>
    </row>
    <row r="5" spans="1:7" hidden="1" x14ac:dyDescent="0.25">
      <c r="B5" s="5"/>
      <c r="C5" s="6"/>
      <c r="D5" s="7"/>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171"/>
  <sheetViews>
    <sheetView topLeftCell="A138" workbookViewId="0">
      <selection activeCell="F159" sqref="F159"/>
    </sheetView>
  </sheetViews>
  <sheetFormatPr defaultRowHeight="13.2" outlineLevelRow="1" x14ac:dyDescent="0.25"/>
  <cols>
    <col min="1" max="1" width="4.109375" customWidth="1"/>
    <col min="2" max="2" width="14.33203125" style="83" customWidth="1"/>
    <col min="3" max="3" width="38.109375" style="83" customWidth="1"/>
    <col min="4" max="4" width="4.44140625" customWidth="1"/>
    <col min="5" max="5" width="10.44140625" customWidth="1"/>
    <col min="6" max="6" width="9.6640625" customWidth="1"/>
    <col min="7" max="7" width="12.5546875" customWidth="1"/>
    <col min="8" max="21" width="0" hidden="1" customWidth="1"/>
    <col min="29" max="39" width="0" hidden="1" customWidth="1"/>
    <col min="53" max="53" width="73.33203125" customWidth="1"/>
  </cols>
  <sheetData>
    <row r="1" spans="1:60" ht="15.75" customHeight="1" x14ac:dyDescent="0.3">
      <c r="A1" s="396" t="s">
        <v>6</v>
      </c>
      <c r="B1" s="396"/>
      <c r="C1" s="396"/>
      <c r="D1" s="396"/>
      <c r="E1" s="396"/>
      <c r="F1" s="396"/>
      <c r="G1" s="396"/>
      <c r="AE1" t="s">
        <v>64</v>
      </c>
    </row>
    <row r="2" spans="1:60" ht="24.9" customHeight="1" x14ac:dyDescent="0.25">
      <c r="A2" s="135" t="s">
        <v>63</v>
      </c>
      <c r="B2" s="133"/>
      <c r="C2" s="397" t="s">
        <v>45</v>
      </c>
      <c r="D2" s="398"/>
      <c r="E2" s="398"/>
      <c r="F2" s="398"/>
      <c r="G2" s="399"/>
      <c r="AE2" t="s">
        <v>65</v>
      </c>
    </row>
    <row r="3" spans="1:60" ht="24.9" customHeight="1" x14ac:dyDescent="0.25">
      <c r="A3" s="136" t="s">
        <v>7</v>
      </c>
      <c r="B3" s="134"/>
      <c r="C3" s="400" t="s">
        <v>42</v>
      </c>
      <c r="D3" s="401"/>
      <c r="E3" s="401"/>
      <c r="F3" s="401"/>
      <c r="G3" s="402"/>
      <c r="AE3" t="s">
        <v>66</v>
      </c>
    </row>
    <row r="4" spans="1:60" ht="24.9" hidden="1" customHeight="1" x14ac:dyDescent="0.25">
      <c r="A4" s="136" t="s">
        <v>8</v>
      </c>
      <c r="B4" s="134"/>
      <c r="C4" s="400"/>
      <c r="D4" s="401"/>
      <c r="E4" s="401"/>
      <c r="F4" s="401"/>
      <c r="G4" s="402"/>
      <c r="AE4" t="s">
        <v>67</v>
      </c>
    </row>
    <row r="5" spans="1:60" hidden="1" x14ac:dyDescent="0.25">
      <c r="A5" s="137" t="s">
        <v>68</v>
      </c>
      <c r="B5" s="138"/>
      <c r="C5" s="138"/>
      <c r="D5" s="139"/>
      <c r="E5" s="139"/>
      <c r="F5" s="139"/>
      <c r="G5" s="140"/>
      <c r="AE5" t="s">
        <v>69</v>
      </c>
    </row>
    <row r="7" spans="1:60" ht="39.6" x14ac:dyDescent="0.25">
      <c r="A7" s="146" t="s">
        <v>70</v>
      </c>
      <c r="B7" s="147" t="s">
        <v>71</v>
      </c>
      <c r="C7" s="147" t="s">
        <v>72</v>
      </c>
      <c r="D7" s="146" t="s">
        <v>73</v>
      </c>
      <c r="E7" s="146" t="s">
        <v>74</v>
      </c>
      <c r="F7" s="141" t="s">
        <v>75</v>
      </c>
      <c r="G7" s="161" t="s">
        <v>28</v>
      </c>
      <c r="H7" s="162" t="s">
        <v>29</v>
      </c>
      <c r="I7" s="162" t="s">
        <v>76</v>
      </c>
      <c r="J7" s="162" t="s">
        <v>30</v>
      </c>
      <c r="K7" s="162" t="s">
        <v>77</v>
      </c>
      <c r="L7" s="162" t="s">
        <v>78</v>
      </c>
      <c r="M7" s="162" t="s">
        <v>79</v>
      </c>
      <c r="N7" s="162" t="s">
        <v>80</v>
      </c>
      <c r="O7" s="162" t="s">
        <v>81</v>
      </c>
      <c r="P7" s="162" t="s">
        <v>82</v>
      </c>
      <c r="Q7" s="162" t="s">
        <v>83</v>
      </c>
      <c r="R7" s="162" t="s">
        <v>84</v>
      </c>
      <c r="S7" s="162" t="s">
        <v>85</v>
      </c>
      <c r="T7" s="162" t="s">
        <v>86</v>
      </c>
      <c r="U7" s="149" t="s">
        <v>87</v>
      </c>
    </row>
    <row r="8" spans="1:60" x14ac:dyDescent="0.25">
      <c r="A8" s="163" t="s">
        <v>88</v>
      </c>
      <c r="B8" s="164" t="s">
        <v>51</v>
      </c>
      <c r="C8" s="165" t="s">
        <v>52</v>
      </c>
      <c r="D8" s="148"/>
      <c r="E8" s="166"/>
      <c r="F8" s="167"/>
      <c r="G8" s="167">
        <f>SUMIF(AE9:AE61,"&lt;&gt;NOR",G9:G61)</f>
        <v>0</v>
      </c>
      <c r="H8" s="167"/>
      <c r="I8" s="167">
        <f>SUM(I9:I61)</f>
        <v>0</v>
      </c>
      <c r="J8" s="167"/>
      <c r="K8" s="167">
        <f>SUM(K9:K61)</f>
        <v>0</v>
      </c>
      <c r="L8" s="167"/>
      <c r="M8" s="167">
        <f>SUM(M9:M61)</f>
        <v>0</v>
      </c>
      <c r="N8" s="148"/>
      <c r="O8" s="148">
        <f>SUM(O9:O61)</f>
        <v>526.49953000000005</v>
      </c>
      <c r="P8" s="148"/>
      <c r="Q8" s="148">
        <f>SUM(Q9:Q61)</f>
        <v>155.44981999999999</v>
      </c>
      <c r="R8" s="148"/>
      <c r="S8" s="148"/>
      <c r="T8" s="163"/>
      <c r="U8" s="148">
        <f>SUM(U9:U61)</f>
        <v>5865.2</v>
      </c>
      <c r="AE8" t="s">
        <v>89</v>
      </c>
    </row>
    <row r="9" spans="1:60" ht="20.399999999999999" outlineLevel="1" x14ac:dyDescent="0.25">
      <c r="A9" s="143">
        <v>1</v>
      </c>
      <c r="B9" s="143" t="s">
        <v>90</v>
      </c>
      <c r="C9" s="178" t="s">
        <v>91</v>
      </c>
      <c r="D9" s="150" t="s">
        <v>92</v>
      </c>
      <c r="E9" s="155">
        <v>243.4</v>
      </c>
      <c r="F9" s="158">
        <f>H9+J9</f>
        <v>0</v>
      </c>
      <c r="G9" s="159">
        <f>ROUND(E9*F9,2)</f>
        <v>0</v>
      </c>
      <c r="H9" s="159"/>
      <c r="I9" s="159">
        <f>ROUND(E9*H9,2)</f>
        <v>0</v>
      </c>
      <c r="J9" s="159"/>
      <c r="K9" s="159">
        <f>ROUND(E9*J9,2)</f>
        <v>0</v>
      </c>
      <c r="L9" s="159">
        <v>21</v>
      </c>
      <c r="M9" s="159">
        <f>G9*(1+L9/100)</f>
        <v>0</v>
      </c>
      <c r="N9" s="150">
        <v>0</v>
      </c>
      <c r="O9" s="150">
        <f>ROUND(E9*N9,5)</f>
        <v>0</v>
      </c>
      <c r="P9" s="150">
        <v>0</v>
      </c>
      <c r="Q9" s="150">
        <f>ROUND(E9*P9,5)</f>
        <v>0</v>
      </c>
      <c r="R9" s="150"/>
      <c r="S9" s="150"/>
      <c r="T9" s="151">
        <v>0.20300000000000001</v>
      </c>
      <c r="U9" s="150">
        <f>ROUND(E9*T9,2)</f>
        <v>49.41</v>
      </c>
      <c r="V9" s="142"/>
      <c r="W9" s="142"/>
      <c r="X9" s="142"/>
      <c r="Y9" s="142"/>
      <c r="Z9" s="142"/>
      <c r="AA9" s="142"/>
      <c r="AB9" s="142"/>
      <c r="AC9" s="142"/>
      <c r="AD9" s="142"/>
      <c r="AE9" s="142" t="s">
        <v>93</v>
      </c>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row>
    <row r="10" spans="1:60" outlineLevel="1" x14ac:dyDescent="0.25">
      <c r="A10" s="143"/>
      <c r="B10" s="143"/>
      <c r="C10" s="391" t="s">
        <v>94</v>
      </c>
      <c r="D10" s="392"/>
      <c r="E10" s="393"/>
      <c r="F10" s="394"/>
      <c r="G10" s="395"/>
      <c r="H10" s="159"/>
      <c r="I10" s="159"/>
      <c r="J10" s="159"/>
      <c r="K10" s="159"/>
      <c r="L10" s="159"/>
      <c r="M10" s="159"/>
      <c r="N10" s="150"/>
      <c r="O10" s="150"/>
      <c r="P10" s="150"/>
      <c r="Q10" s="150"/>
      <c r="R10" s="150"/>
      <c r="S10" s="150"/>
      <c r="T10" s="151"/>
      <c r="U10" s="150"/>
      <c r="V10" s="142"/>
      <c r="W10" s="142"/>
      <c r="X10" s="142"/>
      <c r="Y10" s="142"/>
      <c r="Z10" s="142"/>
      <c r="AA10" s="142"/>
      <c r="AB10" s="142"/>
      <c r="AC10" s="142"/>
      <c r="AD10" s="142"/>
      <c r="AE10" s="142" t="s">
        <v>95</v>
      </c>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5" t="str">
        <f>C10</f>
        <v>347,69m/20m týden = 17,4týdnů</v>
      </c>
      <c r="BB10" s="142"/>
      <c r="BC10" s="142"/>
      <c r="BD10" s="142"/>
      <c r="BE10" s="142"/>
      <c r="BF10" s="142"/>
      <c r="BG10" s="142"/>
      <c r="BH10" s="142"/>
    </row>
    <row r="11" spans="1:60" outlineLevel="1" x14ac:dyDescent="0.25">
      <c r="A11" s="143"/>
      <c r="B11" s="143"/>
      <c r="C11" s="391" t="s">
        <v>96</v>
      </c>
      <c r="D11" s="392"/>
      <c r="E11" s="393"/>
      <c r="F11" s="394"/>
      <c r="G11" s="395"/>
      <c r="H11" s="159"/>
      <c r="I11" s="159"/>
      <c r="J11" s="159"/>
      <c r="K11" s="159"/>
      <c r="L11" s="159"/>
      <c r="M11" s="159"/>
      <c r="N11" s="150"/>
      <c r="O11" s="150"/>
      <c r="P11" s="150"/>
      <c r="Q11" s="150"/>
      <c r="R11" s="150"/>
      <c r="S11" s="150"/>
      <c r="T11" s="151"/>
      <c r="U11" s="150"/>
      <c r="V11" s="142"/>
      <c r="W11" s="142"/>
      <c r="X11" s="142"/>
      <c r="Y11" s="142"/>
      <c r="Z11" s="142"/>
      <c r="AA11" s="142"/>
      <c r="AB11" s="142"/>
      <c r="AC11" s="142"/>
      <c r="AD11" s="142"/>
      <c r="AE11" s="142" t="s">
        <v>95</v>
      </c>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5" t="str">
        <f>C11</f>
        <v>čerpání 2hod/den =17,4*7*2=243,4hod</v>
      </c>
      <c r="BB11" s="142"/>
      <c r="BC11" s="142"/>
      <c r="BD11" s="142"/>
      <c r="BE11" s="142"/>
      <c r="BF11" s="142"/>
      <c r="BG11" s="142"/>
      <c r="BH11" s="142"/>
    </row>
    <row r="12" spans="1:60" outlineLevel="1" x14ac:dyDescent="0.25">
      <c r="A12" s="143">
        <v>2</v>
      </c>
      <c r="B12" s="143" t="s">
        <v>97</v>
      </c>
      <c r="C12" s="178" t="s">
        <v>98</v>
      </c>
      <c r="D12" s="150" t="s">
        <v>99</v>
      </c>
      <c r="E12" s="155">
        <v>365.4</v>
      </c>
      <c r="F12" s="158">
        <f>H12+J12</f>
        <v>0</v>
      </c>
      <c r="G12" s="159">
        <f>ROUND(E12*F12,2)</f>
        <v>0</v>
      </c>
      <c r="H12" s="159"/>
      <c r="I12" s="159">
        <f>ROUND(E12*H12,2)</f>
        <v>0</v>
      </c>
      <c r="J12" s="159"/>
      <c r="K12" s="159">
        <f>ROUND(E12*J12,2)</f>
        <v>0</v>
      </c>
      <c r="L12" s="159">
        <v>21</v>
      </c>
      <c r="M12" s="159">
        <f>G12*(1+L12/100)</f>
        <v>0</v>
      </c>
      <c r="N12" s="150">
        <v>0</v>
      </c>
      <c r="O12" s="150">
        <f>ROUND(E12*N12,5)</f>
        <v>0</v>
      </c>
      <c r="P12" s="150">
        <v>0</v>
      </c>
      <c r="Q12" s="150">
        <f>ROUND(E12*P12,5)</f>
        <v>0</v>
      </c>
      <c r="R12" s="150"/>
      <c r="S12" s="150"/>
      <c r="T12" s="151">
        <v>0</v>
      </c>
      <c r="U12" s="150">
        <f>ROUND(E12*T12,2)</f>
        <v>0</v>
      </c>
      <c r="V12" s="142"/>
      <c r="W12" s="142"/>
      <c r="X12" s="142"/>
      <c r="Y12" s="142"/>
      <c r="Z12" s="142"/>
      <c r="AA12" s="142"/>
      <c r="AB12" s="142"/>
      <c r="AC12" s="142"/>
      <c r="AD12" s="142"/>
      <c r="AE12" s="142" t="s">
        <v>100</v>
      </c>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row>
    <row r="13" spans="1:60" outlineLevel="1" x14ac:dyDescent="0.25">
      <c r="A13" s="143"/>
      <c r="B13" s="143"/>
      <c r="C13" s="179" t="s">
        <v>101</v>
      </c>
      <c r="D13" s="152"/>
      <c r="E13" s="156">
        <v>365.4</v>
      </c>
      <c r="F13" s="159"/>
      <c r="G13" s="159"/>
      <c r="H13" s="159"/>
      <c r="I13" s="159"/>
      <c r="J13" s="159"/>
      <c r="K13" s="159"/>
      <c r="L13" s="159"/>
      <c r="M13" s="159"/>
      <c r="N13" s="150"/>
      <c r="O13" s="150"/>
      <c r="P13" s="150"/>
      <c r="Q13" s="150"/>
      <c r="R13" s="150"/>
      <c r="S13" s="150"/>
      <c r="T13" s="151"/>
      <c r="U13" s="150"/>
      <c r="V13" s="142"/>
      <c r="W13" s="142"/>
      <c r="X13" s="142"/>
      <c r="Y13" s="142"/>
      <c r="Z13" s="142"/>
      <c r="AA13" s="142"/>
      <c r="AB13" s="142"/>
      <c r="AC13" s="142"/>
      <c r="AD13" s="142"/>
      <c r="AE13" s="142" t="s">
        <v>102</v>
      </c>
      <c r="AF13" s="142">
        <v>0</v>
      </c>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row>
    <row r="14" spans="1:60" outlineLevel="1" x14ac:dyDescent="0.25">
      <c r="A14" s="143">
        <v>3</v>
      </c>
      <c r="B14" s="143" t="s">
        <v>103</v>
      </c>
      <c r="C14" s="178" t="s">
        <v>104</v>
      </c>
      <c r="D14" s="150" t="s">
        <v>105</v>
      </c>
      <c r="E14" s="155">
        <v>302.16000000000003</v>
      </c>
      <c r="F14" s="158">
        <f>H14+J14</f>
        <v>0</v>
      </c>
      <c r="G14" s="159">
        <f>ROUND(E14*F14,2)</f>
        <v>0</v>
      </c>
      <c r="H14" s="159"/>
      <c r="I14" s="159">
        <f>ROUND(E14*H14,2)</f>
        <v>0</v>
      </c>
      <c r="J14" s="159"/>
      <c r="K14" s="159">
        <f>ROUND(E14*J14,2)</f>
        <v>0</v>
      </c>
      <c r="L14" s="159">
        <v>21</v>
      </c>
      <c r="M14" s="159">
        <f>G14*(1+L14/100)</f>
        <v>0</v>
      </c>
      <c r="N14" s="150">
        <v>0</v>
      </c>
      <c r="O14" s="150">
        <f>ROUND(E14*N14,5)</f>
        <v>0</v>
      </c>
      <c r="P14" s="150">
        <v>0</v>
      </c>
      <c r="Q14" s="150">
        <f>ROUND(E14*P14,5)</f>
        <v>0</v>
      </c>
      <c r="R14" s="150"/>
      <c r="S14" s="150"/>
      <c r="T14" s="151">
        <v>1.76</v>
      </c>
      <c r="U14" s="150">
        <f>ROUND(E14*T14,2)</f>
        <v>531.79999999999995</v>
      </c>
      <c r="V14" s="142"/>
      <c r="W14" s="142"/>
      <c r="X14" s="142"/>
      <c r="Y14" s="142"/>
      <c r="Z14" s="142"/>
      <c r="AA14" s="142"/>
      <c r="AB14" s="142"/>
      <c r="AC14" s="142"/>
      <c r="AD14" s="142"/>
      <c r="AE14" s="142" t="s">
        <v>100</v>
      </c>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row>
    <row r="15" spans="1:60" outlineLevel="1" x14ac:dyDescent="0.25">
      <c r="A15" s="143"/>
      <c r="B15" s="143"/>
      <c r="C15" s="179" t="s">
        <v>106</v>
      </c>
      <c r="D15" s="152"/>
      <c r="E15" s="156">
        <v>80.64</v>
      </c>
      <c r="F15" s="159"/>
      <c r="G15" s="159"/>
      <c r="H15" s="159"/>
      <c r="I15" s="159"/>
      <c r="J15" s="159"/>
      <c r="K15" s="159"/>
      <c r="L15" s="159"/>
      <c r="M15" s="159"/>
      <c r="N15" s="150"/>
      <c r="O15" s="150"/>
      <c r="P15" s="150"/>
      <c r="Q15" s="150"/>
      <c r="R15" s="150"/>
      <c r="S15" s="150"/>
      <c r="T15" s="151"/>
      <c r="U15" s="150"/>
      <c r="V15" s="142"/>
      <c r="W15" s="142"/>
      <c r="X15" s="142"/>
      <c r="Y15" s="142"/>
      <c r="Z15" s="142"/>
      <c r="AA15" s="142"/>
      <c r="AB15" s="142"/>
      <c r="AC15" s="142"/>
      <c r="AD15" s="142"/>
      <c r="AE15" s="142" t="s">
        <v>102</v>
      </c>
      <c r="AF15" s="142">
        <v>0</v>
      </c>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row>
    <row r="16" spans="1:60" outlineLevel="1" x14ac:dyDescent="0.25">
      <c r="A16" s="143"/>
      <c r="B16" s="143"/>
      <c r="C16" s="179" t="s">
        <v>107</v>
      </c>
      <c r="D16" s="152"/>
      <c r="E16" s="156">
        <v>221.52</v>
      </c>
      <c r="F16" s="159"/>
      <c r="G16" s="159"/>
      <c r="H16" s="159"/>
      <c r="I16" s="159"/>
      <c r="J16" s="159"/>
      <c r="K16" s="159"/>
      <c r="L16" s="159"/>
      <c r="M16" s="159"/>
      <c r="N16" s="150"/>
      <c r="O16" s="150"/>
      <c r="P16" s="150"/>
      <c r="Q16" s="150"/>
      <c r="R16" s="150"/>
      <c r="S16" s="150"/>
      <c r="T16" s="151"/>
      <c r="U16" s="150"/>
      <c r="V16" s="142"/>
      <c r="W16" s="142"/>
      <c r="X16" s="142"/>
      <c r="Y16" s="142"/>
      <c r="Z16" s="142"/>
      <c r="AA16" s="142"/>
      <c r="AB16" s="142"/>
      <c r="AC16" s="142"/>
      <c r="AD16" s="142"/>
      <c r="AE16" s="142" t="s">
        <v>102</v>
      </c>
      <c r="AF16" s="142">
        <v>0</v>
      </c>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row>
    <row r="17" spans="1:60" outlineLevel="1" x14ac:dyDescent="0.25">
      <c r="A17" s="143">
        <v>4</v>
      </c>
      <c r="B17" s="143" t="s">
        <v>108</v>
      </c>
      <c r="C17" s="178" t="s">
        <v>109</v>
      </c>
      <c r="D17" s="150" t="s">
        <v>105</v>
      </c>
      <c r="E17" s="155">
        <v>759.99487999999997</v>
      </c>
      <c r="F17" s="158">
        <f>H17+J17</f>
        <v>0</v>
      </c>
      <c r="G17" s="159">
        <f>ROUND(E17*F17,2)</f>
        <v>0</v>
      </c>
      <c r="H17" s="159"/>
      <c r="I17" s="159">
        <f>ROUND(E17*H17,2)</f>
        <v>0</v>
      </c>
      <c r="J17" s="159"/>
      <c r="K17" s="159">
        <f>ROUND(E17*J17,2)</f>
        <v>0</v>
      </c>
      <c r="L17" s="159">
        <v>21</v>
      </c>
      <c r="M17" s="159">
        <f>G17*(1+L17/100)</f>
        <v>0</v>
      </c>
      <c r="N17" s="150">
        <v>0</v>
      </c>
      <c r="O17" s="150">
        <f>ROUND(E17*N17,5)</f>
        <v>0</v>
      </c>
      <c r="P17" s="150">
        <v>0</v>
      </c>
      <c r="Q17" s="150">
        <f>ROUND(E17*P17,5)</f>
        <v>0</v>
      </c>
      <c r="R17" s="150"/>
      <c r="S17" s="150"/>
      <c r="T17" s="151">
        <v>0.19</v>
      </c>
      <c r="U17" s="150">
        <f>ROUND(E17*T17,2)</f>
        <v>144.4</v>
      </c>
      <c r="V17" s="142"/>
      <c r="W17" s="142"/>
      <c r="X17" s="142"/>
      <c r="Y17" s="142"/>
      <c r="Z17" s="142"/>
      <c r="AA17" s="142"/>
      <c r="AB17" s="142"/>
      <c r="AC17" s="142"/>
      <c r="AD17" s="142"/>
      <c r="AE17" s="142" t="s">
        <v>100</v>
      </c>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row>
    <row r="18" spans="1:60" outlineLevel="1" x14ac:dyDescent="0.25">
      <c r="A18" s="143"/>
      <c r="B18" s="143"/>
      <c r="C18" s="179" t="s">
        <v>110</v>
      </c>
      <c r="D18" s="152"/>
      <c r="E18" s="156">
        <v>485.06</v>
      </c>
      <c r="F18" s="159"/>
      <c r="G18" s="159"/>
      <c r="H18" s="159"/>
      <c r="I18" s="159"/>
      <c r="J18" s="159"/>
      <c r="K18" s="159"/>
      <c r="L18" s="159"/>
      <c r="M18" s="159"/>
      <c r="N18" s="150"/>
      <c r="O18" s="150"/>
      <c r="P18" s="150"/>
      <c r="Q18" s="150"/>
      <c r="R18" s="150"/>
      <c r="S18" s="150"/>
      <c r="T18" s="151"/>
      <c r="U18" s="150"/>
      <c r="V18" s="142"/>
      <c r="W18" s="142"/>
      <c r="X18" s="142"/>
      <c r="Y18" s="142"/>
      <c r="Z18" s="142"/>
      <c r="AA18" s="142"/>
      <c r="AB18" s="142"/>
      <c r="AC18" s="142"/>
      <c r="AD18" s="142"/>
      <c r="AE18" s="142" t="s">
        <v>102</v>
      </c>
      <c r="AF18" s="142">
        <v>0</v>
      </c>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row>
    <row r="19" spans="1:60" outlineLevel="1" x14ac:dyDescent="0.25">
      <c r="A19" s="143"/>
      <c r="B19" s="143"/>
      <c r="C19" s="179" t="s">
        <v>111</v>
      </c>
      <c r="D19" s="152"/>
      <c r="E19" s="156">
        <v>274.93488000000002</v>
      </c>
      <c r="F19" s="159"/>
      <c r="G19" s="159"/>
      <c r="H19" s="159"/>
      <c r="I19" s="159"/>
      <c r="J19" s="159"/>
      <c r="K19" s="159"/>
      <c r="L19" s="159"/>
      <c r="M19" s="159"/>
      <c r="N19" s="150"/>
      <c r="O19" s="150"/>
      <c r="P19" s="150"/>
      <c r="Q19" s="150"/>
      <c r="R19" s="150"/>
      <c r="S19" s="150"/>
      <c r="T19" s="151"/>
      <c r="U19" s="150"/>
      <c r="V19" s="142"/>
      <c r="W19" s="142"/>
      <c r="X19" s="142"/>
      <c r="Y19" s="142"/>
      <c r="Z19" s="142"/>
      <c r="AA19" s="142"/>
      <c r="AB19" s="142"/>
      <c r="AC19" s="142"/>
      <c r="AD19" s="142"/>
      <c r="AE19" s="142" t="s">
        <v>102</v>
      </c>
      <c r="AF19" s="142">
        <v>0</v>
      </c>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row>
    <row r="20" spans="1:60" outlineLevel="1" x14ac:dyDescent="0.25">
      <c r="A20" s="143">
        <v>5</v>
      </c>
      <c r="B20" s="143" t="s">
        <v>112</v>
      </c>
      <c r="C20" s="178" t="s">
        <v>113</v>
      </c>
      <c r="D20" s="150" t="s">
        <v>105</v>
      </c>
      <c r="E20" s="155">
        <v>759.99487999999997</v>
      </c>
      <c r="F20" s="158">
        <f>H20+J20</f>
        <v>0</v>
      </c>
      <c r="G20" s="159">
        <f>ROUND(E20*F20,2)</f>
        <v>0</v>
      </c>
      <c r="H20" s="159"/>
      <c r="I20" s="159">
        <f>ROUND(E20*H20,2)</f>
        <v>0</v>
      </c>
      <c r="J20" s="159"/>
      <c r="K20" s="159">
        <f>ROUND(E20*J20,2)</f>
        <v>0</v>
      </c>
      <c r="L20" s="159">
        <v>21</v>
      </c>
      <c r="M20" s="159">
        <f>G20*(1+L20/100)</f>
        <v>0</v>
      </c>
      <c r="N20" s="150">
        <v>0</v>
      </c>
      <c r="O20" s="150">
        <f>ROUND(E20*N20,5)</f>
        <v>0</v>
      </c>
      <c r="P20" s="150">
        <v>0</v>
      </c>
      <c r="Q20" s="150">
        <f>ROUND(E20*P20,5)</f>
        <v>0</v>
      </c>
      <c r="R20" s="150"/>
      <c r="S20" s="150"/>
      <c r="T20" s="151">
        <v>0.09</v>
      </c>
      <c r="U20" s="150">
        <f>ROUND(E20*T20,2)</f>
        <v>68.400000000000006</v>
      </c>
      <c r="V20" s="142"/>
      <c r="W20" s="142"/>
      <c r="X20" s="142"/>
      <c r="Y20" s="142"/>
      <c r="Z20" s="142"/>
      <c r="AA20" s="142"/>
      <c r="AB20" s="142"/>
      <c r="AC20" s="142"/>
      <c r="AD20" s="142"/>
      <c r="AE20" s="142" t="s">
        <v>100</v>
      </c>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row>
    <row r="21" spans="1:60" outlineLevel="1" x14ac:dyDescent="0.25">
      <c r="A21" s="143">
        <v>6</v>
      </c>
      <c r="B21" s="143" t="s">
        <v>114</v>
      </c>
      <c r="C21" s="178" t="s">
        <v>115</v>
      </c>
      <c r="D21" s="150" t="s">
        <v>105</v>
      </c>
      <c r="E21" s="155">
        <v>486.56903999999997</v>
      </c>
      <c r="F21" s="158">
        <f>H21+J21</f>
        <v>0</v>
      </c>
      <c r="G21" s="159">
        <f>ROUND(E21*F21,2)</f>
        <v>0</v>
      </c>
      <c r="H21" s="159"/>
      <c r="I21" s="159">
        <f>ROUND(E21*H21,2)</f>
        <v>0</v>
      </c>
      <c r="J21" s="159"/>
      <c r="K21" s="159">
        <f>ROUND(E21*J21,2)</f>
        <v>0</v>
      </c>
      <c r="L21" s="159">
        <v>21</v>
      </c>
      <c r="M21" s="159">
        <f>G21*(1+L21/100)</f>
        <v>0</v>
      </c>
      <c r="N21" s="150">
        <v>0</v>
      </c>
      <c r="O21" s="150">
        <f>ROUND(E21*N21,5)</f>
        <v>0</v>
      </c>
      <c r="P21" s="150">
        <v>0</v>
      </c>
      <c r="Q21" s="150">
        <f>ROUND(E21*P21,5)</f>
        <v>0</v>
      </c>
      <c r="R21" s="150"/>
      <c r="S21" s="150"/>
      <c r="T21" s="151">
        <v>0.36</v>
      </c>
      <c r="U21" s="150">
        <f>ROUND(E21*T21,2)</f>
        <v>175.16</v>
      </c>
      <c r="V21" s="142"/>
      <c r="W21" s="142"/>
      <c r="X21" s="142"/>
      <c r="Y21" s="142"/>
      <c r="Z21" s="142"/>
      <c r="AA21" s="142"/>
      <c r="AB21" s="142"/>
      <c r="AC21" s="142"/>
      <c r="AD21" s="142"/>
      <c r="AE21" s="142" t="s">
        <v>100</v>
      </c>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row>
    <row r="22" spans="1:60" outlineLevel="1" x14ac:dyDescent="0.25">
      <c r="A22" s="143"/>
      <c r="B22" s="143"/>
      <c r="C22" s="179" t="s">
        <v>116</v>
      </c>
      <c r="D22" s="152"/>
      <c r="E22" s="156">
        <v>308.67</v>
      </c>
      <c r="F22" s="159"/>
      <c r="G22" s="159"/>
      <c r="H22" s="159"/>
      <c r="I22" s="159"/>
      <c r="J22" s="159"/>
      <c r="K22" s="159"/>
      <c r="L22" s="159"/>
      <c r="M22" s="159"/>
      <c r="N22" s="150"/>
      <c r="O22" s="150"/>
      <c r="P22" s="150"/>
      <c r="Q22" s="150"/>
      <c r="R22" s="150"/>
      <c r="S22" s="150"/>
      <c r="T22" s="151"/>
      <c r="U22" s="150"/>
      <c r="V22" s="142"/>
      <c r="W22" s="142"/>
      <c r="X22" s="142"/>
      <c r="Y22" s="142"/>
      <c r="Z22" s="142"/>
      <c r="AA22" s="142"/>
      <c r="AB22" s="142"/>
      <c r="AC22" s="142"/>
      <c r="AD22" s="142"/>
      <c r="AE22" s="142" t="s">
        <v>102</v>
      </c>
      <c r="AF22" s="142">
        <v>0</v>
      </c>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row>
    <row r="23" spans="1:60" outlineLevel="1" x14ac:dyDescent="0.25">
      <c r="A23" s="143"/>
      <c r="B23" s="143"/>
      <c r="C23" s="179" t="s">
        <v>117</v>
      </c>
      <c r="D23" s="152"/>
      <c r="E23" s="156">
        <v>177.89904000000001</v>
      </c>
      <c r="F23" s="159"/>
      <c r="G23" s="159"/>
      <c r="H23" s="159"/>
      <c r="I23" s="159"/>
      <c r="J23" s="159"/>
      <c r="K23" s="159"/>
      <c r="L23" s="159"/>
      <c r="M23" s="159"/>
      <c r="N23" s="150"/>
      <c r="O23" s="150"/>
      <c r="P23" s="150"/>
      <c r="Q23" s="150"/>
      <c r="R23" s="150"/>
      <c r="S23" s="150"/>
      <c r="T23" s="151"/>
      <c r="U23" s="150"/>
      <c r="V23" s="142"/>
      <c r="W23" s="142"/>
      <c r="X23" s="142"/>
      <c r="Y23" s="142"/>
      <c r="Z23" s="142"/>
      <c r="AA23" s="142"/>
      <c r="AB23" s="142"/>
      <c r="AC23" s="142"/>
      <c r="AD23" s="142"/>
      <c r="AE23" s="142" t="s">
        <v>102</v>
      </c>
      <c r="AF23" s="142">
        <v>0</v>
      </c>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row>
    <row r="24" spans="1:60" outlineLevel="1" x14ac:dyDescent="0.25">
      <c r="A24" s="143">
        <v>7</v>
      </c>
      <c r="B24" s="143" t="s">
        <v>118</v>
      </c>
      <c r="C24" s="178" t="s">
        <v>119</v>
      </c>
      <c r="D24" s="150" t="s">
        <v>105</v>
      </c>
      <c r="E24" s="155">
        <v>486.56903999999997</v>
      </c>
      <c r="F24" s="158">
        <f>H24+J24</f>
        <v>0</v>
      </c>
      <c r="G24" s="159">
        <f>ROUND(E24*F24,2)</f>
        <v>0</v>
      </c>
      <c r="H24" s="159"/>
      <c r="I24" s="159">
        <f>ROUND(E24*H24,2)</f>
        <v>0</v>
      </c>
      <c r="J24" s="159"/>
      <c r="K24" s="159">
        <f>ROUND(E24*J24,2)</f>
        <v>0</v>
      </c>
      <c r="L24" s="159">
        <v>21</v>
      </c>
      <c r="M24" s="159">
        <f>G24*(1+L24/100)</f>
        <v>0</v>
      </c>
      <c r="N24" s="150">
        <v>0</v>
      </c>
      <c r="O24" s="150">
        <f>ROUND(E24*N24,5)</f>
        <v>0</v>
      </c>
      <c r="P24" s="150">
        <v>0</v>
      </c>
      <c r="Q24" s="150">
        <f>ROUND(E24*P24,5)</f>
        <v>0</v>
      </c>
      <c r="R24" s="150"/>
      <c r="S24" s="150"/>
      <c r="T24" s="151">
        <v>0.15</v>
      </c>
      <c r="U24" s="150">
        <f>ROUND(E24*T24,2)</f>
        <v>72.989999999999995</v>
      </c>
      <c r="V24" s="142"/>
      <c r="W24" s="142"/>
      <c r="X24" s="142"/>
      <c r="Y24" s="142"/>
      <c r="Z24" s="142"/>
      <c r="AA24" s="142"/>
      <c r="AB24" s="142"/>
      <c r="AC24" s="142"/>
      <c r="AD24" s="142"/>
      <c r="AE24" s="142" t="s">
        <v>100</v>
      </c>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row>
    <row r="25" spans="1:60" outlineLevel="1" x14ac:dyDescent="0.25">
      <c r="A25" s="143">
        <v>8</v>
      </c>
      <c r="B25" s="143" t="s">
        <v>120</v>
      </c>
      <c r="C25" s="178" t="s">
        <v>121</v>
      </c>
      <c r="D25" s="150" t="s">
        <v>105</v>
      </c>
      <c r="E25" s="155">
        <v>405.67376000000002</v>
      </c>
      <c r="F25" s="158">
        <f>H25+J25</f>
        <v>0</v>
      </c>
      <c r="G25" s="159">
        <f>ROUND(E25*F25,2)</f>
        <v>0</v>
      </c>
      <c r="H25" s="159"/>
      <c r="I25" s="159">
        <f>ROUND(E25*H25,2)</f>
        <v>0</v>
      </c>
      <c r="J25" s="159"/>
      <c r="K25" s="159">
        <f>ROUND(E25*J25,2)</f>
        <v>0</v>
      </c>
      <c r="L25" s="159">
        <v>21</v>
      </c>
      <c r="M25" s="159">
        <f>G25*(1+L25/100)</f>
        <v>0</v>
      </c>
      <c r="N25" s="150">
        <v>0</v>
      </c>
      <c r="O25" s="150">
        <f>ROUND(E25*N25,5)</f>
        <v>0</v>
      </c>
      <c r="P25" s="150">
        <v>0</v>
      </c>
      <c r="Q25" s="150">
        <f>ROUND(E25*P25,5)</f>
        <v>0</v>
      </c>
      <c r="R25" s="150"/>
      <c r="S25" s="150"/>
      <c r="T25" s="151">
        <v>0.53</v>
      </c>
      <c r="U25" s="150">
        <f>ROUND(E25*T25,2)</f>
        <v>215.01</v>
      </c>
      <c r="V25" s="142"/>
      <c r="W25" s="142"/>
      <c r="X25" s="142"/>
      <c r="Y25" s="142"/>
      <c r="Z25" s="142"/>
      <c r="AA25" s="142"/>
      <c r="AB25" s="142"/>
      <c r="AC25" s="142"/>
      <c r="AD25" s="142"/>
      <c r="AE25" s="142" t="s">
        <v>100</v>
      </c>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row>
    <row r="26" spans="1:60" outlineLevel="1" x14ac:dyDescent="0.25">
      <c r="A26" s="143"/>
      <c r="B26" s="143"/>
      <c r="C26" s="179" t="s">
        <v>122</v>
      </c>
      <c r="D26" s="152"/>
      <c r="E26" s="156">
        <v>260.12</v>
      </c>
      <c r="F26" s="159"/>
      <c r="G26" s="159"/>
      <c r="H26" s="159"/>
      <c r="I26" s="159"/>
      <c r="J26" s="159"/>
      <c r="K26" s="159"/>
      <c r="L26" s="159"/>
      <c r="M26" s="159"/>
      <c r="N26" s="150"/>
      <c r="O26" s="150"/>
      <c r="P26" s="150"/>
      <c r="Q26" s="150"/>
      <c r="R26" s="150"/>
      <c r="S26" s="150"/>
      <c r="T26" s="151"/>
      <c r="U26" s="150"/>
      <c r="V26" s="142"/>
      <c r="W26" s="142"/>
      <c r="X26" s="142"/>
      <c r="Y26" s="142"/>
      <c r="Z26" s="142"/>
      <c r="AA26" s="142"/>
      <c r="AB26" s="142"/>
      <c r="AC26" s="142"/>
      <c r="AD26" s="142"/>
      <c r="AE26" s="142" t="s">
        <v>102</v>
      </c>
      <c r="AF26" s="142">
        <v>0</v>
      </c>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row>
    <row r="27" spans="1:60" outlineLevel="1" x14ac:dyDescent="0.25">
      <c r="A27" s="143"/>
      <c r="B27" s="143"/>
      <c r="C27" s="179" t="s">
        <v>123</v>
      </c>
      <c r="D27" s="152"/>
      <c r="E27" s="156">
        <v>145.55376000000001</v>
      </c>
      <c r="F27" s="159"/>
      <c r="G27" s="159"/>
      <c r="H27" s="159"/>
      <c r="I27" s="159"/>
      <c r="J27" s="159"/>
      <c r="K27" s="159"/>
      <c r="L27" s="159"/>
      <c r="M27" s="159"/>
      <c r="N27" s="150"/>
      <c r="O27" s="150"/>
      <c r="P27" s="150"/>
      <c r="Q27" s="150"/>
      <c r="R27" s="150"/>
      <c r="S27" s="150"/>
      <c r="T27" s="151"/>
      <c r="U27" s="150"/>
      <c r="V27" s="142"/>
      <c r="W27" s="142"/>
      <c r="X27" s="142"/>
      <c r="Y27" s="142"/>
      <c r="Z27" s="142"/>
      <c r="AA27" s="142"/>
      <c r="AB27" s="142"/>
      <c r="AC27" s="142"/>
      <c r="AD27" s="142"/>
      <c r="AE27" s="142" t="s">
        <v>102</v>
      </c>
      <c r="AF27" s="142">
        <v>0</v>
      </c>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row>
    <row r="28" spans="1:60" outlineLevel="1" x14ac:dyDescent="0.25">
      <c r="A28" s="143">
        <v>9</v>
      </c>
      <c r="B28" s="143" t="s">
        <v>124</v>
      </c>
      <c r="C28" s="178" t="s">
        <v>125</v>
      </c>
      <c r="D28" s="150" t="s">
        <v>105</v>
      </c>
      <c r="E28" s="155">
        <v>570.77431999999999</v>
      </c>
      <c r="F28" s="158">
        <f>H28+J28</f>
        <v>0</v>
      </c>
      <c r="G28" s="159">
        <f>ROUND(E28*F28,2)</f>
        <v>0</v>
      </c>
      <c r="H28" s="159"/>
      <c r="I28" s="159">
        <f>ROUND(E28*H28,2)</f>
        <v>0</v>
      </c>
      <c r="J28" s="159"/>
      <c r="K28" s="159">
        <f>ROUND(E28*J28,2)</f>
        <v>0</v>
      </c>
      <c r="L28" s="159">
        <v>21</v>
      </c>
      <c r="M28" s="159">
        <f>G28*(1+L28/100)</f>
        <v>0</v>
      </c>
      <c r="N28" s="150">
        <v>0</v>
      </c>
      <c r="O28" s="150">
        <f>ROUND(E28*N28,5)</f>
        <v>0</v>
      </c>
      <c r="P28" s="150">
        <v>0</v>
      </c>
      <c r="Q28" s="150">
        <f>ROUND(E28*P28,5)</f>
        <v>0</v>
      </c>
      <c r="R28" s="150"/>
      <c r="S28" s="150"/>
      <c r="T28" s="151">
        <v>0.25</v>
      </c>
      <c r="U28" s="150">
        <f>ROUND(E28*T28,2)</f>
        <v>142.69</v>
      </c>
      <c r="V28" s="142"/>
      <c r="W28" s="142"/>
      <c r="X28" s="142"/>
      <c r="Y28" s="142"/>
      <c r="Z28" s="142"/>
      <c r="AA28" s="142"/>
      <c r="AB28" s="142"/>
      <c r="AC28" s="142"/>
      <c r="AD28" s="142"/>
      <c r="AE28" s="142" t="s">
        <v>100</v>
      </c>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row>
    <row r="29" spans="1:60" outlineLevel="1" x14ac:dyDescent="0.25">
      <c r="A29" s="143"/>
      <c r="B29" s="143"/>
      <c r="C29" s="179" t="s">
        <v>126</v>
      </c>
      <c r="D29" s="152"/>
      <c r="E29" s="156">
        <v>360.53</v>
      </c>
      <c r="F29" s="159"/>
      <c r="G29" s="159"/>
      <c r="H29" s="159"/>
      <c r="I29" s="159"/>
      <c r="J29" s="159"/>
      <c r="K29" s="159"/>
      <c r="L29" s="159"/>
      <c r="M29" s="159"/>
      <c r="N29" s="150"/>
      <c r="O29" s="150"/>
      <c r="P29" s="150"/>
      <c r="Q29" s="150"/>
      <c r="R29" s="150"/>
      <c r="S29" s="150"/>
      <c r="T29" s="151"/>
      <c r="U29" s="150"/>
      <c r="V29" s="142"/>
      <c r="W29" s="142"/>
      <c r="X29" s="142"/>
      <c r="Y29" s="142"/>
      <c r="Z29" s="142"/>
      <c r="AA29" s="142"/>
      <c r="AB29" s="142"/>
      <c r="AC29" s="142"/>
      <c r="AD29" s="142"/>
      <c r="AE29" s="142" t="s">
        <v>102</v>
      </c>
      <c r="AF29" s="142">
        <v>0</v>
      </c>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row>
    <row r="30" spans="1:60" outlineLevel="1" x14ac:dyDescent="0.25">
      <c r="A30" s="143"/>
      <c r="B30" s="143"/>
      <c r="C30" s="179" t="s">
        <v>127</v>
      </c>
      <c r="D30" s="152"/>
      <c r="E30" s="156">
        <v>210.24431999999999</v>
      </c>
      <c r="F30" s="159"/>
      <c r="G30" s="159"/>
      <c r="H30" s="159"/>
      <c r="I30" s="159"/>
      <c r="J30" s="159"/>
      <c r="K30" s="159"/>
      <c r="L30" s="159"/>
      <c r="M30" s="159"/>
      <c r="N30" s="150"/>
      <c r="O30" s="150"/>
      <c r="P30" s="150"/>
      <c r="Q30" s="150"/>
      <c r="R30" s="150"/>
      <c r="S30" s="150"/>
      <c r="T30" s="151"/>
      <c r="U30" s="150"/>
      <c r="V30" s="142"/>
      <c r="W30" s="142"/>
      <c r="X30" s="142"/>
      <c r="Y30" s="142"/>
      <c r="Z30" s="142"/>
      <c r="AA30" s="142"/>
      <c r="AB30" s="142"/>
      <c r="AC30" s="142"/>
      <c r="AD30" s="142"/>
      <c r="AE30" s="142" t="s">
        <v>102</v>
      </c>
      <c r="AF30" s="142">
        <v>0</v>
      </c>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row>
    <row r="31" spans="1:60" outlineLevel="1" x14ac:dyDescent="0.25">
      <c r="A31" s="143">
        <v>10</v>
      </c>
      <c r="B31" s="143" t="s">
        <v>128</v>
      </c>
      <c r="C31" s="178" t="s">
        <v>129</v>
      </c>
      <c r="D31" s="150" t="s">
        <v>130</v>
      </c>
      <c r="E31" s="155">
        <v>3861.7840000000001</v>
      </c>
      <c r="F31" s="158">
        <f>H31+J31</f>
        <v>0</v>
      </c>
      <c r="G31" s="159">
        <f>ROUND(E31*F31,2)</f>
        <v>0</v>
      </c>
      <c r="H31" s="159"/>
      <c r="I31" s="159">
        <f>ROUND(E31*H31,2)</f>
        <v>0</v>
      </c>
      <c r="J31" s="159"/>
      <c r="K31" s="159">
        <f>ROUND(E31*J31,2)</f>
        <v>0</v>
      </c>
      <c r="L31" s="159">
        <v>21</v>
      </c>
      <c r="M31" s="159">
        <f>G31*(1+L31/100)</f>
        <v>0</v>
      </c>
      <c r="N31" s="150">
        <v>8.5999999999999998E-4</v>
      </c>
      <c r="O31" s="150">
        <f>ROUND(E31*N31,5)</f>
        <v>3.3211300000000001</v>
      </c>
      <c r="P31" s="150">
        <v>0</v>
      </c>
      <c r="Q31" s="150">
        <f>ROUND(E31*P31,5)</f>
        <v>0</v>
      </c>
      <c r="R31" s="150"/>
      <c r="S31" s="150"/>
      <c r="T31" s="151">
        <v>0.47899999999999998</v>
      </c>
      <c r="U31" s="150">
        <f>ROUND(E31*T31,2)</f>
        <v>1849.79</v>
      </c>
      <c r="V31" s="142"/>
      <c r="W31" s="142"/>
      <c r="X31" s="142"/>
      <c r="Y31" s="142"/>
      <c r="Z31" s="142"/>
      <c r="AA31" s="142"/>
      <c r="AB31" s="142"/>
      <c r="AC31" s="142"/>
      <c r="AD31" s="142"/>
      <c r="AE31" s="142" t="s">
        <v>100</v>
      </c>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row>
    <row r="32" spans="1:60" outlineLevel="1" x14ac:dyDescent="0.25">
      <c r="A32" s="143"/>
      <c r="B32" s="143"/>
      <c r="C32" s="179" t="s">
        <v>131</v>
      </c>
      <c r="D32" s="152"/>
      <c r="E32" s="156">
        <v>2244.52</v>
      </c>
      <c r="F32" s="159"/>
      <c r="G32" s="159"/>
      <c r="H32" s="159"/>
      <c r="I32" s="159"/>
      <c r="J32" s="159"/>
      <c r="K32" s="159"/>
      <c r="L32" s="159"/>
      <c r="M32" s="159"/>
      <c r="N32" s="150"/>
      <c r="O32" s="150"/>
      <c r="P32" s="150"/>
      <c r="Q32" s="150"/>
      <c r="R32" s="150"/>
      <c r="S32" s="150"/>
      <c r="T32" s="151"/>
      <c r="U32" s="150"/>
      <c r="V32" s="142"/>
      <c r="W32" s="142"/>
      <c r="X32" s="142"/>
      <c r="Y32" s="142"/>
      <c r="Z32" s="142"/>
      <c r="AA32" s="142"/>
      <c r="AB32" s="142"/>
      <c r="AC32" s="142"/>
      <c r="AD32" s="142"/>
      <c r="AE32" s="142" t="s">
        <v>102</v>
      </c>
      <c r="AF32" s="142">
        <v>0</v>
      </c>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row>
    <row r="33" spans="1:60" outlineLevel="1" x14ac:dyDescent="0.25">
      <c r="A33" s="143"/>
      <c r="B33" s="143"/>
      <c r="C33" s="179" t="s">
        <v>132</v>
      </c>
      <c r="D33" s="152"/>
      <c r="E33" s="156">
        <v>1617.2639999999999</v>
      </c>
      <c r="F33" s="159"/>
      <c r="G33" s="159"/>
      <c r="H33" s="159"/>
      <c r="I33" s="159"/>
      <c r="J33" s="159"/>
      <c r="K33" s="159"/>
      <c r="L33" s="159"/>
      <c r="M33" s="159"/>
      <c r="N33" s="150"/>
      <c r="O33" s="150"/>
      <c r="P33" s="150"/>
      <c r="Q33" s="150"/>
      <c r="R33" s="150"/>
      <c r="S33" s="150"/>
      <c r="T33" s="151"/>
      <c r="U33" s="150"/>
      <c r="V33" s="142"/>
      <c r="W33" s="142"/>
      <c r="X33" s="142"/>
      <c r="Y33" s="142"/>
      <c r="Z33" s="142"/>
      <c r="AA33" s="142"/>
      <c r="AB33" s="142"/>
      <c r="AC33" s="142"/>
      <c r="AD33" s="142"/>
      <c r="AE33" s="142" t="s">
        <v>102</v>
      </c>
      <c r="AF33" s="142">
        <v>0</v>
      </c>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row>
    <row r="34" spans="1:60" outlineLevel="1" x14ac:dyDescent="0.25">
      <c r="A34" s="143">
        <v>11</v>
      </c>
      <c r="B34" s="143" t="s">
        <v>133</v>
      </c>
      <c r="C34" s="178" t="s">
        <v>134</v>
      </c>
      <c r="D34" s="150" t="s">
        <v>130</v>
      </c>
      <c r="E34" s="155">
        <v>3861.7840000000001</v>
      </c>
      <c r="F34" s="158">
        <f>H34+J34</f>
        <v>0</v>
      </c>
      <c r="G34" s="159">
        <f>ROUND(E34*F34,2)</f>
        <v>0</v>
      </c>
      <c r="H34" s="159"/>
      <c r="I34" s="159">
        <f>ROUND(E34*H34,2)</f>
        <v>0</v>
      </c>
      <c r="J34" s="159"/>
      <c r="K34" s="159">
        <f>ROUND(E34*J34,2)</f>
        <v>0</v>
      </c>
      <c r="L34" s="159">
        <v>21</v>
      </c>
      <c r="M34" s="159">
        <f>G34*(1+L34/100)</f>
        <v>0</v>
      </c>
      <c r="N34" s="150">
        <v>0</v>
      </c>
      <c r="O34" s="150">
        <f>ROUND(E34*N34,5)</f>
        <v>0</v>
      </c>
      <c r="P34" s="150">
        <v>0</v>
      </c>
      <c r="Q34" s="150">
        <f>ROUND(E34*P34,5)</f>
        <v>0</v>
      </c>
      <c r="R34" s="150"/>
      <c r="S34" s="150"/>
      <c r="T34" s="151">
        <v>0.33</v>
      </c>
      <c r="U34" s="150">
        <f>ROUND(E34*T34,2)</f>
        <v>1274.3900000000001</v>
      </c>
      <c r="V34" s="142"/>
      <c r="W34" s="142"/>
      <c r="X34" s="142"/>
      <c r="Y34" s="142"/>
      <c r="Z34" s="142"/>
      <c r="AA34" s="142"/>
      <c r="AB34" s="142"/>
      <c r="AC34" s="142"/>
      <c r="AD34" s="142"/>
      <c r="AE34" s="142" t="s">
        <v>100</v>
      </c>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row>
    <row r="35" spans="1:60" outlineLevel="1" x14ac:dyDescent="0.25">
      <c r="A35" s="143">
        <v>12</v>
      </c>
      <c r="B35" s="143" t="s">
        <v>135</v>
      </c>
      <c r="C35" s="178" t="s">
        <v>136</v>
      </c>
      <c r="D35" s="150" t="s">
        <v>105</v>
      </c>
      <c r="E35" s="155">
        <v>1246.5639200000001</v>
      </c>
      <c r="F35" s="158">
        <f>H35+J35</f>
        <v>0</v>
      </c>
      <c r="G35" s="159">
        <f>ROUND(E35*F35,2)</f>
        <v>0</v>
      </c>
      <c r="H35" s="159"/>
      <c r="I35" s="159">
        <f>ROUND(E35*H35,2)</f>
        <v>0</v>
      </c>
      <c r="J35" s="159"/>
      <c r="K35" s="159">
        <f>ROUND(E35*J35,2)</f>
        <v>0</v>
      </c>
      <c r="L35" s="159">
        <v>21</v>
      </c>
      <c r="M35" s="159">
        <f>G35*(1+L35/100)</f>
        <v>0</v>
      </c>
      <c r="N35" s="150">
        <v>0</v>
      </c>
      <c r="O35" s="150">
        <f>ROUND(E35*N35,5)</f>
        <v>0</v>
      </c>
      <c r="P35" s="150">
        <v>0</v>
      </c>
      <c r="Q35" s="150">
        <f>ROUND(E35*P35,5)</f>
        <v>0</v>
      </c>
      <c r="R35" s="150"/>
      <c r="S35" s="150"/>
      <c r="T35" s="151">
        <v>1.0999999999999999E-2</v>
      </c>
      <c r="U35" s="150">
        <f>ROUND(E35*T35,2)</f>
        <v>13.71</v>
      </c>
      <c r="V35" s="142"/>
      <c r="W35" s="142"/>
      <c r="X35" s="142"/>
      <c r="Y35" s="142"/>
      <c r="Z35" s="142"/>
      <c r="AA35" s="142"/>
      <c r="AB35" s="142"/>
      <c r="AC35" s="142"/>
      <c r="AD35" s="142"/>
      <c r="AE35" s="142" t="s">
        <v>100</v>
      </c>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row>
    <row r="36" spans="1:60" outlineLevel="1" x14ac:dyDescent="0.25">
      <c r="A36" s="143"/>
      <c r="B36" s="143"/>
      <c r="C36" s="179" t="s">
        <v>137</v>
      </c>
      <c r="D36" s="152"/>
      <c r="E36" s="156">
        <v>1246.5639200000001</v>
      </c>
      <c r="F36" s="159"/>
      <c r="G36" s="159"/>
      <c r="H36" s="159"/>
      <c r="I36" s="159"/>
      <c r="J36" s="159"/>
      <c r="K36" s="159"/>
      <c r="L36" s="159"/>
      <c r="M36" s="159"/>
      <c r="N36" s="150"/>
      <c r="O36" s="150"/>
      <c r="P36" s="150"/>
      <c r="Q36" s="150"/>
      <c r="R36" s="150"/>
      <c r="S36" s="150"/>
      <c r="T36" s="151"/>
      <c r="U36" s="150"/>
      <c r="V36" s="142"/>
      <c r="W36" s="142"/>
      <c r="X36" s="142"/>
      <c r="Y36" s="142"/>
      <c r="Z36" s="142"/>
      <c r="AA36" s="142"/>
      <c r="AB36" s="142"/>
      <c r="AC36" s="142"/>
      <c r="AD36" s="142"/>
      <c r="AE36" s="142" t="s">
        <v>102</v>
      </c>
      <c r="AF36" s="142">
        <v>0</v>
      </c>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row>
    <row r="37" spans="1:60" outlineLevel="1" x14ac:dyDescent="0.25">
      <c r="A37" s="143">
        <v>13</v>
      </c>
      <c r="B37" s="143" t="s">
        <v>138</v>
      </c>
      <c r="C37" s="178" t="s">
        <v>139</v>
      </c>
      <c r="D37" s="150" t="s">
        <v>105</v>
      </c>
      <c r="E37" s="155">
        <v>976.44808</v>
      </c>
      <c r="F37" s="158">
        <f>H37+J37</f>
        <v>0</v>
      </c>
      <c r="G37" s="159">
        <f>ROUND(E37*F37,2)</f>
        <v>0</v>
      </c>
      <c r="H37" s="159"/>
      <c r="I37" s="159">
        <f>ROUND(E37*H37,2)</f>
        <v>0</v>
      </c>
      <c r="J37" s="159"/>
      <c r="K37" s="159">
        <f>ROUND(E37*J37,2)</f>
        <v>0</v>
      </c>
      <c r="L37" s="159">
        <v>21</v>
      </c>
      <c r="M37" s="159">
        <f>G37*(1+L37/100)</f>
        <v>0</v>
      </c>
      <c r="N37" s="150">
        <v>0</v>
      </c>
      <c r="O37" s="150">
        <f>ROUND(E37*N37,5)</f>
        <v>0</v>
      </c>
      <c r="P37" s="150">
        <v>0</v>
      </c>
      <c r="Q37" s="150">
        <f>ROUND(E37*P37,5)</f>
        <v>0</v>
      </c>
      <c r="R37" s="150"/>
      <c r="S37" s="150"/>
      <c r="T37" s="151">
        <v>1.2E-2</v>
      </c>
      <c r="U37" s="150">
        <f>ROUND(E37*T37,2)</f>
        <v>11.72</v>
      </c>
      <c r="V37" s="142"/>
      <c r="W37" s="142"/>
      <c r="X37" s="142"/>
      <c r="Y37" s="142"/>
      <c r="Z37" s="142"/>
      <c r="AA37" s="142"/>
      <c r="AB37" s="142"/>
      <c r="AC37" s="142"/>
      <c r="AD37" s="142"/>
      <c r="AE37" s="142" t="s">
        <v>100</v>
      </c>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row>
    <row r="38" spans="1:60" outlineLevel="1" x14ac:dyDescent="0.25">
      <c r="A38" s="143"/>
      <c r="B38" s="143"/>
      <c r="C38" s="179" t="s">
        <v>140</v>
      </c>
      <c r="D38" s="152"/>
      <c r="E38" s="156">
        <v>976.44808</v>
      </c>
      <c r="F38" s="159"/>
      <c r="G38" s="159"/>
      <c r="H38" s="159"/>
      <c r="I38" s="159"/>
      <c r="J38" s="159"/>
      <c r="K38" s="159"/>
      <c r="L38" s="159"/>
      <c r="M38" s="159"/>
      <c r="N38" s="150"/>
      <c r="O38" s="150"/>
      <c r="P38" s="150"/>
      <c r="Q38" s="150"/>
      <c r="R38" s="150"/>
      <c r="S38" s="150"/>
      <c r="T38" s="151"/>
      <c r="U38" s="150"/>
      <c r="V38" s="142"/>
      <c r="W38" s="142"/>
      <c r="X38" s="142"/>
      <c r="Y38" s="142"/>
      <c r="Z38" s="142"/>
      <c r="AA38" s="142"/>
      <c r="AB38" s="142"/>
      <c r="AC38" s="142"/>
      <c r="AD38" s="142"/>
      <c r="AE38" s="142" t="s">
        <v>102</v>
      </c>
      <c r="AF38" s="142">
        <v>0</v>
      </c>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row>
    <row r="39" spans="1:60" outlineLevel="1" x14ac:dyDescent="0.25">
      <c r="A39" s="143">
        <v>14</v>
      </c>
      <c r="B39" s="143" t="s">
        <v>141</v>
      </c>
      <c r="C39" s="178" t="s">
        <v>142</v>
      </c>
      <c r="D39" s="150" t="s">
        <v>105</v>
      </c>
      <c r="E39" s="155">
        <v>2223.0120000000002</v>
      </c>
      <c r="F39" s="158">
        <f>H39+J39</f>
        <v>0</v>
      </c>
      <c r="G39" s="159">
        <f>ROUND(E39*F39,2)</f>
        <v>0</v>
      </c>
      <c r="H39" s="159"/>
      <c r="I39" s="159">
        <f>ROUND(E39*H39,2)</f>
        <v>0</v>
      </c>
      <c r="J39" s="159"/>
      <c r="K39" s="159">
        <f>ROUND(E39*J39,2)</f>
        <v>0</v>
      </c>
      <c r="L39" s="159">
        <v>21</v>
      </c>
      <c r="M39" s="159">
        <f>G39*(1+L39/100)</f>
        <v>0</v>
      </c>
      <c r="N39" s="150">
        <v>0</v>
      </c>
      <c r="O39" s="150">
        <f>ROUND(E39*N39,5)</f>
        <v>0</v>
      </c>
      <c r="P39" s="150">
        <v>0</v>
      </c>
      <c r="Q39" s="150">
        <f>ROUND(E39*P39,5)</f>
        <v>0</v>
      </c>
      <c r="R39" s="150"/>
      <c r="S39" s="150"/>
      <c r="T39" s="151">
        <v>0.03</v>
      </c>
      <c r="U39" s="150">
        <f>ROUND(E39*T39,2)</f>
        <v>66.69</v>
      </c>
      <c r="V39" s="142"/>
      <c r="W39" s="142"/>
      <c r="X39" s="142"/>
      <c r="Y39" s="142"/>
      <c r="Z39" s="142"/>
      <c r="AA39" s="142"/>
      <c r="AB39" s="142"/>
      <c r="AC39" s="142"/>
      <c r="AD39" s="142"/>
      <c r="AE39" s="142" t="s">
        <v>100</v>
      </c>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row>
    <row r="40" spans="1:60" outlineLevel="1" x14ac:dyDescent="0.25">
      <c r="A40" s="143"/>
      <c r="B40" s="143"/>
      <c r="C40" s="179" t="s">
        <v>143</v>
      </c>
      <c r="D40" s="152"/>
      <c r="E40" s="156">
        <v>2223.0120000000002</v>
      </c>
      <c r="F40" s="159"/>
      <c r="G40" s="159"/>
      <c r="H40" s="159"/>
      <c r="I40" s="159"/>
      <c r="J40" s="159"/>
      <c r="K40" s="159"/>
      <c r="L40" s="159"/>
      <c r="M40" s="159"/>
      <c r="N40" s="150"/>
      <c r="O40" s="150"/>
      <c r="P40" s="150"/>
      <c r="Q40" s="150"/>
      <c r="R40" s="150"/>
      <c r="S40" s="150"/>
      <c r="T40" s="151"/>
      <c r="U40" s="150"/>
      <c r="V40" s="142"/>
      <c r="W40" s="142"/>
      <c r="X40" s="142"/>
      <c r="Y40" s="142"/>
      <c r="Z40" s="142"/>
      <c r="AA40" s="142"/>
      <c r="AB40" s="142"/>
      <c r="AC40" s="142"/>
      <c r="AD40" s="142"/>
      <c r="AE40" s="142" t="s">
        <v>102</v>
      </c>
      <c r="AF40" s="142">
        <v>0</v>
      </c>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row>
    <row r="41" spans="1:60" outlineLevel="1" x14ac:dyDescent="0.25">
      <c r="A41" s="143">
        <v>15</v>
      </c>
      <c r="B41" s="143" t="s">
        <v>144</v>
      </c>
      <c r="C41" s="178" t="s">
        <v>145</v>
      </c>
      <c r="D41" s="150" t="s">
        <v>105</v>
      </c>
      <c r="E41" s="155">
        <v>1246.5639200000001</v>
      </c>
      <c r="F41" s="158">
        <f>H41+J41</f>
        <v>0</v>
      </c>
      <c r="G41" s="159">
        <f>ROUND(E41*F41,2)</f>
        <v>0</v>
      </c>
      <c r="H41" s="159"/>
      <c r="I41" s="159">
        <f>ROUND(E41*H41,2)</f>
        <v>0</v>
      </c>
      <c r="J41" s="159"/>
      <c r="K41" s="159">
        <f>ROUND(E41*J41,2)</f>
        <v>0</v>
      </c>
      <c r="L41" s="159">
        <v>21</v>
      </c>
      <c r="M41" s="159">
        <f>G41*(1+L41/100)</f>
        <v>0</v>
      </c>
      <c r="N41" s="150">
        <v>0</v>
      </c>
      <c r="O41" s="150">
        <f>ROUND(E41*N41,5)</f>
        <v>0</v>
      </c>
      <c r="P41" s="150">
        <v>0</v>
      </c>
      <c r="Q41" s="150">
        <f>ROUND(E41*P41,5)</f>
        <v>0</v>
      </c>
      <c r="R41" s="150"/>
      <c r="S41" s="150"/>
      <c r="T41" s="151">
        <v>5.2999999999999999E-2</v>
      </c>
      <c r="U41" s="150">
        <f>ROUND(E41*T41,2)</f>
        <v>66.069999999999993</v>
      </c>
      <c r="V41" s="142"/>
      <c r="W41" s="142"/>
      <c r="X41" s="142"/>
      <c r="Y41" s="142"/>
      <c r="Z41" s="142"/>
      <c r="AA41" s="142"/>
      <c r="AB41" s="142"/>
      <c r="AC41" s="142"/>
      <c r="AD41" s="142"/>
      <c r="AE41" s="142" t="s">
        <v>100</v>
      </c>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row>
    <row r="42" spans="1:60" outlineLevel="1" x14ac:dyDescent="0.25">
      <c r="A42" s="143">
        <v>16</v>
      </c>
      <c r="B42" s="143" t="s">
        <v>146</v>
      </c>
      <c r="C42" s="178" t="s">
        <v>147</v>
      </c>
      <c r="D42" s="150" t="s">
        <v>105</v>
      </c>
      <c r="E42" s="155">
        <v>976.44808</v>
      </c>
      <c r="F42" s="158">
        <f>H42+J42</f>
        <v>0</v>
      </c>
      <c r="G42" s="159">
        <f>ROUND(E42*F42,2)</f>
        <v>0</v>
      </c>
      <c r="H42" s="159"/>
      <c r="I42" s="159">
        <f>ROUND(E42*H42,2)</f>
        <v>0</v>
      </c>
      <c r="J42" s="159"/>
      <c r="K42" s="159">
        <f>ROUND(E42*J42,2)</f>
        <v>0</v>
      </c>
      <c r="L42" s="159">
        <v>21</v>
      </c>
      <c r="M42" s="159">
        <f>G42*(1+L42/100)</f>
        <v>0</v>
      </c>
      <c r="N42" s="150">
        <v>0</v>
      </c>
      <c r="O42" s="150">
        <f>ROUND(E42*N42,5)</f>
        <v>0</v>
      </c>
      <c r="P42" s="150">
        <v>0</v>
      </c>
      <c r="Q42" s="150">
        <f>ROUND(E42*P42,5)</f>
        <v>0</v>
      </c>
      <c r="R42" s="150"/>
      <c r="S42" s="150"/>
      <c r="T42" s="151">
        <v>6.0999999999999999E-2</v>
      </c>
      <c r="U42" s="150">
        <f>ROUND(E42*T42,2)</f>
        <v>59.56</v>
      </c>
      <c r="V42" s="142"/>
      <c r="W42" s="142"/>
      <c r="X42" s="142"/>
      <c r="Y42" s="142"/>
      <c r="Z42" s="142"/>
      <c r="AA42" s="142"/>
      <c r="AB42" s="142"/>
      <c r="AC42" s="142"/>
      <c r="AD42" s="142"/>
      <c r="AE42" s="142" t="s">
        <v>100</v>
      </c>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row>
    <row r="43" spans="1:60" outlineLevel="1" x14ac:dyDescent="0.25">
      <c r="A43" s="143">
        <v>17</v>
      </c>
      <c r="B43" s="143" t="s">
        <v>148</v>
      </c>
      <c r="C43" s="178" t="s">
        <v>149</v>
      </c>
      <c r="D43" s="150" t="s">
        <v>105</v>
      </c>
      <c r="E43" s="155">
        <v>1869.08512</v>
      </c>
      <c r="F43" s="158">
        <f>H43+J43</f>
        <v>0</v>
      </c>
      <c r="G43" s="159">
        <f>ROUND(E43*F43,2)</f>
        <v>0</v>
      </c>
      <c r="H43" s="159"/>
      <c r="I43" s="159">
        <f>ROUND(E43*H43,2)</f>
        <v>0</v>
      </c>
      <c r="J43" s="159"/>
      <c r="K43" s="159">
        <f>ROUND(E43*J43,2)</f>
        <v>0</v>
      </c>
      <c r="L43" s="159">
        <v>21</v>
      </c>
      <c r="M43" s="159">
        <f>G43*(1+L43/100)</f>
        <v>0</v>
      </c>
      <c r="N43" s="150">
        <v>0</v>
      </c>
      <c r="O43" s="150">
        <f>ROUND(E43*N43,5)</f>
        <v>0</v>
      </c>
      <c r="P43" s="150">
        <v>0</v>
      </c>
      <c r="Q43" s="150">
        <f>ROUND(E43*P43,5)</f>
        <v>0</v>
      </c>
      <c r="R43" s="150"/>
      <c r="S43" s="150"/>
      <c r="T43" s="151">
        <v>0.2</v>
      </c>
      <c r="U43" s="150">
        <f>ROUND(E43*T43,2)</f>
        <v>373.82</v>
      </c>
      <c r="V43" s="142"/>
      <c r="W43" s="142"/>
      <c r="X43" s="142"/>
      <c r="Y43" s="142"/>
      <c r="Z43" s="142"/>
      <c r="AA43" s="142"/>
      <c r="AB43" s="142"/>
      <c r="AC43" s="142"/>
      <c r="AD43" s="142"/>
      <c r="AE43" s="142" t="s">
        <v>100</v>
      </c>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row>
    <row r="44" spans="1:60" outlineLevel="1" x14ac:dyDescent="0.25">
      <c r="A44" s="143"/>
      <c r="B44" s="143"/>
      <c r="C44" s="179" t="s">
        <v>150</v>
      </c>
      <c r="D44" s="152"/>
      <c r="E44" s="156">
        <v>2173.6455999999998</v>
      </c>
      <c r="F44" s="159"/>
      <c r="G44" s="159"/>
      <c r="H44" s="159"/>
      <c r="I44" s="159"/>
      <c r="J44" s="159"/>
      <c r="K44" s="159"/>
      <c r="L44" s="159"/>
      <c r="M44" s="159"/>
      <c r="N44" s="150"/>
      <c r="O44" s="150"/>
      <c r="P44" s="150"/>
      <c r="Q44" s="150"/>
      <c r="R44" s="150"/>
      <c r="S44" s="150"/>
      <c r="T44" s="151"/>
      <c r="U44" s="150"/>
      <c r="V44" s="142"/>
      <c r="W44" s="142"/>
      <c r="X44" s="142"/>
      <c r="Y44" s="142"/>
      <c r="Z44" s="142"/>
      <c r="AA44" s="142"/>
      <c r="AB44" s="142"/>
      <c r="AC44" s="142"/>
      <c r="AD44" s="142"/>
      <c r="AE44" s="142" t="s">
        <v>102</v>
      </c>
      <c r="AF44" s="142">
        <v>0</v>
      </c>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row>
    <row r="45" spans="1:60" outlineLevel="1" x14ac:dyDescent="0.25">
      <c r="A45" s="143"/>
      <c r="B45" s="143"/>
      <c r="C45" s="179" t="s">
        <v>151</v>
      </c>
      <c r="D45" s="152"/>
      <c r="E45" s="156">
        <v>-191.84208000000001</v>
      </c>
      <c r="F45" s="159"/>
      <c r="G45" s="159"/>
      <c r="H45" s="159"/>
      <c r="I45" s="159"/>
      <c r="J45" s="159"/>
      <c r="K45" s="159"/>
      <c r="L45" s="159"/>
      <c r="M45" s="159"/>
      <c r="N45" s="150"/>
      <c r="O45" s="150"/>
      <c r="P45" s="150"/>
      <c r="Q45" s="150"/>
      <c r="R45" s="150"/>
      <c r="S45" s="150"/>
      <c r="T45" s="151"/>
      <c r="U45" s="150"/>
      <c r="V45" s="142"/>
      <c r="W45" s="142"/>
      <c r="X45" s="142"/>
      <c r="Y45" s="142"/>
      <c r="Z45" s="142"/>
      <c r="AA45" s="142"/>
      <c r="AB45" s="142"/>
      <c r="AC45" s="142"/>
      <c r="AD45" s="142"/>
      <c r="AE45" s="142" t="s">
        <v>102</v>
      </c>
      <c r="AF45" s="142">
        <v>0</v>
      </c>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row>
    <row r="46" spans="1:60" outlineLevel="1" x14ac:dyDescent="0.25">
      <c r="A46" s="143"/>
      <c r="B46" s="143"/>
      <c r="C46" s="179" t="s">
        <v>152</v>
      </c>
      <c r="D46" s="152"/>
      <c r="E46" s="156">
        <v>-112.7184</v>
      </c>
      <c r="F46" s="159"/>
      <c r="G46" s="159"/>
      <c r="H46" s="159"/>
      <c r="I46" s="159"/>
      <c r="J46" s="159"/>
      <c r="K46" s="159"/>
      <c r="L46" s="159"/>
      <c r="M46" s="159"/>
      <c r="N46" s="150"/>
      <c r="O46" s="150"/>
      <c r="P46" s="150"/>
      <c r="Q46" s="150"/>
      <c r="R46" s="150"/>
      <c r="S46" s="150"/>
      <c r="T46" s="151"/>
      <c r="U46" s="150"/>
      <c r="V46" s="142"/>
      <c r="W46" s="142"/>
      <c r="X46" s="142"/>
      <c r="Y46" s="142"/>
      <c r="Z46" s="142"/>
      <c r="AA46" s="142"/>
      <c r="AB46" s="142"/>
      <c r="AC46" s="142"/>
      <c r="AD46" s="142"/>
      <c r="AE46" s="142" t="s">
        <v>102</v>
      </c>
      <c r="AF46" s="142">
        <v>0</v>
      </c>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row>
    <row r="47" spans="1:60" ht="20.399999999999999" outlineLevel="1" x14ac:dyDescent="0.25">
      <c r="A47" s="143">
        <v>18</v>
      </c>
      <c r="B47" s="143" t="s">
        <v>153</v>
      </c>
      <c r="C47" s="178" t="s">
        <v>154</v>
      </c>
      <c r="D47" s="150" t="s">
        <v>105</v>
      </c>
      <c r="E47" s="155">
        <v>307.75200000000001</v>
      </c>
      <c r="F47" s="158">
        <f>H47+J47</f>
        <v>0</v>
      </c>
      <c r="G47" s="159">
        <f>ROUND(E47*F47,2)</f>
        <v>0</v>
      </c>
      <c r="H47" s="159"/>
      <c r="I47" s="159">
        <f>ROUND(E47*H47,2)</f>
        <v>0</v>
      </c>
      <c r="J47" s="159"/>
      <c r="K47" s="159">
        <f>ROUND(E47*J47,2)</f>
        <v>0</v>
      </c>
      <c r="L47" s="159">
        <v>21</v>
      </c>
      <c r="M47" s="159">
        <f>G47*(1+L47/100)</f>
        <v>0</v>
      </c>
      <c r="N47" s="150">
        <v>1.7</v>
      </c>
      <c r="O47" s="150">
        <f>ROUND(E47*N47,5)</f>
        <v>523.17840000000001</v>
      </c>
      <c r="P47" s="150">
        <v>0</v>
      </c>
      <c r="Q47" s="150">
        <f>ROUND(E47*P47,5)</f>
        <v>0</v>
      </c>
      <c r="R47" s="150"/>
      <c r="S47" s="150"/>
      <c r="T47" s="151">
        <v>1.587</v>
      </c>
      <c r="U47" s="150">
        <f>ROUND(E47*T47,2)</f>
        <v>488.4</v>
      </c>
      <c r="V47" s="142"/>
      <c r="W47" s="142"/>
      <c r="X47" s="142"/>
      <c r="Y47" s="142"/>
      <c r="Z47" s="142"/>
      <c r="AA47" s="142"/>
      <c r="AB47" s="142"/>
      <c r="AC47" s="142"/>
      <c r="AD47" s="142"/>
      <c r="AE47" s="142" t="s">
        <v>100</v>
      </c>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row>
    <row r="48" spans="1:60" outlineLevel="1" x14ac:dyDescent="0.25">
      <c r="A48" s="143"/>
      <c r="B48" s="143"/>
      <c r="C48" s="179" t="s">
        <v>155</v>
      </c>
      <c r="D48" s="152"/>
      <c r="E48" s="156">
        <v>134.77199999999999</v>
      </c>
      <c r="F48" s="159"/>
      <c r="G48" s="159"/>
      <c r="H48" s="159"/>
      <c r="I48" s="159"/>
      <c r="J48" s="159"/>
      <c r="K48" s="159"/>
      <c r="L48" s="159"/>
      <c r="M48" s="159"/>
      <c r="N48" s="150"/>
      <c r="O48" s="150"/>
      <c r="P48" s="150"/>
      <c r="Q48" s="150"/>
      <c r="R48" s="150"/>
      <c r="S48" s="150"/>
      <c r="T48" s="151"/>
      <c r="U48" s="150"/>
      <c r="V48" s="142"/>
      <c r="W48" s="142"/>
      <c r="X48" s="142"/>
      <c r="Y48" s="142"/>
      <c r="Z48" s="142"/>
      <c r="AA48" s="142"/>
      <c r="AB48" s="142"/>
      <c r="AC48" s="142"/>
      <c r="AD48" s="142"/>
      <c r="AE48" s="142" t="s">
        <v>102</v>
      </c>
      <c r="AF48" s="142">
        <v>0</v>
      </c>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row>
    <row r="49" spans="1:60" outlineLevel="1" x14ac:dyDescent="0.25">
      <c r="A49" s="143"/>
      <c r="B49" s="143"/>
      <c r="C49" s="179" t="s">
        <v>156</v>
      </c>
      <c r="D49" s="152"/>
      <c r="E49" s="156">
        <v>172.98</v>
      </c>
      <c r="F49" s="159"/>
      <c r="G49" s="159"/>
      <c r="H49" s="159"/>
      <c r="I49" s="159"/>
      <c r="J49" s="159"/>
      <c r="K49" s="159"/>
      <c r="L49" s="159"/>
      <c r="M49" s="159"/>
      <c r="N49" s="150"/>
      <c r="O49" s="150"/>
      <c r="P49" s="150"/>
      <c r="Q49" s="150"/>
      <c r="R49" s="150"/>
      <c r="S49" s="150"/>
      <c r="T49" s="151"/>
      <c r="U49" s="150"/>
      <c r="V49" s="142"/>
      <c r="W49" s="142"/>
      <c r="X49" s="142"/>
      <c r="Y49" s="142"/>
      <c r="Z49" s="142"/>
      <c r="AA49" s="142"/>
      <c r="AB49" s="142"/>
      <c r="AC49" s="142"/>
      <c r="AD49" s="142"/>
      <c r="AE49" s="142" t="s">
        <v>102</v>
      </c>
      <c r="AF49" s="142">
        <v>0</v>
      </c>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row>
    <row r="50" spans="1:60" outlineLevel="1" x14ac:dyDescent="0.25">
      <c r="A50" s="143">
        <v>19</v>
      </c>
      <c r="B50" s="143" t="s">
        <v>157</v>
      </c>
      <c r="C50" s="178" t="s">
        <v>158</v>
      </c>
      <c r="D50" s="150" t="s">
        <v>159</v>
      </c>
      <c r="E50" s="155">
        <v>116</v>
      </c>
      <c r="F50" s="158">
        <f>H50+J50</f>
        <v>0</v>
      </c>
      <c r="G50" s="159">
        <f>ROUND(E50*F50,2)</f>
        <v>0</v>
      </c>
      <c r="H50" s="159"/>
      <c r="I50" s="159">
        <f>ROUND(E50*H50,2)</f>
        <v>0</v>
      </c>
      <c r="J50" s="159"/>
      <c r="K50" s="159">
        <f>ROUND(E50*J50,2)</f>
        <v>0</v>
      </c>
      <c r="L50" s="159">
        <v>21</v>
      </c>
      <c r="M50" s="159">
        <f>G50*(1+L50/100)</f>
        <v>0</v>
      </c>
      <c r="N50" s="150">
        <v>0</v>
      </c>
      <c r="O50" s="150">
        <f>ROUND(E50*N50,5)</f>
        <v>0</v>
      </c>
      <c r="P50" s="150">
        <v>0.04</v>
      </c>
      <c r="Q50" s="150">
        <f>ROUND(E50*P50,5)</f>
        <v>4.6399999999999997</v>
      </c>
      <c r="R50" s="150"/>
      <c r="S50" s="150"/>
      <c r="T50" s="151">
        <v>0.25</v>
      </c>
      <c r="U50" s="150">
        <f>ROUND(E50*T50,2)</f>
        <v>29</v>
      </c>
      <c r="V50" s="142"/>
      <c r="W50" s="142"/>
      <c r="X50" s="142"/>
      <c r="Y50" s="142"/>
      <c r="Z50" s="142"/>
      <c r="AA50" s="142"/>
      <c r="AB50" s="142"/>
      <c r="AC50" s="142"/>
      <c r="AD50" s="142"/>
      <c r="AE50" s="142" t="s">
        <v>100</v>
      </c>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row>
    <row r="51" spans="1:60" outlineLevel="1" x14ac:dyDescent="0.25">
      <c r="A51" s="143">
        <v>20</v>
      </c>
      <c r="B51" s="143" t="s">
        <v>160</v>
      </c>
      <c r="C51" s="178" t="s">
        <v>161</v>
      </c>
      <c r="D51" s="150" t="s">
        <v>159</v>
      </c>
      <c r="E51" s="155">
        <v>88.2</v>
      </c>
      <c r="F51" s="158">
        <f>H51+J51</f>
        <v>0</v>
      </c>
      <c r="G51" s="159">
        <f>ROUND(E51*F51,2)</f>
        <v>0</v>
      </c>
      <c r="H51" s="159"/>
      <c r="I51" s="159">
        <f>ROUND(E51*H51,2)</f>
        <v>0</v>
      </c>
      <c r="J51" s="159"/>
      <c r="K51" s="159">
        <f>ROUND(E51*J51,2)</f>
        <v>0</v>
      </c>
      <c r="L51" s="159">
        <v>21</v>
      </c>
      <c r="M51" s="159">
        <f>G51*(1+L51/100)</f>
        <v>0</v>
      </c>
      <c r="N51" s="150">
        <v>0</v>
      </c>
      <c r="O51" s="150">
        <f>ROUND(E51*N51,5)</f>
        <v>0</v>
      </c>
      <c r="P51" s="150">
        <v>0.10150000000000001</v>
      </c>
      <c r="Q51" s="150">
        <f>ROUND(E51*P51,5)</f>
        <v>8.9522999999999993</v>
      </c>
      <c r="R51" s="150"/>
      <c r="S51" s="150"/>
      <c r="T51" s="151">
        <v>0.43</v>
      </c>
      <c r="U51" s="150">
        <f>ROUND(E51*T51,2)</f>
        <v>37.93</v>
      </c>
      <c r="V51" s="142"/>
      <c r="W51" s="142"/>
      <c r="X51" s="142"/>
      <c r="Y51" s="142"/>
      <c r="Z51" s="142"/>
      <c r="AA51" s="142"/>
      <c r="AB51" s="142"/>
      <c r="AC51" s="142"/>
      <c r="AD51" s="142"/>
      <c r="AE51" s="142" t="s">
        <v>100</v>
      </c>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row>
    <row r="52" spans="1:60" outlineLevel="1" x14ac:dyDescent="0.25">
      <c r="A52" s="143"/>
      <c r="B52" s="143"/>
      <c r="C52" s="179" t="s">
        <v>162</v>
      </c>
      <c r="D52" s="152"/>
      <c r="E52" s="156">
        <v>88.2</v>
      </c>
      <c r="F52" s="159"/>
      <c r="G52" s="159"/>
      <c r="H52" s="159"/>
      <c r="I52" s="159"/>
      <c r="J52" s="159"/>
      <c r="K52" s="159"/>
      <c r="L52" s="159"/>
      <c r="M52" s="159"/>
      <c r="N52" s="150"/>
      <c r="O52" s="150"/>
      <c r="P52" s="150"/>
      <c r="Q52" s="150"/>
      <c r="R52" s="150"/>
      <c r="S52" s="150"/>
      <c r="T52" s="151"/>
      <c r="U52" s="150"/>
      <c r="V52" s="142"/>
      <c r="W52" s="142"/>
      <c r="X52" s="142"/>
      <c r="Y52" s="142"/>
      <c r="Z52" s="142"/>
      <c r="AA52" s="142"/>
      <c r="AB52" s="142"/>
      <c r="AC52" s="142"/>
      <c r="AD52" s="142"/>
      <c r="AE52" s="142" t="s">
        <v>102</v>
      </c>
      <c r="AF52" s="142">
        <v>0</v>
      </c>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row>
    <row r="53" spans="1:60" outlineLevel="1" x14ac:dyDescent="0.25">
      <c r="A53" s="143">
        <v>21</v>
      </c>
      <c r="B53" s="143" t="s">
        <v>163</v>
      </c>
      <c r="C53" s="178" t="s">
        <v>164</v>
      </c>
      <c r="D53" s="150" t="s">
        <v>159</v>
      </c>
      <c r="E53" s="155">
        <v>347.69</v>
      </c>
      <c r="F53" s="158">
        <f>H53+J53</f>
        <v>0</v>
      </c>
      <c r="G53" s="159">
        <f>ROUND(E53*F53,2)</f>
        <v>0</v>
      </c>
      <c r="H53" s="159"/>
      <c r="I53" s="159">
        <f>ROUND(E53*H53,2)</f>
        <v>0</v>
      </c>
      <c r="J53" s="159"/>
      <c r="K53" s="159">
        <f>ROUND(E53*J53,2)</f>
        <v>0</v>
      </c>
      <c r="L53" s="159">
        <v>21</v>
      </c>
      <c r="M53" s="159">
        <f>G53*(1+L53/100)</f>
        <v>0</v>
      </c>
      <c r="N53" s="150">
        <v>0</v>
      </c>
      <c r="O53" s="150">
        <f>ROUND(E53*N53,5)</f>
        <v>0</v>
      </c>
      <c r="P53" s="150">
        <v>0.40799999999999997</v>
      </c>
      <c r="Q53" s="150">
        <f>ROUND(E53*P53,5)</f>
        <v>141.85751999999999</v>
      </c>
      <c r="R53" s="150"/>
      <c r="S53" s="150"/>
      <c r="T53" s="151">
        <v>0.54</v>
      </c>
      <c r="U53" s="150">
        <f>ROUND(E53*T53,2)</f>
        <v>187.75</v>
      </c>
      <c r="V53" s="142"/>
      <c r="W53" s="142"/>
      <c r="X53" s="142"/>
      <c r="Y53" s="142"/>
      <c r="Z53" s="142"/>
      <c r="AA53" s="142"/>
      <c r="AB53" s="142"/>
      <c r="AC53" s="142"/>
      <c r="AD53" s="142"/>
      <c r="AE53" s="142" t="s">
        <v>100</v>
      </c>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row>
    <row r="54" spans="1:60" outlineLevel="1" x14ac:dyDescent="0.25">
      <c r="A54" s="143"/>
      <c r="B54" s="143"/>
      <c r="C54" s="179" t="s">
        <v>165</v>
      </c>
      <c r="D54" s="152"/>
      <c r="E54" s="156">
        <v>347.69</v>
      </c>
      <c r="F54" s="159"/>
      <c r="G54" s="159"/>
      <c r="H54" s="159"/>
      <c r="I54" s="159"/>
      <c r="J54" s="159"/>
      <c r="K54" s="159"/>
      <c r="L54" s="159"/>
      <c r="M54" s="159"/>
      <c r="N54" s="150"/>
      <c r="O54" s="150"/>
      <c r="P54" s="150"/>
      <c r="Q54" s="150"/>
      <c r="R54" s="150"/>
      <c r="S54" s="150"/>
      <c r="T54" s="151"/>
      <c r="U54" s="150"/>
      <c r="V54" s="142"/>
      <c r="W54" s="142"/>
      <c r="X54" s="142"/>
      <c r="Y54" s="142"/>
      <c r="Z54" s="142"/>
      <c r="AA54" s="142"/>
      <c r="AB54" s="142"/>
      <c r="AC54" s="142"/>
      <c r="AD54" s="142"/>
      <c r="AE54" s="142" t="s">
        <v>102</v>
      </c>
      <c r="AF54" s="142">
        <v>0</v>
      </c>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row>
    <row r="55" spans="1:60" outlineLevel="1" x14ac:dyDescent="0.25">
      <c r="A55" s="143">
        <v>22</v>
      </c>
      <c r="B55" s="143" t="s">
        <v>166</v>
      </c>
      <c r="C55" s="178" t="s">
        <v>167</v>
      </c>
      <c r="D55" s="150" t="s">
        <v>168</v>
      </c>
      <c r="E55" s="155">
        <v>9</v>
      </c>
      <c r="F55" s="158">
        <f>H55+J55</f>
        <v>0</v>
      </c>
      <c r="G55" s="159">
        <f>ROUND(E55*F55,2)</f>
        <v>0</v>
      </c>
      <c r="H55" s="159"/>
      <c r="I55" s="159">
        <f>ROUND(E55*H55,2)</f>
        <v>0</v>
      </c>
      <c r="J55" s="159"/>
      <c r="K55" s="159">
        <f>ROUND(E55*J55,2)</f>
        <v>0</v>
      </c>
      <c r="L55" s="159">
        <v>21</v>
      </c>
      <c r="M55" s="159">
        <f>G55*(1+L55/100)</f>
        <v>0</v>
      </c>
      <c r="N55" s="150">
        <v>0</v>
      </c>
      <c r="O55" s="150">
        <f>ROUND(E55*N55,5)</f>
        <v>0</v>
      </c>
      <c r="P55" s="150">
        <v>0</v>
      </c>
      <c r="Q55" s="150">
        <f>ROUND(E55*P55,5)</f>
        <v>0</v>
      </c>
      <c r="R55" s="150"/>
      <c r="S55" s="150"/>
      <c r="T55" s="151">
        <v>0</v>
      </c>
      <c r="U55" s="150">
        <f>ROUND(E55*T55,2)</f>
        <v>0</v>
      </c>
      <c r="V55" s="142"/>
      <c r="W55" s="142"/>
      <c r="X55" s="142"/>
      <c r="Y55" s="142"/>
      <c r="Z55" s="142"/>
      <c r="AA55" s="142"/>
      <c r="AB55" s="142"/>
      <c r="AC55" s="142"/>
      <c r="AD55" s="142"/>
      <c r="AE55" s="142" t="s">
        <v>100</v>
      </c>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row>
    <row r="56" spans="1:60" outlineLevel="1" x14ac:dyDescent="0.25">
      <c r="A56" s="143">
        <v>23</v>
      </c>
      <c r="B56" s="143" t="s">
        <v>169</v>
      </c>
      <c r="C56" s="178" t="s">
        <v>170</v>
      </c>
      <c r="D56" s="150" t="s">
        <v>171</v>
      </c>
      <c r="E56" s="155">
        <v>11.55</v>
      </c>
      <c r="F56" s="158">
        <f>H56+J56</f>
        <v>0</v>
      </c>
      <c r="G56" s="159">
        <f>ROUND(E56*F56,2)</f>
        <v>0</v>
      </c>
      <c r="H56" s="159"/>
      <c r="I56" s="159">
        <f>ROUND(E56*H56,2)</f>
        <v>0</v>
      </c>
      <c r="J56" s="159"/>
      <c r="K56" s="159">
        <f>ROUND(E56*J56,2)</f>
        <v>0</v>
      </c>
      <c r="L56" s="159">
        <v>21</v>
      </c>
      <c r="M56" s="159">
        <f>G56*(1+L56/100)</f>
        <v>0</v>
      </c>
      <c r="N56" s="150">
        <v>0</v>
      </c>
      <c r="O56" s="150">
        <f>ROUND(E56*N56,5)</f>
        <v>0</v>
      </c>
      <c r="P56" s="150">
        <v>0</v>
      </c>
      <c r="Q56" s="150">
        <f>ROUND(E56*P56,5)</f>
        <v>0</v>
      </c>
      <c r="R56" s="150"/>
      <c r="S56" s="150"/>
      <c r="T56" s="151">
        <v>0.56399999999999995</v>
      </c>
      <c r="U56" s="150">
        <f>ROUND(E56*T56,2)</f>
        <v>6.51</v>
      </c>
      <c r="V56" s="142"/>
      <c r="W56" s="142"/>
      <c r="X56" s="142"/>
      <c r="Y56" s="142"/>
      <c r="Z56" s="142"/>
      <c r="AA56" s="142"/>
      <c r="AB56" s="142"/>
      <c r="AC56" s="142"/>
      <c r="AD56" s="142"/>
      <c r="AE56" s="142" t="s">
        <v>100</v>
      </c>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row>
    <row r="57" spans="1:60" outlineLevel="1" x14ac:dyDescent="0.25">
      <c r="A57" s="143">
        <v>24</v>
      </c>
      <c r="B57" s="143" t="s">
        <v>172</v>
      </c>
      <c r="C57" s="178" t="s">
        <v>173</v>
      </c>
      <c r="D57" s="150" t="s">
        <v>171</v>
      </c>
      <c r="E57" s="155">
        <v>4001.97</v>
      </c>
      <c r="F57" s="158">
        <f>H57+J57</f>
        <v>0</v>
      </c>
      <c r="G57" s="159">
        <f>ROUND(E57*F57,2)</f>
        <v>0</v>
      </c>
      <c r="H57" s="159"/>
      <c r="I57" s="159">
        <f>ROUND(E57*H57,2)</f>
        <v>0</v>
      </c>
      <c r="J57" s="159"/>
      <c r="K57" s="159">
        <f>ROUND(E57*J57,2)</f>
        <v>0</v>
      </c>
      <c r="L57" s="159">
        <v>21</v>
      </c>
      <c r="M57" s="159">
        <f>G57*(1+L57/100)</f>
        <v>0</v>
      </c>
      <c r="N57" s="150">
        <v>0</v>
      </c>
      <c r="O57" s="150">
        <f>ROUND(E57*N57,5)</f>
        <v>0</v>
      </c>
      <c r="P57" s="150">
        <v>0</v>
      </c>
      <c r="Q57" s="150">
        <f>ROUND(E57*P57,5)</f>
        <v>0</v>
      </c>
      <c r="R57" s="150"/>
      <c r="S57" s="150"/>
      <c r="T57" s="151">
        <v>0</v>
      </c>
      <c r="U57" s="150">
        <f>ROUND(E57*T57,2)</f>
        <v>0</v>
      </c>
      <c r="V57" s="142"/>
      <c r="W57" s="142"/>
      <c r="X57" s="142"/>
      <c r="Y57" s="142"/>
      <c r="Z57" s="142"/>
      <c r="AA57" s="142"/>
      <c r="AB57" s="142"/>
      <c r="AC57" s="142"/>
      <c r="AD57" s="142"/>
      <c r="AE57" s="142" t="s">
        <v>100</v>
      </c>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row>
    <row r="58" spans="1:60" outlineLevel="1" x14ac:dyDescent="0.25">
      <c r="A58" s="143"/>
      <c r="B58" s="143"/>
      <c r="C58" s="391" t="s">
        <v>174</v>
      </c>
      <c r="D58" s="392"/>
      <c r="E58" s="393"/>
      <c r="F58" s="394"/>
      <c r="G58" s="395"/>
      <c r="H58" s="159"/>
      <c r="I58" s="159"/>
      <c r="J58" s="159"/>
      <c r="K58" s="159"/>
      <c r="L58" s="159"/>
      <c r="M58" s="159"/>
      <c r="N58" s="150"/>
      <c r="O58" s="150"/>
      <c r="P58" s="150"/>
      <c r="Q58" s="150"/>
      <c r="R58" s="150"/>
      <c r="S58" s="150"/>
      <c r="T58" s="151"/>
      <c r="U58" s="150"/>
      <c r="V58" s="142"/>
      <c r="W58" s="142"/>
      <c r="X58" s="142"/>
      <c r="Y58" s="142"/>
      <c r="Z58" s="142"/>
      <c r="AA58" s="142"/>
      <c r="AB58" s="142"/>
      <c r="AC58" s="142"/>
      <c r="AD58" s="142"/>
      <c r="AE58" s="142" t="s">
        <v>95</v>
      </c>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5" t="str">
        <f>C58</f>
        <v>Poplatek za likvidaci odpadů nekontaminovaných 17 05 04 Vytěžené zeminy a horniny</v>
      </c>
      <c r="BB58" s="142"/>
      <c r="BC58" s="142"/>
      <c r="BD58" s="142"/>
      <c r="BE58" s="142"/>
      <c r="BF58" s="142"/>
      <c r="BG58" s="142"/>
      <c r="BH58" s="142"/>
    </row>
    <row r="59" spans="1:60" outlineLevel="1" x14ac:dyDescent="0.25">
      <c r="A59" s="143"/>
      <c r="B59" s="143"/>
      <c r="C59" s="391" t="s">
        <v>175</v>
      </c>
      <c r="D59" s="392"/>
      <c r="E59" s="393"/>
      <c r="F59" s="394"/>
      <c r="G59" s="395"/>
      <c r="H59" s="159"/>
      <c r="I59" s="159"/>
      <c r="J59" s="159"/>
      <c r="K59" s="159"/>
      <c r="L59" s="159"/>
      <c r="M59" s="159"/>
      <c r="N59" s="150"/>
      <c r="O59" s="150"/>
      <c r="P59" s="150"/>
      <c r="Q59" s="150"/>
      <c r="R59" s="150"/>
      <c r="S59" s="150"/>
      <c r="T59" s="151"/>
      <c r="U59" s="150"/>
      <c r="V59" s="142"/>
      <c r="W59" s="142"/>
      <c r="X59" s="142"/>
      <c r="Y59" s="142"/>
      <c r="Z59" s="142"/>
      <c r="AA59" s="142"/>
      <c r="AB59" s="142"/>
      <c r="AC59" s="142"/>
      <c r="AD59" s="142"/>
      <c r="AE59" s="142" t="s">
        <v>95</v>
      </c>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5" t="str">
        <f>C59</f>
        <v>Položka obsahuje:</v>
      </c>
      <c r="BB59" s="142"/>
      <c r="BC59" s="142"/>
      <c r="BD59" s="142"/>
      <c r="BE59" s="142"/>
      <c r="BF59" s="142"/>
      <c r="BG59" s="142"/>
      <c r="BH59" s="142"/>
    </row>
    <row r="60" spans="1:60" ht="21" outlineLevel="1" x14ac:dyDescent="0.25">
      <c r="A60" s="143"/>
      <c r="B60" s="143"/>
      <c r="C60" s="391" t="s">
        <v>176</v>
      </c>
      <c r="D60" s="392"/>
      <c r="E60" s="393"/>
      <c r="F60" s="394"/>
      <c r="G60" s="395"/>
      <c r="H60" s="159"/>
      <c r="I60" s="159"/>
      <c r="J60" s="159"/>
      <c r="K60" s="159"/>
      <c r="L60" s="159"/>
      <c r="M60" s="159"/>
      <c r="N60" s="150"/>
      <c r="O60" s="150"/>
      <c r="P60" s="150"/>
      <c r="Q60" s="150"/>
      <c r="R60" s="150"/>
      <c r="S60" s="150"/>
      <c r="T60" s="151"/>
      <c r="U60" s="150"/>
      <c r="V60" s="142"/>
      <c r="W60" s="142"/>
      <c r="X60" s="142"/>
      <c r="Y60" s="142"/>
      <c r="Z60" s="142"/>
      <c r="AA60" s="142"/>
      <c r="AB60" s="142"/>
      <c r="AC60" s="142"/>
      <c r="AD60" s="142"/>
      <c r="AE60" s="142" t="s">
        <v>95</v>
      </c>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5" t="str">
        <f>C60</f>
        <v>-veškeré poplatky provozovateli skládky, recyklační linky nebo jiného zařízení na zpracování nebo likvidaci odpadů související s převzetím, uložením, zpracováním nebo likvidací odpadu</v>
      </c>
      <c r="BB60" s="142"/>
      <c r="BC60" s="142"/>
      <c r="BD60" s="142"/>
      <c r="BE60" s="142"/>
      <c r="BF60" s="142"/>
      <c r="BG60" s="142"/>
      <c r="BH60" s="142"/>
    </row>
    <row r="61" spans="1:60" ht="21" outlineLevel="1" x14ac:dyDescent="0.25">
      <c r="A61" s="143"/>
      <c r="B61" s="143"/>
      <c r="C61" s="391" t="s">
        <v>177</v>
      </c>
      <c r="D61" s="392"/>
      <c r="E61" s="393"/>
      <c r="F61" s="394"/>
      <c r="G61" s="395"/>
      <c r="H61" s="159"/>
      <c r="I61" s="159"/>
      <c r="J61" s="159"/>
      <c r="K61" s="159"/>
      <c r="L61" s="159"/>
      <c r="M61" s="159"/>
      <c r="N61" s="150"/>
      <c r="O61" s="150"/>
      <c r="P61" s="150"/>
      <c r="Q61" s="150"/>
      <c r="R61" s="150"/>
      <c r="S61" s="150"/>
      <c r="T61" s="151"/>
      <c r="U61" s="150"/>
      <c r="V61" s="142"/>
      <c r="W61" s="142"/>
      <c r="X61" s="142"/>
      <c r="Y61" s="142"/>
      <c r="Z61" s="142"/>
      <c r="AA61" s="142"/>
      <c r="AB61" s="142"/>
      <c r="AC61" s="142"/>
      <c r="AD61" s="142"/>
      <c r="AE61" s="142" t="s">
        <v>95</v>
      </c>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5" t="str">
        <f>C61</f>
        <v>- náklady spojené s dopravou odpadu z místa stavby na místo převzetí provozovatelem skládky, recyklační linky nebo likvidaci odpadů</v>
      </c>
      <c r="BB61" s="142"/>
      <c r="BC61" s="142"/>
      <c r="BD61" s="142"/>
      <c r="BE61" s="142"/>
      <c r="BF61" s="142"/>
      <c r="BG61" s="142"/>
      <c r="BH61" s="142"/>
    </row>
    <row r="62" spans="1:60" x14ac:dyDescent="0.25">
      <c r="A62" s="144" t="s">
        <v>88</v>
      </c>
      <c r="B62" s="144" t="s">
        <v>53</v>
      </c>
      <c r="C62" s="180" t="s">
        <v>54</v>
      </c>
      <c r="D62" s="153"/>
      <c r="E62" s="157"/>
      <c r="F62" s="160"/>
      <c r="G62" s="160">
        <f>SUMIF(AE63:AE65,"&lt;&gt;NOR",G63:G65)</f>
        <v>0</v>
      </c>
      <c r="H62" s="160"/>
      <c r="I62" s="160">
        <f>SUM(I63:I65)</f>
        <v>0</v>
      </c>
      <c r="J62" s="160"/>
      <c r="K62" s="160">
        <f>SUM(K63:K65)</f>
        <v>0</v>
      </c>
      <c r="L62" s="160"/>
      <c r="M62" s="160">
        <f>SUM(M63:M65)</f>
        <v>0</v>
      </c>
      <c r="N62" s="153"/>
      <c r="O62" s="153">
        <f>SUM(O63:O65)</f>
        <v>116.68838</v>
      </c>
      <c r="P62" s="153"/>
      <c r="Q62" s="153">
        <f>SUM(Q63:Q65)</f>
        <v>0</v>
      </c>
      <c r="R62" s="153"/>
      <c r="S62" s="153"/>
      <c r="T62" s="154"/>
      <c r="U62" s="153">
        <f>SUM(U63:U65)</f>
        <v>108.08</v>
      </c>
      <c r="AE62" t="s">
        <v>89</v>
      </c>
    </row>
    <row r="63" spans="1:60" ht="20.399999999999999" outlineLevel="1" x14ac:dyDescent="0.25">
      <c r="A63" s="143">
        <v>25</v>
      </c>
      <c r="B63" s="143" t="s">
        <v>153</v>
      </c>
      <c r="C63" s="178" t="s">
        <v>178</v>
      </c>
      <c r="D63" s="150" t="s">
        <v>105</v>
      </c>
      <c r="E63" s="155">
        <v>17.38</v>
      </c>
      <c r="F63" s="158">
        <f>H63+J63</f>
        <v>0</v>
      </c>
      <c r="G63" s="159">
        <f>ROUND(E63*F63,2)</f>
        <v>0</v>
      </c>
      <c r="H63" s="159"/>
      <c r="I63" s="159">
        <f>ROUND(E63*H63,2)</f>
        <v>0</v>
      </c>
      <c r="J63" s="159"/>
      <c r="K63" s="159">
        <f>ROUND(E63*J63,2)</f>
        <v>0</v>
      </c>
      <c r="L63" s="159">
        <v>21</v>
      </c>
      <c r="M63" s="159">
        <f>G63*(1+L63/100)</f>
        <v>0</v>
      </c>
      <c r="N63" s="150">
        <v>1.7</v>
      </c>
      <c r="O63" s="150">
        <f>ROUND(E63*N63,5)</f>
        <v>29.545999999999999</v>
      </c>
      <c r="P63" s="150">
        <v>0</v>
      </c>
      <c r="Q63" s="150">
        <f>ROUND(E63*P63,5)</f>
        <v>0</v>
      </c>
      <c r="R63" s="150"/>
      <c r="S63" s="150"/>
      <c r="T63" s="151">
        <v>1.587</v>
      </c>
      <c r="U63" s="150">
        <f>ROUND(E63*T63,2)</f>
        <v>27.58</v>
      </c>
      <c r="V63" s="142"/>
      <c r="W63" s="142"/>
      <c r="X63" s="142"/>
      <c r="Y63" s="142"/>
      <c r="Z63" s="142"/>
      <c r="AA63" s="142"/>
      <c r="AB63" s="142"/>
      <c r="AC63" s="142"/>
      <c r="AD63" s="142"/>
      <c r="AE63" s="142" t="s">
        <v>100</v>
      </c>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row>
    <row r="64" spans="1:60" ht="20.399999999999999" outlineLevel="1" x14ac:dyDescent="0.25">
      <c r="A64" s="143">
        <v>26</v>
      </c>
      <c r="B64" s="143" t="s">
        <v>179</v>
      </c>
      <c r="C64" s="178" t="s">
        <v>180</v>
      </c>
      <c r="D64" s="150" t="s">
        <v>159</v>
      </c>
      <c r="E64" s="155">
        <v>372.69</v>
      </c>
      <c r="F64" s="158">
        <f>H64+J64</f>
        <v>0</v>
      </c>
      <c r="G64" s="159">
        <f>ROUND(E64*F64,2)</f>
        <v>0</v>
      </c>
      <c r="H64" s="159"/>
      <c r="I64" s="159">
        <f>ROUND(E64*H64,2)</f>
        <v>0</v>
      </c>
      <c r="J64" s="159"/>
      <c r="K64" s="159">
        <f>ROUND(E64*J64,2)</f>
        <v>0</v>
      </c>
      <c r="L64" s="159">
        <v>21</v>
      </c>
      <c r="M64" s="159">
        <f>G64*(1+L64/100)</f>
        <v>0</v>
      </c>
      <c r="N64" s="150">
        <v>0.23382</v>
      </c>
      <c r="O64" s="150">
        <f>ROUND(E64*N64,5)</f>
        <v>87.142380000000003</v>
      </c>
      <c r="P64" s="150">
        <v>0</v>
      </c>
      <c r="Q64" s="150">
        <f>ROUND(E64*P64,5)</f>
        <v>0</v>
      </c>
      <c r="R64" s="150"/>
      <c r="S64" s="150"/>
      <c r="T64" s="151">
        <v>0.216</v>
      </c>
      <c r="U64" s="150">
        <f>ROUND(E64*T64,2)</f>
        <v>80.5</v>
      </c>
      <c r="V64" s="142"/>
      <c r="W64" s="142"/>
      <c r="X64" s="142"/>
      <c r="Y64" s="142"/>
      <c r="Z64" s="142"/>
      <c r="AA64" s="142"/>
      <c r="AB64" s="142"/>
      <c r="AC64" s="142"/>
      <c r="AD64" s="142"/>
      <c r="AE64" s="142" t="s">
        <v>100</v>
      </c>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row>
    <row r="65" spans="1:60" outlineLevel="1" x14ac:dyDescent="0.25">
      <c r="A65" s="143"/>
      <c r="B65" s="143"/>
      <c r="C65" s="179" t="s">
        <v>181</v>
      </c>
      <c r="D65" s="152"/>
      <c r="E65" s="156">
        <v>372.69</v>
      </c>
      <c r="F65" s="159"/>
      <c r="G65" s="159"/>
      <c r="H65" s="159"/>
      <c r="I65" s="159"/>
      <c r="J65" s="159"/>
      <c r="K65" s="159"/>
      <c r="L65" s="159"/>
      <c r="M65" s="159"/>
      <c r="N65" s="150"/>
      <c r="O65" s="150"/>
      <c r="P65" s="150"/>
      <c r="Q65" s="150"/>
      <c r="R65" s="150"/>
      <c r="S65" s="150"/>
      <c r="T65" s="151"/>
      <c r="U65" s="150"/>
      <c r="V65" s="142"/>
      <c r="W65" s="142"/>
      <c r="X65" s="142"/>
      <c r="Y65" s="142"/>
      <c r="Z65" s="142"/>
      <c r="AA65" s="142"/>
      <c r="AB65" s="142"/>
      <c r="AC65" s="142"/>
      <c r="AD65" s="142"/>
      <c r="AE65" s="142" t="s">
        <v>102</v>
      </c>
      <c r="AF65" s="142">
        <v>0</v>
      </c>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row>
    <row r="66" spans="1:60" x14ac:dyDescent="0.25">
      <c r="A66" s="144" t="s">
        <v>88</v>
      </c>
      <c r="B66" s="144" t="s">
        <v>55</v>
      </c>
      <c r="C66" s="180" t="s">
        <v>56</v>
      </c>
      <c r="D66" s="153"/>
      <c r="E66" s="157"/>
      <c r="F66" s="160"/>
      <c r="G66" s="160">
        <f>SUMIF(AE67:AE76,"&lt;&gt;NOR",G67:G76)</f>
        <v>0</v>
      </c>
      <c r="H66" s="160"/>
      <c r="I66" s="160">
        <f>SUM(I67:I76)</f>
        <v>0</v>
      </c>
      <c r="J66" s="160"/>
      <c r="K66" s="160">
        <f>SUM(K67:K76)</f>
        <v>0</v>
      </c>
      <c r="L66" s="160"/>
      <c r="M66" s="160">
        <f>SUM(M67:M76)</f>
        <v>0</v>
      </c>
      <c r="N66" s="153"/>
      <c r="O66" s="153">
        <f>SUM(O67:O76)</f>
        <v>701.94695999999999</v>
      </c>
      <c r="P66" s="153"/>
      <c r="Q66" s="153">
        <f>SUM(Q67:Q76)</f>
        <v>0</v>
      </c>
      <c r="R66" s="153"/>
      <c r="S66" s="153"/>
      <c r="T66" s="154"/>
      <c r="U66" s="153">
        <f>SUM(U67:U76)</f>
        <v>554.31000000000006</v>
      </c>
      <c r="AE66" t="s">
        <v>89</v>
      </c>
    </row>
    <row r="67" spans="1:60" outlineLevel="1" x14ac:dyDescent="0.25">
      <c r="A67" s="143">
        <v>27</v>
      </c>
      <c r="B67" s="143" t="s">
        <v>182</v>
      </c>
      <c r="C67" s="178" t="s">
        <v>183</v>
      </c>
      <c r="D67" s="150" t="s">
        <v>105</v>
      </c>
      <c r="E67" s="155">
        <v>66.226799999999997</v>
      </c>
      <c r="F67" s="158">
        <f>H67+J67</f>
        <v>0</v>
      </c>
      <c r="G67" s="159">
        <f>ROUND(E67*F67,2)</f>
        <v>0</v>
      </c>
      <c r="H67" s="159"/>
      <c r="I67" s="159">
        <f>ROUND(E67*H67,2)</f>
        <v>0</v>
      </c>
      <c r="J67" s="159"/>
      <c r="K67" s="159">
        <f>ROUND(E67*J67,2)</f>
        <v>0</v>
      </c>
      <c r="L67" s="159">
        <v>21</v>
      </c>
      <c r="M67" s="159">
        <f>G67*(1+L67/100)</f>
        <v>0</v>
      </c>
      <c r="N67" s="150">
        <v>1.7034</v>
      </c>
      <c r="O67" s="150">
        <f>ROUND(E67*N67,5)</f>
        <v>112.81073000000001</v>
      </c>
      <c r="P67" s="150">
        <v>0</v>
      </c>
      <c r="Q67" s="150">
        <f>ROUND(E67*P67,5)</f>
        <v>0</v>
      </c>
      <c r="R67" s="150"/>
      <c r="S67" s="150"/>
      <c r="T67" s="151">
        <v>1.3</v>
      </c>
      <c r="U67" s="150">
        <f>ROUND(E67*T67,2)</f>
        <v>86.09</v>
      </c>
      <c r="V67" s="142"/>
      <c r="W67" s="142"/>
      <c r="X67" s="142"/>
      <c r="Y67" s="142"/>
      <c r="Z67" s="142"/>
      <c r="AA67" s="142"/>
      <c r="AB67" s="142"/>
      <c r="AC67" s="142"/>
      <c r="AD67" s="142"/>
      <c r="AE67" s="142" t="s">
        <v>100</v>
      </c>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row>
    <row r="68" spans="1:60" outlineLevel="1" x14ac:dyDescent="0.25">
      <c r="A68" s="143"/>
      <c r="B68" s="143"/>
      <c r="C68" s="391" t="s">
        <v>184</v>
      </c>
      <c r="D68" s="392"/>
      <c r="E68" s="393"/>
      <c r="F68" s="394"/>
      <c r="G68" s="395"/>
      <c r="H68" s="159"/>
      <c r="I68" s="159"/>
      <c r="J68" s="159"/>
      <c r="K68" s="159"/>
      <c r="L68" s="159"/>
      <c r="M68" s="159"/>
      <c r="N68" s="150"/>
      <c r="O68" s="150"/>
      <c r="P68" s="150"/>
      <c r="Q68" s="150"/>
      <c r="R68" s="150"/>
      <c r="S68" s="150"/>
      <c r="T68" s="151"/>
      <c r="U68" s="150"/>
      <c r="V68" s="142"/>
      <c r="W68" s="142"/>
      <c r="X68" s="142"/>
      <c r="Y68" s="142"/>
      <c r="Z68" s="142"/>
      <c r="AA68" s="142"/>
      <c r="AB68" s="142"/>
      <c r="AC68" s="142"/>
      <c r="AD68" s="142"/>
      <c r="AE68" s="142" t="s">
        <v>95</v>
      </c>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5" t="str">
        <f>C68</f>
        <v>lože pod šachty</v>
      </c>
      <c r="BB68" s="142"/>
      <c r="BC68" s="142"/>
      <c r="BD68" s="142"/>
      <c r="BE68" s="142"/>
      <c r="BF68" s="142"/>
      <c r="BG68" s="142"/>
      <c r="BH68" s="142"/>
    </row>
    <row r="69" spans="1:60" outlineLevel="1" x14ac:dyDescent="0.25">
      <c r="A69" s="143"/>
      <c r="B69" s="143"/>
      <c r="C69" s="179" t="s">
        <v>185</v>
      </c>
      <c r="D69" s="152"/>
      <c r="E69" s="156">
        <v>44.722799999999999</v>
      </c>
      <c r="F69" s="159"/>
      <c r="G69" s="159"/>
      <c r="H69" s="159"/>
      <c r="I69" s="159"/>
      <c r="J69" s="159"/>
      <c r="K69" s="159"/>
      <c r="L69" s="159"/>
      <c r="M69" s="159"/>
      <c r="N69" s="150"/>
      <c r="O69" s="150"/>
      <c r="P69" s="150"/>
      <c r="Q69" s="150"/>
      <c r="R69" s="150"/>
      <c r="S69" s="150"/>
      <c r="T69" s="151"/>
      <c r="U69" s="150"/>
      <c r="V69" s="142"/>
      <c r="W69" s="142"/>
      <c r="X69" s="142"/>
      <c r="Y69" s="142"/>
      <c r="Z69" s="142"/>
      <c r="AA69" s="142"/>
      <c r="AB69" s="142"/>
      <c r="AC69" s="142"/>
      <c r="AD69" s="142"/>
      <c r="AE69" s="142" t="s">
        <v>102</v>
      </c>
      <c r="AF69" s="142">
        <v>0</v>
      </c>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row>
    <row r="70" spans="1:60" outlineLevel="1" x14ac:dyDescent="0.25">
      <c r="A70" s="143"/>
      <c r="B70" s="143"/>
      <c r="C70" s="179" t="s">
        <v>186</v>
      </c>
      <c r="D70" s="152"/>
      <c r="E70" s="156">
        <v>21.504000000000001</v>
      </c>
      <c r="F70" s="159"/>
      <c r="G70" s="159"/>
      <c r="H70" s="159"/>
      <c r="I70" s="159"/>
      <c r="J70" s="159"/>
      <c r="K70" s="159"/>
      <c r="L70" s="159"/>
      <c r="M70" s="159"/>
      <c r="N70" s="150"/>
      <c r="O70" s="150"/>
      <c r="P70" s="150"/>
      <c r="Q70" s="150"/>
      <c r="R70" s="150"/>
      <c r="S70" s="150"/>
      <c r="T70" s="151"/>
      <c r="U70" s="150"/>
      <c r="V70" s="142"/>
      <c r="W70" s="142"/>
      <c r="X70" s="142"/>
      <c r="Y70" s="142"/>
      <c r="Z70" s="142"/>
      <c r="AA70" s="142"/>
      <c r="AB70" s="142"/>
      <c r="AC70" s="142"/>
      <c r="AD70" s="142"/>
      <c r="AE70" s="142" t="s">
        <v>102</v>
      </c>
      <c r="AF70" s="142">
        <v>0</v>
      </c>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row>
    <row r="71" spans="1:60" outlineLevel="1" x14ac:dyDescent="0.25">
      <c r="A71" s="143">
        <v>28</v>
      </c>
      <c r="B71" s="143" t="s">
        <v>187</v>
      </c>
      <c r="C71" s="178" t="s">
        <v>188</v>
      </c>
      <c r="D71" s="150" t="s">
        <v>105</v>
      </c>
      <c r="E71" s="155">
        <v>66.226799999999997</v>
      </c>
      <c r="F71" s="158">
        <f>H71+J71</f>
        <v>0</v>
      </c>
      <c r="G71" s="159">
        <f>ROUND(E71*F71,2)</f>
        <v>0</v>
      </c>
      <c r="H71" s="159"/>
      <c r="I71" s="159">
        <f>ROUND(E71*H71,2)</f>
        <v>0</v>
      </c>
      <c r="J71" s="159"/>
      <c r="K71" s="159">
        <f>ROUND(E71*J71,2)</f>
        <v>0</v>
      </c>
      <c r="L71" s="159">
        <v>21</v>
      </c>
      <c r="M71" s="159">
        <f>G71*(1+L71/100)</f>
        <v>0</v>
      </c>
      <c r="N71" s="150">
        <v>2.5</v>
      </c>
      <c r="O71" s="150">
        <f>ROUND(E71*N71,5)</f>
        <v>165.56700000000001</v>
      </c>
      <c r="P71" s="150">
        <v>0</v>
      </c>
      <c r="Q71" s="150">
        <f>ROUND(E71*P71,5)</f>
        <v>0</v>
      </c>
      <c r="R71" s="150"/>
      <c r="S71" s="150"/>
      <c r="T71" s="151">
        <v>1.36</v>
      </c>
      <c r="U71" s="150">
        <f>ROUND(E71*T71,2)</f>
        <v>90.07</v>
      </c>
      <c r="V71" s="142"/>
      <c r="W71" s="142"/>
      <c r="X71" s="142"/>
      <c r="Y71" s="142"/>
      <c r="Z71" s="142"/>
      <c r="AA71" s="142"/>
      <c r="AB71" s="142"/>
      <c r="AC71" s="142"/>
      <c r="AD71" s="142"/>
      <c r="AE71" s="142" t="s">
        <v>100</v>
      </c>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row>
    <row r="72" spans="1:60" outlineLevel="1" x14ac:dyDescent="0.25">
      <c r="A72" s="143"/>
      <c r="B72" s="143"/>
      <c r="C72" s="179" t="s">
        <v>189</v>
      </c>
      <c r="D72" s="152"/>
      <c r="E72" s="156">
        <v>66.226799999999997</v>
      </c>
      <c r="F72" s="159"/>
      <c r="G72" s="159"/>
      <c r="H72" s="159"/>
      <c r="I72" s="159"/>
      <c r="J72" s="159"/>
      <c r="K72" s="159"/>
      <c r="L72" s="159"/>
      <c r="M72" s="159"/>
      <c r="N72" s="150"/>
      <c r="O72" s="150"/>
      <c r="P72" s="150"/>
      <c r="Q72" s="150"/>
      <c r="R72" s="150"/>
      <c r="S72" s="150"/>
      <c r="T72" s="151"/>
      <c r="U72" s="150"/>
      <c r="V72" s="142"/>
      <c r="W72" s="142"/>
      <c r="X72" s="142"/>
      <c r="Y72" s="142"/>
      <c r="Z72" s="142"/>
      <c r="AA72" s="142"/>
      <c r="AB72" s="142"/>
      <c r="AC72" s="142"/>
      <c r="AD72" s="142"/>
      <c r="AE72" s="142" t="s">
        <v>102</v>
      </c>
      <c r="AF72" s="142">
        <v>0</v>
      </c>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row>
    <row r="73" spans="1:60" outlineLevel="1" x14ac:dyDescent="0.25">
      <c r="A73" s="143">
        <v>29</v>
      </c>
      <c r="B73" s="143" t="s">
        <v>190</v>
      </c>
      <c r="C73" s="178" t="s">
        <v>191</v>
      </c>
      <c r="D73" s="150" t="s">
        <v>130</v>
      </c>
      <c r="E73" s="155">
        <v>110.378</v>
      </c>
      <c r="F73" s="158">
        <f>H73+J73</f>
        <v>0</v>
      </c>
      <c r="G73" s="159">
        <f>ROUND(E73*F73,2)</f>
        <v>0</v>
      </c>
      <c r="H73" s="159"/>
      <c r="I73" s="159">
        <f>ROUND(E73*H73,2)</f>
        <v>0</v>
      </c>
      <c r="J73" s="159"/>
      <c r="K73" s="159">
        <f>ROUND(E73*J73,2)</f>
        <v>0</v>
      </c>
      <c r="L73" s="159">
        <v>21</v>
      </c>
      <c r="M73" s="159">
        <f>G73*(1+L73/100)</f>
        <v>0</v>
      </c>
      <c r="N73" s="150">
        <v>4.4099999999999999E-3</v>
      </c>
      <c r="O73" s="150">
        <f>ROUND(E73*N73,5)</f>
        <v>0.48676999999999998</v>
      </c>
      <c r="P73" s="150">
        <v>0</v>
      </c>
      <c r="Q73" s="150">
        <f>ROUND(E73*P73,5)</f>
        <v>0</v>
      </c>
      <c r="R73" s="150"/>
      <c r="S73" s="150"/>
      <c r="T73" s="151">
        <v>0.82</v>
      </c>
      <c r="U73" s="150">
        <f>ROUND(E73*T73,2)</f>
        <v>90.51</v>
      </c>
      <c r="V73" s="142"/>
      <c r="W73" s="142"/>
      <c r="X73" s="142"/>
      <c r="Y73" s="142"/>
      <c r="Z73" s="142"/>
      <c r="AA73" s="142"/>
      <c r="AB73" s="142"/>
      <c r="AC73" s="142"/>
      <c r="AD73" s="142"/>
      <c r="AE73" s="142" t="s">
        <v>100</v>
      </c>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row>
    <row r="74" spans="1:60" outlineLevel="1" x14ac:dyDescent="0.25">
      <c r="A74" s="143"/>
      <c r="B74" s="143"/>
      <c r="C74" s="179" t="s">
        <v>192</v>
      </c>
      <c r="D74" s="152"/>
      <c r="E74" s="156">
        <v>110.378</v>
      </c>
      <c r="F74" s="159"/>
      <c r="G74" s="159"/>
      <c r="H74" s="159"/>
      <c r="I74" s="159"/>
      <c r="J74" s="159"/>
      <c r="K74" s="159"/>
      <c r="L74" s="159"/>
      <c r="M74" s="159"/>
      <c r="N74" s="150"/>
      <c r="O74" s="150"/>
      <c r="P74" s="150"/>
      <c r="Q74" s="150"/>
      <c r="R74" s="150"/>
      <c r="S74" s="150"/>
      <c r="T74" s="151"/>
      <c r="U74" s="150"/>
      <c r="V74" s="142"/>
      <c r="W74" s="142"/>
      <c r="X74" s="142"/>
      <c r="Y74" s="142"/>
      <c r="Z74" s="142"/>
      <c r="AA74" s="142"/>
      <c r="AB74" s="142"/>
      <c r="AC74" s="142"/>
      <c r="AD74" s="142"/>
      <c r="AE74" s="142" t="s">
        <v>102</v>
      </c>
      <c r="AF74" s="142">
        <v>0</v>
      </c>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row>
    <row r="75" spans="1:60" outlineLevel="1" x14ac:dyDescent="0.25">
      <c r="A75" s="143">
        <v>30</v>
      </c>
      <c r="B75" s="143" t="s">
        <v>193</v>
      </c>
      <c r="C75" s="178" t="s">
        <v>194</v>
      </c>
      <c r="D75" s="150" t="s">
        <v>105</v>
      </c>
      <c r="E75" s="155">
        <v>164.44</v>
      </c>
      <c r="F75" s="158">
        <f>H75+J75</f>
        <v>0</v>
      </c>
      <c r="G75" s="159">
        <f>ROUND(E75*F75,2)</f>
        <v>0</v>
      </c>
      <c r="H75" s="159"/>
      <c r="I75" s="159">
        <f>ROUND(E75*H75,2)</f>
        <v>0</v>
      </c>
      <c r="J75" s="159"/>
      <c r="K75" s="159">
        <f>ROUND(E75*J75,2)</f>
        <v>0</v>
      </c>
      <c r="L75" s="159">
        <v>21</v>
      </c>
      <c r="M75" s="159">
        <f>G75*(1+L75/100)</f>
        <v>0</v>
      </c>
      <c r="N75" s="150">
        <v>2.5249999999999999</v>
      </c>
      <c r="O75" s="150">
        <f>ROUND(E75*N75,5)</f>
        <v>415.21100000000001</v>
      </c>
      <c r="P75" s="150">
        <v>0</v>
      </c>
      <c r="Q75" s="150">
        <f>ROUND(E75*P75,5)</f>
        <v>0</v>
      </c>
      <c r="R75" s="150"/>
      <c r="S75" s="150"/>
      <c r="T75" s="151">
        <v>1.3029999999999999</v>
      </c>
      <c r="U75" s="150">
        <f>ROUND(E75*T75,2)</f>
        <v>214.27</v>
      </c>
      <c r="V75" s="142"/>
      <c r="W75" s="142"/>
      <c r="X75" s="142"/>
      <c r="Y75" s="142"/>
      <c r="Z75" s="142"/>
      <c r="AA75" s="142"/>
      <c r="AB75" s="142"/>
      <c r="AC75" s="142"/>
      <c r="AD75" s="142"/>
      <c r="AE75" s="142" t="s">
        <v>100</v>
      </c>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row>
    <row r="76" spans="1:60" ht="20.399999999999999" outlineLevel="1" x14ac:dyDescent="0.25">
      <c r="A76" s="143">
        <v>31</v>
      </c>
      <c r="B76" s="143" t="s">
        <v>195</v>
      </c>
      <c r="C76" s="178" t="s">
        <v>196</v>
      </c>
      <c r="D76" s="150" t="s">
        <v>159</v>
      </c>
      <c r="E76" s="155">
        <v>151.9</v>
      </c>
      <c r="F76" s="158">
        <f>H76+J76</f>
        <v>0</v>
      </c>
      <c r="G76" s="159">
        <f>ROUND(E76*F76,2)</f>
        <v>0</v>
      </c>
      <c r="H76" s="159"/>
      <c r="I76" s="159">
        <f>ROUND(E76*H76,2)</f>
        <v>0</v>
      </c>
      <c r="J76" s="159"/>
      <c r="K76" s="159">
        <f>ROUND(E76*J76,2)</f>
        <v>0</v>
      </c>
      <c r="L76" s="159">
        <v>21</v>
      </c>
      <c r="M76" s="159">
        <f>G76*(1+L76/100)</f>
        <v>0</v>
      </c>
      <c r="N76" s="150">
        <v>5.1819999999999998E-2</v>
      </c>
      <c r="O76" s="150">
        <f>ROUND(E76*N76,5)</f>
        <v>7.8714599999999999</v>
      </c>
      <c r="P76" s="150">
        <v>0</v>
      </c>
      <c r="Q76" s="150">
        <f>ROUND(E76*P76,5)</f>
        <v>0</v>
      </c>
      <c r="R76" s="150"/>
      <c r="S76" s="150"/>
      <c r="T76" s="151">
        <v>0.48299999999999998</v>
      </c>
      <c r="U76" s="150">
        <f>ROUND(E76*T76,2)</f>
        <v>73.37</v>
      </c>
      <c r="V76" s="142"/>
      <c r="W76" s="142"/>
      <c r="X76" s="142"/>
      <c r="Y76" s="142"/>
      <c r="Z76" s="142"/>
      <c r="AA76" s="142"/>
      <c r="AB76" s="142"/>
      <c r="AC76" s="142"/>
      <c r="AD76" s="142"/>
      <c r="AE76" s="142" t="s">
        <v>100</v>
      </c>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row>
    <row r="77" spans="1:60" x14ac:dyDescent="0.25">
      <c r="A77" s="144" t="s">
        <v>88</v>
      </c>
      <c r="B77" s="144" t="s">
        <v>57</v>
      </c>
      <c r="C77" s="180" t="s">
        <v>58</v>
      </c>
      <c r="D77" s="153"/>
      <c r="E77" s="157"/>
      <c r="F77" s="160"/>
      <c r="G77" s="160">
        <f>SUMIF(AE78:AE157,"&lt;&gt;NOR",G78:G157)</f>
        <v>0</v>
      </c>
      <c r="H77" s="160"/>
      <c r="I77" s="160">
        <f>SUM(I78:I157)</f>
        <v>0</v>
      </c>
      <c r="J77" s="160"/>
      <c r="K77" s="160">
        <f>SUM(K78:K157)</f>
        <v>0</v>
      </c>
      <c r="L77" s="160"/>
      <c r="M77" s="160">
        <f>SUM(M78:M157)</f>
        <v>0</v>
      </c>
      <c r="N77" s="153"/>
      <c r="O77" s="153">
        <f>SUM(O78:O157)</f>
        <v>115.02782000000003</v>
      </c>
      <c r="P77" s="153"/>
      <c r="Q77" s="153">
        <f>SUM(Q78:Q157)</f>
        <v>0</v>
      </c>
      <c r="R77" s="153"/>
      <c r="S77" s="153"/>
      <c r="T77" s="154"/>
      <c r="U77" s="153">
        <f>SUM(U78:U157)</f>
        <v>921.66</v>
      </c>
      <c r="AE77" t="s">
        <v>89</v>
      </c>
    </row>
    <row r="78" spans="1:60" ht="20.399999999999999" outlineLevel="1" x14ac:dyDescent="0.25">
      <c r="A78" s="143">
        <v>32</v>
      </c>
      <c r="B78" s="143" t="s">
        <v>197</v>
      </c>
      <c r="C78" s="178" t="s">
        <v>198</v>
      </c>
      <c r="D78" s="150" t="s">
        <v>159</v>
      </c>
      <c r="E78" s="155">
        <v>116</v>
      </c>
      <c r="F78" s="158">
        <f>H78+J78</f>
        <v>0</v>
      </c>
      <c r="G78" s="159">
        <f>ROUND(E78*F78,2)</f>
        <v>0</v>
      </c>
      <c r="H78" s="159"/>
      <c r="I78" s="159">
        <f>ROUND(E78*H78,2)</f>
        <v>0</v>
      </c>
      <c r="J78" s="159"/>
      <c r="K78" s="159">
        <f>ROUND(E78*J78,2)</f>
        <v>0</v>
      </c>
      <c r="L78" s="159">
        <v>21</v>
      </c>
      <c r="M78" s="159">
        <f>G78*(1+L78/100)</f>
        <v>0</v>
      </c>
      <c r="N78" s="150">
        <v>2.4379999999999999E-2</v>
      </c>
      <c r="O78" s="150">
        <f>ROUND(E78*N78,5)</f>
        <v>2.8280799999999999</v>
      </c>
      <c r="P78" s="150">
        <v>0</v>
      </c>
      <c r="Q78" s="150">
        <f>ROUND(E78*P78,5)</f>
        <v>0</v>
      </c>
      <c r="R78" s="150"/>
      <c r="S78" s="150"/>
      <c r="T78" s="151">
        <v>0.35399999999999998</v>
      </c>
      <c r="U78" s="150">
        <f>ROUND(E78*T78,2)</f>
        <v>41.06</v>
      </c>
      <c r="V78" s="142"/>
      <c r="W78" s="142"/>
      <c r="X78" s="142"/>
      <c r="Y78" s="142"/>
      <c r="Z78" s="142"/>
      <c r="AA78" s="142"/>
      <c r="AB78" s="142"/>
      <c r="AC78" s="142"/>
      <c r="AD78" s="142"/>
      <c r="AE78" s="142" t="s">
        <v>100</v>
      </c>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row>
    <row r="79" spans="1:60" outlineLevel="1" x14ac:dyDescent="0.25">
      <c r="A79" s="143"/>
      <c r="B79" s="143"/>
      <c r="C79" s="391" t="s">
        <v>199</v>
      </c>
      <c r="D79" s="392"/>
      <c r="E79" s="393"/>
      <c r="F79" s="394"/>
      <c r="G79" s="395"/>
      <c r="H79" s="159"/>
      <c r="I79" s="159"/>
      <c r="J79" s="159"/>
      <c r="K79" s="159"/>
      <c r="L79" s="159"/>
      <c r="M79" s="159"/>
      <c r="N79" s="150"/>
      <c r="O79" s="150"/>
      <c r="P79" s="150"/>
      <c r="Q79" s="150"/>
      <c r="R79" s="150"/>
      <c r="S79" s="150"/>
      <c r="T79" s="151"/>
      <c r="U79" s="150"/>
      <c r="V79" s="142"/>
      <c r="W79" s="142"/>
      <c r="X79" s="142"/>
      <c r="Y79" s="142"/>
      <c r="Z79" s="142"/>
      <c r="AA79" s="142"/>
      <c r="AB79" s="142"/>
      <c r="AC79" s="142"/>
      <c r="AD79" s="142"/>
      <c r="AE79" s="142" t="s">
        <v>95</v>
      </c>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5" t="str">
        <f>C79</f>
        <v>Viz Technické listy VAS K1.1</v>
      </c>
      <c r="BB79" s="142"/>
      <c r="BC79" s="142"/>
      <c r="BD79" s="142"/>
      <c r="BE79" s="142"/>
      <c r="BF79" s="142"/>
      <c r="BG79" s="142"/>
      <c r="BH79" s="142"/>
    </row>
    <row r="80" spans="1:60" outlineLevel="1" x14ac:dyDescent="0.25">
      <c r="A80" s="143"/>
      <c r="B80" s="143"/>
      <c r="C80" s="179" t="s">
        <v>200</v>
      </c>
      <c r="D80" s="152"/>
      <c r="E80" s="156">
        <v>116</v>
      </c>
      <c r="F80" s="159"/>
      <c r="G80" s="159"/>
      <c r="H80" s="159"/>
      <c r="I80" s="159"/>
      <c r="J80" s="159"/>
      <c r="K80" s="159"/>
      <c r="L80" s="159"/>
      <c r="M80" s="159"/>
      <c r="N80" s="150"/>
      <c r="O80" s="150"/>
      <c r="P80" s="150"/>
      <c r="Q80" s="150"/>
      <c r="R80" s="150"/>
      <c r="S80" s="150"/>
      <c r="T80" s="151"/>
      <c r="U80" s="150"/>
      <c r="V80" s="142"/>
      <c r="W80" s="142"/>
      <c r="X80" s="142"/>
      <c r="Y80" s="142"/>
      <c r="Z80" s="142"/>
      <c r="AA80" s="142"/>
      <c r="AB80" s="142"/>
      <c r="AC80" s="142"/>
      <c r="AD80" s="142"/>
      <c r="AE80" s="142" t="s">
        <v>102</v>
      </c>
      <c r="AF80" s="142">
        <v>0</v>
      </c>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row>
    <row r="81" spans="1:60" ht="20.399999999999999" outlineLevel="1" x14ac:dyDescent="0.25">
      <c r="A81" s="143">
        <v>33</v>
      </c>
      <c r="B81" s="143" t="s">
        <v>201</v>
      </c>
      <c r="C81" s="178" t="s">
        <v>202</v>
      </c>
      <c r="D81" s="150" t="s">
        <v>159</v>
      </c>
      <c r="E81" s="155">
        <v>63.2</v>
      </c>
      <c r="F81" s="158">
        <f>H81+J81</f>
        <v>0</v>
      </c>
      <c r="G81" s="159">
        <f>ROUND(E81*F81,2)</f>
        <v>0</v>
      </c>
      <c r="H81" s="159"/>
      <c r="I81" s="159">
        <f>ROUND(E81*H81,2)</f>
        <v>0</v>
      </c>
      <c r="J81" s="159"/>
      <c r="K81" s="159">
        <f>ROUND(E81*J81,2)</f>
        <v>0</v>
      </c>
      <c r="L81" s="159">
        <v>21</v>
      </c>
      <c r="M81" s="159">
        <f>G81*(1+L81/100)</f>
        <v>0</v>
      </c>
      <c r="N81" s="150">
        <v>3.8600000000000002E-2</v>
      </c>
      <c r="O81" s="150">
        <f>ROUND(E81*N81,5)</f>
        <v>2.4395199999999999</v>
      </c>
      <c r="P81" s="150">
        <v>0</v>
      </c>
      <c r="Q81" s="150">
        <f>ROUND(E81*P81,5)</f>
        <v>0</v>
      </c>
      <c r="R81" s="150"/>
      <c r="S81" s="150"/>
      <c r="T81" s="151">
        <v>0.41699999999999998</v>
      </c>
      <c r="U81" s="150">
        <f>ROUND(E81*T81,2)</f>
        <v>26.35</v>
      </c>
      <c r="V81" s="142"/>
      <c r="W81" s="142"/>
      <c r="X81" s="142"/>
      <c r="Y81" s="142"/>
      <c r="Z81" s="142"/>
      <c r="AA81" s="142"/>
      <c r="AB81" s="142"/>
      <c r="AC81" s="142"/>
      <c r="AD81" s="142"/>
      <c r="AE81" s="142" t="s">
        <v>100</v>
      </c>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row>
    <row r="82" spans="1:60" outlineLevel="1" x14ac:dyDescent="0.25">
      <c r="A82" s="143"/>
      <c r="B82" s="143"/>
      <c r="C82" s="391" t="s">
        <v>199</v>
      </c>
      <c r="D82" s="392"/>
      <c r="E82" s="393"/>
      <c r="F82" s="394"/>
      <c r="G82" s="395"/>
      <c r="H82" s="159"/>
      <c r="I82" s="159"/>
      <c r="J82" s="159"/>
      <c r="K82" s="159"/>
      <c r="L82" s="159"/>
      <c r="M82" s="159"/>
      <c r="N82" s="150"/>
      <c r="O82" s="150"/>
      <c r="P82" s="150"/>
      <c r="Q82" s="150"/>
      <c r="R82" s="150"/>
      <c r="S82" s="150"/>
      <c r="T82" s="151"/>
      <c r="U82" s="150"/>
      <c r="V82" s="142"/>
      <c r="W82" s="142"/>
      <c r="X82" s="142"/>
      <c r="Y82" s="142"/>
      <c r="Z82" s="142"/>
      <c r="AA82" s="142"/>
      <c r="AB82" s="142"/>
      <c r="AC82" s="142"/>
      <c r="AD82" s="142"/>
      <c r="AE82" s="142" t="s">
        <v>95</v>
      </c>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5" t="str">
        <f>C82</f>
        <v>Viz Technické listy VAS K1.1</v>
      </c>
      <c r="BB82" s="142"/>
      <c r="BC82" s="142"/>
      <c r="BD82" s="142"/>
      <c r="BE82" s="142"/>
      <c r="BF82" s="142"/>
      <c r="BG82" s="142"/>
      <c r="BH82" s="142"/>
    </row>
    <row r="83" spans="1:60" outlineLevel="1" x14ac:dyDescent="0.25">
      <c r="A83" s="143"/>
      <c r="B83" s="143"/>
      <c r="C83" s="179" t="s">
        <v>203</v>
      </c>
      <c r="D83" s="152"/>
      <c r="E83" s="156">
        <v>63.2</v>
      </c>
      <c r="F83" s="159"/>
      <c r="G83" s="159"/>
      <c r="H83" s="159"/>
      <c r="I83" s="159"/>
      <c r="J83" s="159"/>
      <c r="K83" s="159"/>
      <c r="L83" s="159"/>
      <c r="M83" s="159"/>
      <c r="N83" s="150"/>
      <c r="O83" s="150"/>
      <c r="P83" s="150"/>
      <c r="Q83" s="150"/>
      <c r="R83" s="150"/>
      <c r="S83" s="150"/>
      <c r="T83" s="151"/>
      <c r="U83" s="150"/>
      <c r="V83" s="142"/>
      <c r="W83" s="142"/>
      <c r="X83" s="142"/>
      <c r="Y83" s="142"/>
      <c r="Z83" s="142"/>
      <c r="AA83" s="142"/>
      <c r="AB83" s="142"/>
      <c r="AC83" s="142"/>
      <c r="AD83" s="142"/>
      <c r="AE83" s="142" t="s">
        <v>102</v>
      </c>
      <c r="AF83" s="142">
        <v>0</v>
      </c>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row>
    <row r="84" spans="1:60" ht="20.399999999999999" outlineLevel="1" x14ac:dyDescent="0.25">
      <c r="A84" s="143">
        <v>34</v>
      </c>
      <c r="B84" s="143" t="s">
        <v>204</v>
      </c>
      <c r="C84" s="178" t="s">
        <v>205</v>
      </c>
      <c r="D84" s="150" t="s">
        <v>159</v>
      </c>
      <c r="E84" s="155">
        <v>25</v>
      </c>
      <c r="F84" s="158">
        <f>H84+J84</f>
        <v>0</v>
      </c>
      <c r="G84" s="159">
        <f>ROUND(E84*F84,2)</f>
        <v>0</v>
      </c>
      <c r="H84" s="159"/>
      <c r="I84" s="159">
        <f>ROUND(E84*H84,2)</f>
        <v>0</v>
      </c>
      <c r="J84" s="159"/>
      <c r="K84" s="159">
        <f>ROUND(E84*J84,2)</f>
        <v>0</v>
      </c>
      <c r="L84" s="159">
        <v>21</v>
      </c>
      <c r="M84" s="159">
        <f>G84*(1+L84/100)</f>
        <v>0</v>
      </c>
      <c r="N84" s="150">
        <v>7.3120000000000004E-2</v>
      </c>
      <c r="O84" s="150">
        <f>ROUND(E84*N84,5)</f>
        <v>1.8280000000000001</v>
      </c>
      <c r="P84" s="150">
        <v>0</v>
      </c>
      <c r="Q84" s="150">
        <f>ROUND(E84*P84,5)</f>
        <v>0</v>
      </c>
      <c r="R84" s="150"/>
      <c r="S84" s="150"/>
      <c r="T84" s="151">
        <v>0.84599999999999997</v>
      </c>
      <c r="U84" s="150">
        <f>ROUND(E84*T84,2)</f>
        <v>21.15</v>
      </c>
      <c r="V84" s="142"/>
      <c r="W84" s="142"/>
      <c r="X84" s="142"/>
      <c r="Y84" s="142"/>
      <c r="Z84" s="142"/>
      <c r="AA84" s="142"/>
      <c r="AB84" s="142"/>
      <c r="AC84" s="142"/>
      <c r="AD84" s="142"/>
      <c r="AE84" s="142" t="s">
        <v>100</v>
      </c>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row>
    <row r="85" spans="1:60" outlineLevel="1" x14ac:dyDescent="0.25">
      <c r="A85" s="143"/>
      <c r="B85" s="143"/>
      <c r="C85" s="391" t="s">
        <v>199</v>
      </c>
      <c r="D85" s="392"/>
      <c r="E85" s="393"/>
      <c r="F85" s="394"/>
      <c r="G85" s="395"/>
      <c r="H85" s="159"/>
      <c r="I85" s="159"/>
      <c r="J85" s="159"/>
      <c r="K85" s="159"/>
      <c r="L85" s="159"/>
      <c r="M85" s="159"/>
      <c r="N85" s="150"/>
      <c r="O85" s="150"/>
      <c r="P85" s="150"/>
      <c r="Q85" s="150"/>
      <c r="R85" s="150"/>
      <c r="S85" s="150"/>
      <c r="T85" s="151"/>
      <c r="U85" s="150"/>
      <c r="V85" s="142"/>
      <c r="W85" s="142"/>
      <c r="X85" s="142"/>
      <c r="Y85" s="142"/>
      <c r="Z85" s="142"/>
      <c r="AA85" s="142"/>
      <c r="AB85" s="142"/>
      <c r="AC85" s="142"/>
      <c r="AD85" s="142"/>
      <c r="AE85" s="142" t="s">
        <v>95</v>
      </c>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5" t="str">
        <f>C85</f>
        <v>Viz Technické listy VAS K1.1</v>
      </c>
      <c r="BB85" s="142"/>
      <c r="BC85" s="142"/>
      <c r="BD85" s="142"/>
      <c r="BE85" s="142"/>
      <c r="BF85" s="142"/>
      <c r="BG85" s="142"/>
      <c r="BH85" s="142"/>
    </row>
    <row r="86" spans="1:60" outlineLevel="1" x14ac:dyDescent="0.25">
      <c r="A86" s="143"/>
      <c r="B86" s="143"/>
      <c r="C86" s="179" t="s">
        <v>206</v>
      </c>
      <c r="D86" s="152"/>
      <c r="E86" s="156">
        <v>25</v>
      </c>
      <c r="F86" s="159"/>
      <c r="G86" s="159"/>
      <c r="H86" s="159"/>
      <c r="I86" s="159"/>
      <c r="J86" s="159"/>
      <c r="K86" s="159"/>
      <c r="L86" s="159"/>
      <c r="M86" s="159"/>
      <c r="N86" s="150"/>
      <c r="O86" s="150"/>
      <c r="P86" s="150"/>
      <c r="Q86" s="150"/>
      <c r="R86" s="150"/>
      <c r="S86" s="150"/>
      <c r="T86" s="151"/>
      <c r="U86" s="150"/>
      <c r="V86" s="142"/>
      <c r="W86" s="142"/>
      <c r="X86" s="142"/>
      <c r="Y86" s="142"/>
      <c r="Z86" s="142"/>
      <c r="AA86" s="142"/>
      <c r="AB86" s="142"/>
      <c r="AC86" s="142"/>
      <c r="AD86" s="142"/>
      <c r="AE86" s="142" t="s">
        <v>102</v>
      </c>
      <c r="AF86" s="142">
        <v>0</v>
      </c>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row>
    <row r="87" spans="1:60" ht="20.399999999999999" outlineLevel="1" x14ac:dyDescent="0.25">
      <c r="A87" s="143">
        <v>35</v>
      </c>
      <c r="B87" s="143" t="s">
        <v>207</v>
      </c>
      <c r="C87" s="178" t="s">
        <v>208</v>
      </c>
      <c r="D87" s="150" t="s">
        <v>159</v>
      </c>
      <c r="E87" s="155">
        <v>219.42</v>
      </c>
      <c r="F87" s="158">
        <f>H87+J87</f>
        <v>0</v>
      </c>
      <c r="G87" s="159">
        <f>ROUND(E87*F87,2)</f>
        <v>0</v>
      </c>
      <c r="H87" s="159"/>
      <c r="I87" s="159">
        <f>ROUND(E87*H87,2)</f>
        <v>0</v>
      </c>
      <c r="J87" s="159"/>
      <c r="K87" s="159">
        <f>ROUND(E87*J87,2)</f>
        <v>0</v>
      </c>
      <c r="L87" s="159">
        <v>21</v>
      </c>
      <c r="M87" s="159">
        <f>G87*(1+L87/100)</f>
        <v>0</v>
      </c>
      <c r="N87" s="150">
        <v>0.1381</v>
      </c>
      <c r="O87" s="150">
        <f>ROUND(E87*N87,5)</f>
        <v>30.3019</v>
      </c>
      <c r="P87" s="150">
        <v>0</v>
      </c>
      <c r="Q87" s="150">
        <f>ROUND(E87*P87,5)</f>
        <v>0</v>
      </c>
      <c r="R87" s="150"/>
      <c r="S87" s="150"/>
      <c r="T87" s="151">
        <v>1.032</v>
      </c>
      <c r="U87" s="150">
        <f>ROUND(E87*T87,2)</f>
        <v>226.44</v>
      </c>
      <c r="V87" s="142"/>
      <c r="W87" s="142"/>
      <c r="X87" s="142"/>
      <c r="Y87" s="142"/>
      <c r="Z87" s="142"/>
      <c r="AA87" s="142"/>
      <c r="AB87" s="142"/>
      <c r="AC87" s="142"/>
      <c r="AD87" s="142"/>
      <c r="AE87" s="142" t="s">
        <v>100</v>
      </c>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row>
    <row r="88" spans="1:60" outlineLevel="1" x14ac:dyDescent="0.25">
      <c r="A88" s="143"/>
      <c r="B88" s="143"/>
      <c r="C88" s="391" t="s">
        <v>199</v>
      </c>
      <c r="D88" s="392"/>
      <c r="E88" s="393"/>
      <c r="F88" s="394"/>
      <c r="G88" s="395"/>
      <c r="H88" s="159"/>
      <c r="I88" s="159"/>
      <c r="J88" s="159"/>
      <c r="K88" s="159"/>
      <c r="L88" s="159"/>
      <c r="M88" s="159"/>
      <c r="N88" s="150"/>
      <c r="O88" s="150"/>
      <c r="P88" s="150"/>
      <c r="Q88" s="150"/>
      <c r="R88" s="150"/>
      <c r="S88" s="150"/>
      <c r="T88" s="151"/>
      <c r="U88" s="150"/>
      <c r="V88" s="142"/>
      <c r="W88" s="142"/>
      <c r="X88" s="142"/>
      <c r="Y88" s="142"/>
      <c r="Z88" s="142"/>
      <c r="AA88" s="142"/>
      <c r="AB88" s="142"/>
      <c r="AC88" s="142"/>
      <c r="AD88" s="142"/>
      <c r="AE88" s="142" t="s">
        <v>95</v>
      </c>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5" t="str">
        <f>C88</f>
        <v>Viz Technické listy VAS K1.1</v>
      </c>
      <c r="BB88" s="142"/>
      <c r="BC88" s="142"/>
      <c r="BD88" s="142"/>
      <c r="BE88" s="142"/>
      <c r="BF88" s="142"/>
      <c r="BG88" s="142"/>
      <c r="BH88" s="142"/>
    </row>
    <row r="89" spans="1:60" outlineLevel="1" x14ac:dyDescent="0.25">
      <c r="A89" s="143"/>
      <c r="B89" s="143"/>
      <c r="C89" s="179" t="s">
        <v>209</v>
      </c>
      <c r="D89" s="152"/>
      <c r="E89" s="156">
        <v>219.42</v>
      </c>
      <c r="F89" s="159"/>
      <c r="G89" s="159"/>
      <c r="H89" s="159"/>
      <c r="I89" s="159"/>
      <c r="J89" s="159"/>
      <c r="K89" s="159"/>
      <c r="L89" s="159"/>
      <c r="M89" s="159"/>
      <c r="N89" s="150"/>
      <c r="O89" s="150"/>
      <c r="P89" s="150"/>
      <c r="Q89" s="150"/>
      <c r="R89" s="150"/>
      <c r="S89" s="150"/>
      <c r="T89" s="151"/>
      <c r="U89" s="150"/>
      <c r="V89" s="142"/>
      <c r="W89" s="142"/>
      <c r="X89" s="142"/>
      <c r="Y89" s="142"/>
      <c r="Z89" s="142"/>
      <c r="AA89" s="142"/>
      <c r="AB89" s="142"/>
      <c r="AC89" s="142"/>
      <c r="AD89" s="142"/>
      <c r="AE89" s="142" t="s">
        <v>102</v>
      </c>
      <c r="AF89" s="142">
        <v>0</v>
      </c>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row>
    <row r="90" spans="1:60" ht="20.399999999999999" outlineLevel="1" x14ac:dyDescent="0.25">
      <c r="A90" s="143">
        <v>36</v>
      </c>
      <c r="B90" s="143" t="s">
        <v>210</v>
      </c>
      <c r="C90" s="178" t="s">
        <v>211</v>
      </c>
      <c r="D90" s="150" t="s">
        <v>159</v>
      </c>
      <c r="E90" s="155">
        <v>128.27000000000001</v>
      </c>
      <c r="F90" s="158">
        <f>H90+J90</f>
        <v>0</v>
      </c>
      <c r="G90" s="159">
        <f>ROUND(E90*F90,2)</f>
        <v>0</v>
      </c>
      <c r="H90" s="159"/>
      <c r="I90" s="159">
        <f>ROUND(E90*H90,2)</f>
        <v>0</v>
      </c>
      <c r="J90" s="159"/>
      <c r="K90" s="159">
        <f>ROUND(E90*J90,2)</f>
        <v>0</v>
      </c>
      <c r="L90" s="159">
        <v>21</v>
      </c>
      <c r="M90" s="159">
        <f>G90*(1+L90/100)</f>
        <v>0</v>
      </c>
      <c r="N90" s="150">
        <v>0.17668</v>
      </c>
      <c r="O90" s="150">
        <f>ROUND(E90*N90,5)</f>
        <v>22.662739999999999</v>
      </c>
      <c r="P90" s="150">
        <v>0</v>
      </c>
      <c r="Q90" s="150">
        <f>ROUND(E90*P90,5)</f>
        <v>0</v>
      </c>
      <c r="R90" s="150"/>
      <c r="S90" s="150"/>
      <c r="T90" s="151">
        <v>1.27</v>
      </c>
      <c r="U90" s="150">
        <f>ROUND(E90*T90,2)</f>
        <v>162.9</v>
      </c>
      <c r="V90" s="142"/>
      <c r="W90" s="142"/>
      <c r="X90" s="142"/>
      <c r="Y90" s="142"/>
      <c r="Z90" s="142"/>
      <c r="AA90" s="142"/>
      <c r="AB90" s="142"/>
      <c r="AC90" s="142"/>
      <c r="AD90" s="142"/>
      <c r="AE90" s="142" t="s">
        <v>100</v>
      </c>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row>
    <row r="91" spans="1:60" outlineLevel="1" x14ac:dyDescent="0.25">
      <c r="A91" s="143"/>
      <c r="B91" s="143"/>
      <c r="C91" s="391" t="s">
        <v>199</v>
      </c>
      <c r="D91" s="392"/>
      <c r="E91" s="393"/>
      <c r="F91" s="394"/>
      <c r="G91" s="395"/>
      <c r="H91" s="159"/>
      <c r="I91" s="159"/>
      <c r="J91" s="159"/>
      <c r="K91" s="159"/>
      <c r="L91" s="159"/>
      <c r="M91" s="159"/>
      <c r="N91" s="150"/>
      <c r="O91" s="150"/>
      <c r="P91" s="150"/>
      <c r="Q91" s="150"/>
      <c r="R91" s="150"/>
      <c r="S91" s="150"/>
      <c r="T91" s="151"/>
      <c r="U91" s="150"/>
      <c r="V91" s="142"/>
      <c r="W91" s="142"/>
      <c r="X91" s="142"/>
      <c r="Y91" s="142"/>
      <c r="Z91" s="142"/>
      <c r="AA91" s="142"/>
      <c r="AB91" s="142"/>
      <c r="AC91" s="142"/>
      <c r="AD91" s="142"/>
      <c r="AE91" s="142" t="s">
        <v>95</v>
      </c>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5" t="str">
        <f>C91</f>
        <v>Viz Technické listy VAS K1.1</v>
      </c>
      <c r="BB91" s="142"/>
      <c r="BC91" s="142"/>
      <c r="BD91" s="142"/>
      <c r="BE91" s="142"/>
      <c r="BF91" s="142"/>
      <c r="BG91" s="142"/>
      <c r="BH91" s="142"/>
    </row>
    <row r="92" spans="1:60" outlineLevel="1" x14ac:dyDescent="0.25">
      <c r="A92" s="143">
        <v>37</v>
      </c>
      <c r="B92" s="143" t="s">
        <v>212</v>
      </c>
      <c r="C92" s="178" t="s">
        <v>213</v>
      </c>
      <c r="D92" s="150" t="s">
        <v>214</v>
      </c>
      <c r="E92" s="155">
        <v>31</v>
      </c>
      <c r="F92" s="158">
        <f>H92+J92</f>
        <v>0</v>
      </c>
      <c r="G92" s="159">
        <f>ROUND(E92*F92,2)</f>
        <v>0</v>
      </c>
      <c r="H92" s="159"/>
      <c r="I92" s="159">
        <f>ROUND(E92*H92,2)</f>
        <v>0</v>
      </c>
      <c r="J92" s="159"/>
      <c r="K92" s="159">
        <f>ROUND(E92*J92,2)</f>
        <v>0</v>
      </c>
      <c r="L92" s="159">
        <v>21</v>
      </c>
      <c r="M92" s="159">
        <f>G92*(1+L92/100)</f>
        <v>0</v>
      </c>
      <c r="N92" s="150">
        <v>7.3349999999999999E-2</v>
      </c>
      <c r="O92" s="150">
        <f>ROUND(E92*N92,5)</f>
        <v>2.2738499999999999</v>
      </c>
      <c r="P92" s="150">
        <v>0</v>
      </c>
      <c r="Q92" s="150">
        <f>ROUND(E92*P92,5)</f>
        <v>0</v>
      </c>
      <c r="R92" s="150"/>
      <c r="S92" s="150"/>
      <c r="T92" s="151">
        <v>1.56</v>
      </c>
      <c r="U92" s="150">
        <f>ROUND(E92*T92,2)</f>
        <v>48.36</v>
      </c>
      <c r="V92" s="142"/>
      <c r="W92" s="142"/>
      <c r="X92" s="142"/>
      <c r="Y92" s="142"/>
      <c r="Z92" s="142"/>
      <c r="AA92" s="142"/>
      <c r="AB92" s="142"/>
      <c r="AC92" s="142"/>
      <c r="AD92" s="142"/>
      <c r="AE92" s="142" t="s">
        <v>100</v>
      </c>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row>
    <row r="93" spans="1:60" outlineLevel="1" x14ac:dyDescent="0.25">
      <c r="A93" s="143"/>
      <c r="B93" s="143"/>
      <c r="C93" s="179" t="s">
        <v>215</v>
      </c>
      <c r="D93" s="152"/>
      <c r="E93" s="156">
        <v>31</v>
      </c>
      <c r="F93" s="159"/>
      <c r="G93" s="159"/>
      <c r="H93" s="159"/>
      <c r="I93" s="159"/>
      <c r="J93" s="159"/>
      <c r="K93" s="159"/>
      <c r="L93" s="159"/>
      <c r="M93" s="159"/>
      <c r="N93" s="150"/>
      <c r="O93" s="150"/>
      <c r="P93" s="150"/>
      <c r="Q93" s="150"/>
      <c r="R93" s="150"/>
      <c r="S93" s="150"/>
      <c r="T93" s="151"/>
      <c r="U93" s="150"/>
      <c r="V93" s="142"/>
      <c r="W93" s="142"/>
      <c r="X93" s="142"/>
      <c r="Y93" s="142"/>
      <c r="Z93" s="142"/>
      <c r="AA93" s="142"/>
      <c r="AB93" s="142"/>
      <c r="AC93" s="142"/>
      <c r="AD93" s="142"/>
      <c r="AE93" s="142" t="s">
        <v>102</v>
      </c>
      <c r="AF93" s="142">
        <v>0</v>
      </c>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row>
    <row r="94" spans="1:60" ht="20.399999999999999" outlineLevel="1" x14ac:dyDescent="0.25">
      <c r="A94" s="143">
        <v>38</v>
      </c>
      <c r="B94" s="143" t="s">
        <v>216</v>
      </c>
      <c r="C94" s="178" t="s">
        <v>217</v>
      </c>
      <c r="D94" s="150" t="s">
        <v>214</v>
      </c>
      <c r="E94" s="155">
        <v>9</v>
      </c>
      <c r="F94" s="158">
        <f>H94+J94</f>
        <v>0</v>
      </c>
      <c r="G94" s="159">
        <f>ROUND(E94*F94,2)</f>
        <v>0</v>
      </c>
      <c r="H94" s="159"/>
      <c r="I94" s="159">
        <f>ROUND(E94*H94,2)</f>
        <v>0</v>
      </c>
      <c r="J94" s="159"/>
      <c r="K94" s="159">
        <f>ROUND(E94*J94,2)</f>
        <v>0</v>
      </c>
      <c r="L94" s="159">
        <v>21</v>
      </c>
      <c r="M94" s="159">
        <f>G94*(1+L94/100)</f>
        <v>0</v>
      </c>
      <c r="N94" s="150">
        <v>0.27</v>
      </c>
      <c r="O94" s="150">
        <f>ROUND(E94*N94,5)</f>
        <v>2.4300000000000002</v>
      </c>
      <c r="P94" s="150">
        <v>0</v>
      </c>
      <c r="Q94" s="150">
        <f>ROUND(E94*P94,5)</f>
        <v>0</v>
      </c>
      <c r="R94" s="150"/>
      <c r="S94" s="150"/>
      <c r="T94" s="151">
        <v>0</v>
      </c>
      <c r="U94" s="150">
        <f>ROUND(E94*T94,2)</f>
        <v>0</v>
      </c>
      <c r="V94" s="142"/>
      <c r="W94" s="142"/>
      <c r="X94" s="142"/>
      <c r="Y94" s="142"/>
      <c r="Z94" s="142"/>
      <c r="AA94" s="142"/>
      <c r="AB94" s="142"/>
      <c r="AC94" s="142"/>
      <c r="AD94" s="142"/>
      <c r="AE94" s="142" t="s">
        <v>218</v>
      </c>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row>
    <row r="95" spans="1:60" outlineLevel="1" x14ac:dyDescent="0.25">
      <c r="A95" s="143"/>
      <c r="B95" s="143"/>
      <c r="C95" s="391" t="s">
        <v>199</v>
      </c>
      <c r="D95" s="392"/>
      <c r="E95" s="393"/>
      <c r="F95" s="394"/>
      <c r="G95" s="395"/>
      <c r="H95" s="159"/>
      <c r="I95" s="159"/>
      <c r="J95" s="159"/>
      <c r="K95" s="159"/>
      <c r="L95" s="159"/>
      <c r="M95" s="159"/>
      <c r="N95" s="150"/>
      <c r="O95" s="150"/>
      <c r="P95" s="150"/>
      <c r="Q95" s="150"/>
      <c r="R95" s="150"/>
      <c r="S95" s="150"/>
      <c r="T95" s="151"/>
      <c r="U95" s="150"/>
      <c r="V95" s="142"/>
      <c r="W95" s="142"/>
      <c r="X95" s="142"/>
      <c r="Y95" s="142"/>
      <c r="Z95" s="142"/>
      <c r="AA95" s="142"/>
      <c r="AB95" s="142"/>
      <c r="AC95" s="142"/>
      <c r="AD95" s="142"/>
      <c r="AE95" s="142" t="s">
        <v>95</v>
      </c>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5" t="str">
        <f>C95</f>
        <v>Viz Technické listy VAS K1.1</v>
      </c>
      <c r="BB95" s="142"/>
      <c r="BC95" s="142"/>
      <c r="BD95" s="142"/>
      <c r="BE95" s="142"/>
      <c r="BF95" s="142"/>
      <c r="BG95" s="142"/>
      <c r="BH95" s="142"/>
    </row>
    <row r="96" spans="1:60" ht="20.399999999999999" outlineLevel="1" x14ac:dyDescent="0.25">
      <c r="A96" s="143">
        <v>39</v>
      </c>
      <c r="B96" s="143" t="s">
        <v>219</v>
      </c>
      <c r="C96" s="178" t="s">
        <v>220</v>
      </c>
      <c r="D96" s="150" t="s">
        <v>214</v>
      </c>
      <c r="E96" s="155">
        <v>2</v>
      </c>
      <c r="F96" s="158">
        <f>H96+J96</f>
        <v>0</v>
      </c>
      <c r="G96" s="159">
        <f>ROUND(E96*F96,2)</f>
        <v>0</v>
      </c>
      <c r="H96" s="159"/>
      <c r="I96" s="159">
        <f>ROUND(E96*H96,2)</f>
        <v>0</v>
      </c>
      <c r="J96" s="159"/>
      <c r="K96" s="159">
        <f>ROUND(E96*J96,2)</f>
        <v>0</v>
      </c>
      <c r="L96" s="159">
        <v>21</v>
      </c>
      <c r="M96" s="159">
        <f>G96*(1+L96/100)</f>
        <v>0</v>
      </c>
      <c r="N96" s="150">
        <v>0.19</v>
      </c>
      <c r="O96" s="150">
        <f>ROUND(E96*N96,5)</f>
        <v>0.38</v>
      </c>
      <c r="P96" s="150">
        <v>0</v>
      </c>
      <c r="Q96" s="150">
        <f>ROUND(E96*P96,5)</f>
        <v>0</v>
      </c>
      <c r="R96" s="150"/>
      <c r="S96" s="150"/>
      <c r="T96" s="151">
        <v>0</v>
      </c>
      <c r="U96" s="150">
        <f>ROUND(E96*T96,2)</f>
        <v>0</v>
      </c>
      <c r="V96" s="142"/>
      <c r="W96" s="142"/>
      <c r="X96" s="142"/>
      <c r="Y96" s="142"/>
      <c r="Z96" s="142"/>
      <c r="AA96" s="142"/>
      <c r="AB96" s="142"/>
      <c r="AC96" s="142"/>
      <c r="AD96" s="142"/>
      <c r="AE96" s="142" t="s">
        <v>218</v>
      </c>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row>
    <row r="97" spans="1:60" outlineLevel="1" x14ac:dyDescent="0.25">
      <c r="A97" s="143"/>
      <c r="B97" s="143"/>
      <c r="C97" s="391" t="s">
        <v>199</v>
      </c>
      <c r="D97" s="392"/>
      <c r="E97" s="393"/>
      <c r="F97" s="394"/>
      <c r="G97" s="395"/>
      <c r="H97" s="159"/>
      <c r="I97" s="159"/>
      <c r="J97" s="159"/>
      <c r="K97" s="159"/>
      <c r="L97" s="159"/>
      <c r="M97" s="159"/>
      <c r="N97" s="150"/>
      <c r="O97" s="150"/>
      <c r="P97" s="150"/>
      <c r="Q97" s="150"/>
      <c r="R97" s="150"/>
      <c r="S97" s="150"/>
      <c r="T97" s="151"/>
      <c r="U97" s="150"/>
      <c r="V97" s="142"/>
      <c r="W97" s="142"/>
      <c r="X97" s="142"/>
      <c r="Y97" s="142"/>
      <c r="Z97" s="142"/>
      <c r="AA97" s="142"/>
      <c r="AB97" s="142"/>
      <c r="AC97" s="142"/>
      <c r="AD97" s="142"/>
      <c r="AE97" s="142" t="s">
        <v>95</v>
      </c>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5" t="str">
        <f>C97</f>
        <v>Viz Technické listy VAS K1.1</v>
      </c>
      <c r="BB97" s="142"/>
      <c r="BC97" s="142"/>
      <c r="BD97" s="142"/>
      <c r="BE97" s="142"/>
      <c r="BF97" s="142"/>
      <c r="BG97" s="142"/>
      <c r="BH97" s="142"/>
    </row>
    <row r="98" spans="1:60" ht="20.399999999999999" outlineLevel="1" x14ac:dyDescent="0.25">
      <c r="A98" s="143">
        <v>40</v>
      </c>
      <c r="B98" s="143" t="s">
        <v>221</v>
      </c>
      <c r="C98" s="178" t="s">
        <v>222</v>
      </c>
      <c r="D98" s="150" t="s">
        <v>214</v>
      </c>
      <c r="E98" s="155">
        <v>9</v>
      </c>
      <c r="F98" s="158">
        <f>H98+J98</f>
        <v>0</v>
      </c>
      <c r="G98" s="159">
        <f>ROUND(E98*F98,2)</f>
        <v>0</v>
      </c>
      <c r="H98" s="159"/>
      <c r="I98" s="159">
        <f>ROUND(E98*H98,2)</f>
        <v>0</v>
      </c>
      <c r="J98" s="159"/>
      <c r="K98" s="159">
        <f>ROUND(E98*J98,2)</f>
        <v>0</v>
      </c>
      <c r="L98" s="159">
        <v>21</v>
      </c>
      <c r="M98" s="159">
        <f>G98*(1+L98/100)</f>
        <v>0</v>
      </c>
      <c r="N98" s="150">
        <v>0.17199999999999999</v>
      </c>
      <c r="O98" s="150">
        <f>ROUND(E98*N98,5)</f>
        <v>1.548</v>
      </c>
      <c r="P98" s="150">
        <v>0</v>
      </c>
      <c r="Q98" s="150">
        <f>ROUND(E98*P98,5)</f>
        <v>0</v>
      </c>
      <c r="R98" s="150"/>
      <c r="S98" s="150"/>
      <c r="T98" s="151">
        <v>0</v>
      </c>
      <c r="U98" s="150">
        <f>ROUND(E98*T98,2)</f>
        <v>0</v>
      </c>
      <c r="V98" s="142"/>
      <c r="W98" s="142"/>
      <c r="X98" s="142"/>
      <c r="Y98" s="142"/>
      <c r="Z98" s="142"/>
      <c r="AA98" s="142"/>
      <c r="AB98" s="142"/>
      <c r="AC98" s="142"/>
      <c r="AD98" s="142"/>
      <c r="AE98" s="142" t="s">
        <v>218</v>
      </c>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row>
    <row r="99" spans="1:60" outlineLevel="1" x14ac:dyDescent="0.25">
      <c r="A99" s="143"/>
      <c r="B99" s="143"/>
      <c r="C99" s="391" t="s">
        <v>199</v>
      </c>
      <c r="D99" s="392"/>
      <c r="E99" s="393"/>
      <c r="F99" s="394"/>
      <c r="G99" s="395"/>
      <c r="H99" s="159"/>
      <c r="I99" s="159"/>
      <c r="J99" s="159"/>
      <c r="K99" s="159"/>
      <c r="L99" s="159"/>
      <c r="M99" s="159"/>
      <c r="N99" s="150"/>
      <c r="O99" s="150"/>
      <c r="P99" s="150"/>
      <c r="Q99" s="150"/>
      <c r="R99" s="150"/>
      <c r="S99" s="150"/>
      <c r="T99" s="151"/>
      <c r="U99" s="150"/>
      <c r="V99" s="142"/>
      <c r="W99" s="142"/>
      <c r="X99" s="142"/>
      <c r="Y99" s="142"/>
      <c r="Z99" s="142"/>
      <c r="AA99" s="142"/>
      <c r="AB99" s="142"/>
      <c r="AC99" s="142"/>
      <c r="AD99" s="142"/>
      <c r="AE99" s="142" t="s">
        <v>95</v>
      </c>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5" t="str">
        <f>C99</f>
        <v>Viz Technické listy VAS K1.1</v>
      </c>
      <c r="BB99" s="142"/>
      <c r="BC99" s="142"/>
      <c r="BD99" s="142"/>
      <c r="BE99" s="142"/>
      <c r="BF99" s="142"/>
      <c r="BG99" s="142"/>
      <c r="BH99" s="142"/>
    </row>
    <row r="100" spans="1:60" ht="20.399999999999999" outlineLevel="1" x14ac:dyDescent="0.25">
      <c r="A100" s="143">
        <v>41</v>
      </c>
      <c r="B100" s="143" t="s">
        <v>223</v>
      </c>
      <c r="C100" s="178" t="s">
        <v>224</v>
      </c>
      <c r="D100" s="150" t="s">
        <v>214</v>
      </c>
      <c r="E100" s="155">
        <v>11</v>
      </c>
      <c r="F100" s="158">
        <f>H100+J100</f>
        <v>0</v>
      </c>
      <c r="G100" s="159">
        <f>ROUND(E100*F100,2)</f>
        <v>0</v>
      </c>
      <c r="H100" s="159"/>
      <c r="I100" s="159">
        <f>ROUND(E100*H100,2)</f>
        <v>0</v>
      </c>
      <c r="J100" s="159"/>
      <c r="K100" s="159">
        <f>ROUND(E100*J100,2)</f>
        <v>0</v>
      </c>
      <c r="L100" s="159">
        <v>21</v>
      </c>
      <c r="M100" s="159">
        <f>G100*(1+L100/100)</f>
        <v>0</v>
      </c>
      <c r="N100" s="150">
        <v>0.14499999999999999</v>
      </c>
      <c r="O100" s="150">
        <f>ROUND(E100*N100,5)</f>
        <v>1.595</v>
      </c>
      <c r="P100" s="150">
        <v>0</v>
      </c>
      <c r="Q100" s="150">
        <f>ROUND(E100*P100,5)</f>
        <v>0</v>
      </c>
      <c r="R100" s="150"/>
      <c r="S100" s="150"/>
      <c r="T100" s="151">
        <v>0</v>
      </c>
      <c r="U100" s="150">
        <f>ROUND(E100*T100,2)</f>
        <v>0</v>
      </c>
      <c r="V100" s="142"/>
      <c r="W100" s="142"/>
      <c r="X100" s="142"/>
      <c r="Y100" s="142"/>
      <c r="Z100" s="142"/>
      <c r="AA100" s="142"/>
      <c r="AB100" s="142"/>
      <c r="AC100" s="142"/>
      <c r="AD100" s="142"/>
      <c r="AE100" s="142" t="s">
        <v>218</v>
      </c>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row>
    <row r="101" spans="1:60" outlineLevel="1" x14ac:dyDescent="0.25">
      <c r="A101" s="143"/>
      <c r="B101" s="143"/>
      <c r="C101" s="391" t="s">
        <v>199</v>
      </c>
      <c r="D101" s="392"/>
      <c r="E101" s="393"/>
      <c r="F101" s="394"/>
      <c r="G101" s="395"/>
      <c r="H101" s="159"/>
      <c r="I101" s="159"/>
      <c r="J101" s="159"/>
      <c r="K101" s="159"/>
      <c r="L101" s="159"/>
      <c r="M101" s="159"/>
      <c r="N101" s="150"/>
      <c r="O101" s="150"/>
      <c r="P101" s="150"/>
      <c r="Q101" s="150"/>
      <c r="R101" s="150"/>
      <c r="S101" s="150"/>
      <c r="T101" s="151"/>
      <c r="U101" s="150"/>
      <c r="V101" s="142"/>
      <c r="W101" s="142"/>
      <c r="X101" s="142"/>
      <c r="Y101" s="142"/>
      <c r="Z101" s="142"/>
      <c r="AA101" s="142"/>
      <c r="AB101" s="142"/>
      <c r="AC101" s="142"/>
      <c r="AD101" s="142"/>
      <c r="AE101" s="142" t="s">
        <v>95</v>
      </c>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5" t="str">
        <f>C101</f>
        <v>Viz Technické listy VAS K1.1</v>
      </c>
      <c r="BB101" s="142"/>
      <c r="BC101" s="142"/>
      <c r="BD101" s="142"/>
      <c r="BE101" s="142"/>
      <c r="BF101" s="142"/>
      <c r="BG101" s="142"/>
      <c r="BH101" s="142"/>
    </row>
    <row r="102" spans="1:60" ht="20.399999999999999" outlineLevel="1" x14ac:dyDescent="0.25">
      <c r="A102" s="143">
        <v>42</v>
      </c>
      <c r="B102" s="143" t="s">
        <v>225</v>
      </c>
      <c r="C102" s="178" t="s">
        <v>226</v>
      </c>
      <c r="D102" s="150" t="s">
        <v>214</v>
      </c>
      <c r="E102" s="155">
        <v>72</v>
      </c>
      <c r="F102" s="158">
        <f>H102+J102</f>
        <v>0</v>
      </c>
      <c r="G102" s="159">
        <f>ROUND(E102*F102,2)</f>
        <v>0</v>
      </c>
      <c r="H102" s="159"/>
      <c r="I102" s="159">
        <f>ROUND(E102*H102,2)</f>
        <v>0</v>
      </c>
      <c r="J102" s="159"/>
      <c r="K102" s="159">
        <f>ROUND(E102*J102,2)</f>
        <v>0</v>
      </c>
      <c r="L102" s="159">
        <v>21</v>
      </c>
      <c r="M102" s="159">
        <f>G102*(1+L102/100)</f>
        <v>0</v>
      </c>
      <c r="N102" s="150">
        <v>0.01</v>
      </c>
      <c r="O102" s="150">
        <f>ROUND(E102*N102,5)</f>
        <v>0.72</v>
      </c>
      <c r="P102" s="150">
        <v>0</v>
      </c>
      <c r="Q102" s="150">
        <f>ROUND(E102*P102,5)</f>
        <v>0</v>
      </c>
      <c r="R102" s="150"/>
      <c r="S102" s="150"/>
      <c r="T102" s="151">
        <v>0</v>
      </c>
      <c r="U102" s="150">
        <f>ROUND(E102*T102,2)</f>
        <v>0</v>
      </c>
      <c r="V102" s="142"/>
      <c r="W102" s="142"/>
      <c r="X102" s="142"/>
      <c r="Y102" s="142"/>
      <c r="Z102" s="142"/>
      <c r="AA102" s="142"/>
      <c r="AB102" s="142"/>
      <c r="AC102" s="142"/>
      <c r="AD102" s="142"/>
      <c r="AE102" s="142" t="s">
        <v>218</v>
      </c>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row>
    <row r="103" spans="1:60" outlineLevel="1" x14ac:dyDescent="0.25">
      <c r="A103" s="143"/>
      <c r="B103" s="143"/>
      <c r="C103" s="391" t="s">
        <v>199</v>
      </c>
      <c r="D103" s="392"/>
      <c r="E103" s="393"/>
      <c r="F103" s="394"/>
      <c r="G103" s="395"/>
      <c r="H103" s="159"/>
      <c r="I103" s="159"/>
      <c r="J103" s="159"/>
      <c r="K103" s="159"/>
      <c r="L103" s="159"/>
      <c r="M103" s="159"/>
      <c r="N103" s="150"/>
      <c r="O103" s="150"/>
      <c r="P103" s="150"/>
      <c r="Q103" s="150"/>
      <c r="R103" s="150"/>
      <c r="S103" s="150"/>
      <c r="T103" s="151"/>
      <c r="U103" s="150"/>
      <c r="V103" s="142"/>
      <c r="W103" s="142"/>
      <c r="X103" s="142"/>
      <c r="Y103" s="142"/>
      <c r="Z103" s="142"/>
      <c r="AA103" s="142"/>
      <c r="AB103" s="142"/>
      <c r="AC103" s="142"/>
      <c r="AD103" s="142"/>
      <c r="AE103" s="142" t="s">
        <v>95</v>
      </c>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5" t="str">
        <f>C103</f>
        <v>Viz Technické listy VAS K1.1</v>
      </c>
      <c r="BB103" s="142"/>
      <c r="BC103" s="142"/>
      <c r="BD103" s="142"/>
      <c r="BE103" s="142"/>
      <c r="BF103" s="142"/>
      <c r="BG103" s="142"/>
      <c r="BH103" s="142"/>
    </row>
    <row r="104" spans="1:60" outlineLevel="1" x14ac:dyDescent="0.25">
      <c r="A104" s="143"/>
      <c r="B104" s="143"/>
      <c r="C104" s="179" t="s">
        <v>227</v>
      </c>
      <c r="D104" s="152"/>
      <c r="E104" s="156">
        <v>72</v>
      </c>
      <c r="F104" s="159"/>
      <c r="G104" s="159"/>
      <c r="H104" s="159"/>
      <c r="I104" s="159"/>
      <c r="J104" s="159"/>
      <c r="K104" s="159"/>
      <c r="L104" s="159"/>
      <c r="M104" s="159"/>
      <c r="N104" s="150"/>
      <c r="O104" s="150"/>
      <c r="P104" s="150"/>
      <c r="Q104" s="150"/>
      <c r="R104" s="150"/>
      <c r="S104" s="150"/>
      <c r="T104" s="151"/>
      <c r="U104" s="150"/>
      <c r="V104" s="142"/>
      <c r="W104" s="142"/>
      <c r="X104" s="142"/>
      <c r="Y104" s="142"/>
      <c r="Z104" s="142"/>
      <c r="AA104" s="142"/>
      <c r="AB104" s="142"/>
      <c r="AC104" s="142"/>
      <c r="AD104" s="142"/>
      <c r="AE104" s="142" t="s">
        <v>102</v>
      </c>
      <c r="AF104" s="142">
        <v>0</v>
      </c>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row>
    <row r="105" spans="1:60" ht="20.399999999999999" outlineLevel="1" x14ac:dyDescent="0.25">
      <c r="A105" s="143">
        <v>43</v>
      </c>
      <c r="B105" s="143" t="s">
        <v>228</v>
      </c>
      <c r="C105" s="178" t="s">
        <v>229</v>
      </c>
      <c r="D105" s="150" t="s">
        <v>214</v>
      </c>
      <c r="E105" s="155">
        <v>52</v>
      </c>
      <c r="F105" s="158">
        <f>H105+J105</f>
        <v>0</v>
      </c>
      <c r="G105" s="159">
        <f>ROUND(E105*F105,2)</f>
        <v>0</v>
      </c>
      <c r="H105" s="159"/>
      <c r="I105" s="159">
        <f>ROUND(E105*H105,2)</f>
        <v>0</v>
      </c>
      <c r="J105" s="159"/>
      <c r="K105" s="159">
        <f>ROUND(E105*J105,2)</f>
        <v>0</v>
      </c>
      <c r="L105" s="159">
        <v>21</v>
      </c>
      <c r="M105" s="159">
        <f>G105*(1+L105/100)</f>
        <v>0</v>
      </c>
      <c r="N105" s="150">
        <v>1.4999999999999999E-2</v>
      </c>
      <c r="O105" s="150">
        <f>ROUND(E105*N105,5)</f>
        <v>0.78</v>
      </c>
      <c r="P105" s="150">
        <v>0</v>
      </c>
      <c r="Q105" s="150">
        <f>ROUND(E105*P105,5)</f>
        <v>0</v>
      </c>
      <c r="R105" s="150"/>
      <c r="S105" s="150"/>
      <c r="T105" s="151">
        <v>0</v>
      </c>
      <c r="U105" s="150">
        <f>ROUND(E105*T105,2)</f>
        <v>0</v>
      </c>
      <c r="V105" s="142"/>
      <c r="W105" s="142"/>
      <c r="X105" s="142"/>
      <c r="Y105" s="142"/>
      <c r="Z105" s="142"/>
      <c r="AA105" s="142"/>
      <c r="AB105" s="142"/>
      <c r="AC105" s="142"/>
      <c r="AD105" s="142"/>
      <c r="AE105" s="142" t="s">
        <v>218</v>
      </c>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row>
    <row r="106" spans="1:60" outlineLevel="1" x14ac:dyDescent="0.25">
      <c r="A106" s="143"/>
      <c r="B106" s="143"/>
      <c r="C106" s="391" t="s">
        <v>199</v>
      </c>
      <c r="D106" s="392"/>
      <c r="E106" s="393"/>
      <c r="F106" s="394"/>
      <c r="G106" s="395"/>
      <c r="H106" s="159"/>
      <c r="I106" s="159"/>
      <c r="J106" s="159"/>
      <c r="K106" s="159"/>
      <c r="L106" s="159"/>
      <c r="M106" s="159"/>
      <c r="N106" s="150"/>
      <c r="O106" s="150"/>
      <c r="P106" s="150"/>
      <c r="Q106" s="150"/>
      <c r="R106" s="150"/>
      <c r="S106" s="150"/>
      <c r="T106" s="151"/>
      <c r="U106" s="150"/>
      <c r="V106" s="142"/>
      <c r="W106" s="142"/>
      <c r="X106" s="142"/>
      <c r="Y106" s="142"/>
      <c r="Z106" s="142"/>
      <c r="AA106" s="142"/>
      <c r="AB106" s="142"/>
      <c r="AC106" s="142"/>
      <c r="AD106" s="142"/>
      <c r="AE106" s="142" t="s">
        <v>95</v>
      </c>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5" t="str">
        <f>C106</f>
        <v>Viz Technické listy VAS K1.1</v>
      </c>
      <c r="BB106" s="142"/>
      <c r="BC106" s="142"/>
      <c r="BD106" s="142"/>
      <c r="BE106" s="142"/>
      <c r="BF106" s="142"/>
      <c r="BG106" s="142"/>
      <c r="BH106" s="142"/>
    </row>
    <row r="107" spans="1:60" outlineLevel="1" x14ac:dyDescent="0.25">
      <c r="A107" s="143"/>
      <c r="B107" s="143"/>
      <c r="C107" s="179" t="s">
        <v>230</v>
      </c>
      <c r="D107" s="152"/>
      <c r="E107" s="156">
        <v>52</v>
      </c>
      <c r="F107" s="159"/>
      <c r="G107" s="159"/>
      <c r="H107" s="159"/>
      <c r="I107" s="159"/>
      <c r="J107" s="159"/>
      <c r="K107" s="159"/>
      <c r="L107" s="159"/>
      <c r="M107" s="159"/>
      <c r="N107" s="150"/>
      <c r="O107" s="150"/>
      <c r="P107" s="150"/>
      <c r="Q107" s="150"/>
      <c r="R107" s="150"/>
      <c r="S107" s="150"/>
      <c r="T107" s="151"/>
      <c r="U107" s="150"/>
      <c r="V107" s="142"/>
      <c r="W107" s="142"/>
      <c r="X107" s="142"/>
      <c r="Y107" s="142"/>
      <c r="Z107" s="142"/>
      <c r="AA107" s="142"/>
      <c r="AB107" s="142"/>
      <c r="AC107" s="142"/>
      <c r="AD107" s="142"/>
      <c r="AE107" s="142" t="s">
        <v>102</v>
      </c>
      <c r="AF107" s="142">
        <v>0</v>
      </c>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row>
    <row r="108" spans="1:60" outlineLevel="1" x14ac:dyDescent="0.25">
      <c r="A108" s="143">
        <v>44</v>
      </c>
      <c r="B108" s="143" t="s">
        <v>231</v>
      </c>
      <c r="C108" s="178" t="s">
        <v>232</v>
      </c>
      <c r="D108" s="150" t="s">
        <v>233</v>
      </c>
      <c r="E108" s="155">
        <v>31</v>
      </c>
      <c r="F108" s="158">
        <f>H108+J108</f>
        <v>0</v>
      </c>
      <c r="G108" s="159">
        <f>ROUND(E108*F108,2)</f>
        <v>0</v>
      </c>
      <c r="H108" s="159"/>
      <c r="I108" s="159">
        <f>ROUND(E108*H108,2)</f>
        <v>0</v>
      </c>
      <c r="J108" s="159"/>
      <c r="K108" s="159">
        <f>ROUND(E108*J108,2)</f>
        <v>0</v>
      </c>
      <c r="L108" s="159">
        <v>21</v>
      </c>
      <c r="M108" s="159">
        <f>G108*(1+L108/100)</f>
        <v>0</v>
      </c>
      <c r="N108" s="150">
        <v>1.7000000000000001E-4</v>
      </c>
      <c r="O108" s="150">
        <f>ROUND(E108*N108,5)</f>
        <v>5.2700000000000004E-3</v>
      </c>
      <c r="P108" s="150">
        <v>0</v>
      </c>
      <c r="Q108" s="150">
        <f>ROUND(E108*P108,5)</f>
        <v>0</v>
      </c>
      <c r="R108" s="150"/>
      <c r="S108" s="150"/>
      <c r="T108" s="151">
        <v>7.1</v>
      </c>
      <c r="U108" s="150">
        <f>ROUND(E108*T108,2)</f>
        <v>220.1</v>
      </c>
      <c r="V108" s="142"/>
      <c r="W108" s="142"/>
      <c r="X108" s="142"/>
      <c r="Y108" s="142"/>
      <c r="Z108" s="142"/>
      <c r="AA108" s="142"/>
      <c r="AB108" s="142"/>
      <c r="AC108" s="142"/>
      <c r="AD108" s="142"/>
      <c r="AE108" s="142" t="s">
        <v>100</v>
      </c>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row>
    <row r="109" spans="1:60" outlineLevel="1" x14ac:dyDescent="0.25">
      <c r="A109" s="143">
        <v>45</v>
      </c>
      <c r="B109" s="143" t="s">
        <v>234</v>
      </c>
      <c r="C109" s="178" t="s">
        <v>235</v>
      </c>
      <c r="D109" s="150" t="s">
        <v>159</v>
      </c>
      <c r="E109" s="155">
        <v>204.2</v>
      </c>
      <c r="F109" s="158">
        <f>H109+J109</f>
        <v>0</v>
      </c>
      <c r="G109" s="159">
        <f>ROUND(E109*F109,2)</f>
        <v>0</v>
      </c>
      <c r="H109" s="159"/>
      <c r="I109" s="159">
        <f>ROUND(E109*H109,2)</f>
        <v>0</v>
      </c>
      <c r="J109" s="159"/>
      <c r="K109" s="159">
        <f>ROUND(E109*J109,2)</f>
        <v>0</v>
      </c>
      <c r="L109" s="159">
        <v>21</v>
      </c>
      <c r="M109" s="159">
        <f>G109*(1+L109/100)</f>
        <v>0</v>
      </c>
      <c r="N109" s="150">
        <v>0</v>
      </c>
      <c r="O109" s="150">
        <f>ROUND(E109*N109,5)</f>
        <v>0</v>
      </c>
      <c r="P109" s="150">
        <v>0</v>
      </c>
      <c r="Q109" s="150">
        <f>ROUND(E109*P109,5)</f>
        <v>0</v>
      </c>
      <c r="R109" s="150"/>
      <c r="S109" s="150"/>
      <c r="T109" s="151">
        <v>7.9000000000000001E-2</v>
      </c>
      <c r="U109" s="150">
        <f>ROUND(E109*T109,2)</f>
        <v>16.13</v>
      </c>
      <c r="V109" s="142"/>
      <c r="W109" s="142"/>
      <c r="X109" s="142"/>
      <c r="Y109" s="142"/>
      <c r="Z109" s="142"/>
      <c r="AA109" s="142"/>
      <c r="AB109" s="142"/>
      <c r="AC109" s="142"/>
      <c r="AD109" s="142"/>
      <c r="AE109" s="142" t="s">
        <v>100</v>
      </c>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row>
    <row r="110" spans="1:60" outlineLevel="1" x14ac:dyDescent="0.25">
      <c r="A110" s="143"/>
      <c r="B110" s="143"/>
      <c r="C110" s="179" t="s">
        <v>236</v>
      </c>
      <c r="D110" s="152"/>
      <c r="E110" s="156">
        <v>204.2</v>
      </c>
      <c r="F110" s="159"/>
      <c r="G110" s="159"/>
      <c r="H110" s="159"/>
      <c r="I110" s="159"/>
      <c r="J110" s="159"/>
      <c r="K110" s="159"/>
      <c r="L110" s="159"/>
      <c r="M110" s="159"/>
      <c r="N110" s="150"/>
      <c r="O110" s="150"/>
      <c r="P110" s="150"/>
      <c r="Q110" s="150"/>
      <c r="R110" s="150"/>
      <c r="S110" s="150"/>
      <c r="T110" s="151"/>
      <c r="U110" s="150"/>
      <c r="V110" s="142"/>
      <c r="W110" s="142"/>
      <c r="X110" s="142"/>
      <c r="Y110" s="142"/>
      <c r="Z110" s="142"/>
      <c r="AA110" s="142"/>
      <c r="AB110" s="142"/>
      <c r="AC110" s="142"/>
      <c r="AD110" s="142"/>
      <c r="AE110" s="142" t="s">
        <v>102</v>
      </c>
      <c r="AF110" s="142">
        <v>0</v>
      </c>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row>
    <row r="111" spans="1:60" outlineLevel="1" x14ac:dyDescent="0.25">
      <c r="A111" s="143">
        <v>46</v>
      </c>
      <c r="B111" s="143" t="s">
        <v>237</v>
      </c>
      <c r="C111" s="178" t="s">
        <v>238</v>
      </c>
      <c r="D111" s="150" t="s">
        <v>233</v>
      </c>
      <c r="E111" s="155">
        <v>5</v>
      </c>
      <c r="F111" s="158">
        <f>H111+J111</f>
        <v>0</v>
      </c>
      <c r="G111" s="159">
        <f>ROUND(E111*F111,2)</f>
        <v>0</v>
      </c>
      <c r="H111" s="159"/>
      <c r="I111" s="159">
        <f>ROUND(E111*H111,2)</f>
        <v>0</v>
      </c>
      <c r="J111" s="159"/>
      <c r="K111" s="159">
        <f>ROUND(E111*J111,2)</f>
        <v>0</v>
      </c>
      <c r="L111" s="159">
        <v>21</v>
      </c>
      <c r="M111" s="159">
        <f>G111*(1+L111/100)</f>
        <v>0</v>
      </c>
      <c r="N111" s="150">
        <v>2.5000000000000001E-4</v>
      </c>
      <c r="O111" s="150">
        <f>ROUND(E111*N111,5)</f>
        <v>1.25E-3</v>
      </c>
      <c r="P111" s="150">
        <v>0</v>
      </c>
      <c r="Q111" s="150">
        <f>ROUND(E111*P111,5)</f>
        <v>0</v>
      </c>
      <c r="R111" s="150"/>
      <c r="S111" s="150"/>
      <c r="T111" s="151">
        <v>8.6999999999999993</v>
      </c>
      <c r="U111" s="150">
        <f>ROUND(E111*T111,2)</f>
        <v>43.5</v>
      </c>
      <c r="V111" s="142"/>
      <c r="W111" s="142"/>
      <c r="X111" s="142"/>
      <c r="Y111" s="142"/>
      <c r="Z111" s="142"/>
      <c r="AA111" s="142"/>
      <c r="AB111" s="142"/>
      <c r="AC111" s="142"/>
      <c r="AD111" s="142"/>
      <c r="AE111" s="142" t="s">
        <v>100</v>
      </c>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row>
    <row r="112" spans="1:60" outlineLevel="1" x14ac:dyDescent="0.25">
      <c r="A112" s="143">
        <v>47</v>
      </c>
      <c r="B112" s="143" t="s">
        <v>239</v>
      </c>
      <c r="C112" s="178" t="s">
        <v>240</v>
      </c>
      <c r="D112" s="150" t="s">
        <v>159</v>
      </c>
      <c r="E112" s="155">
        <v>219.42</v>
      </c>
      <c r="F112" s="158">
        <f>H112+J112</f>
        <v>0</v>
      </c>
      <c r="G112" s="159">
        <f>ROUND(E112*F112,2)</f>
        <v>0</v>
      </c>
      <c r="H112" s="159"/>
      <c r="I112" s="159">
        <f>ROUND(E112*H112,2)</f>
        <v>0</v>
      </c>
      <c r="J112" s="159"/>
      <c r="K112" s="159">
        <f>ROUND(E112*J112,2)</f>
        <v>0</v>
      </c>
      <c r="L112" s="159">
        <v>21</v>
      </c>
      <c r="M112" s="159">
        <f>G112*(1+L112/100)</f>
        <v>0</v>
      </c>
      <c r="N112" s="150">
        <v>0</v>
      </c>
      <c r="O112" s="150">
        <f>ROUND(E112*N112,5)</f>
        <v>0</v>
      </c>
      <c r="P112" s="150">
        <v>0</v>
      </c>
      <c r="Q112" s="150">
        <f>ROUND(E112*P112,5)</f>
        <v>0</v>
      </c>
      <c r="R112" s="150"/>
      <c r="S112" s="150"/>
      <c r="T112" s="151">
        <v>9.1999999999999998E-2</v>
      </c>
      <c r="U112" s="150">
        <f>ROUND(E112*T112,2)</f>
        <v>20.190000000000001</v>
      </c>
      <c r="V112" s="142"/>
      <c r="W112" s="142"/>
      <c r="X112" s="142"/>
      <c r="Y112" s="142"/>
      <c r="Z112" s="142"/>
      <c r="AA112" s="142"/>
      <c r="AB112" s="142"/>
      <c r="AC112" s="142"/>
      <c r="AD112" s="142"/>
      <c r="AE112" s="142" t="s">
        <v>100</v>
      </c>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row>
    <row r="113" spans="1:60" outlineLevel="1" x14ac:dyDescent="0.25">
      <c r="A113" s="143"/>
      <c r="B113" s="143"/>
      <c r="C113" s="179" t="s">
        <v>209</v>
      </c>
      <c r="D113" s="152"/>
      <c r="E113" s="156">
        <v>219.42</v>
      </c>
      <c r="F113" s="159"/>
      <c r="G113" s="159"/>
      <c r="H113" s="159"/>
      <c r="I113" s="159"/>
      <c r="J113" s="159"/>
      <c r="K113" s="159"/>
      <c r="L113" s="159"/>
      <c r="M113" s="159"/>
      <c r="N113" s="150"/>
      <c r="O113" s="150"/>
      <c r="P113" s="150"/>
      <c r="Q113" s="150"/>
      <c r="R113" s="150"/>
      <c r="S113" s="150"/>
      <c r="T113" s="151"/>
      <c r="U113" s="150"/>
      <c r="V113" s="142"/>
      <c r="W113" s="142"/>
      <c r="X113" s="142"/>
      <c r="Y113" s="142"/>
      <c r="Z113" s="142"/>
      <c r="AA113" s="142"/>
      <c r="AB113" s="142"/>
      <c r="AC113" s="142"/>
      <c r="AD113" s="142"/>
      <c r="AE113" s="142" t="s">
        <v>102</v>
      </c>
      <c r="AF113" s="142">
        <v>0</v>
      </c>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row>
    <row r="114" spans="1:60" outlineLevel="1" x14ac:dyDescent="0.25">
      <c r="A114" s="143">
        <v>48</v>
      </c>
      <c r="B114" s="143" t="s">
        <v>241</v>
      </c>
      <c r="C114" s="178" t="s">
        <v>242</v>
      </c>
      <c r="D114" s="150" t="s">
        <v>233</v>
      </c>
      <c r="E114" s="155">
        <v>3</v>
      </c>
      <c r="F114" s="158">
        <v>0</v>
      </c>
      <c r="G114" s="159">
        <f>ROUND(E114*F114,2)</f>
        <v>0</v>
      </c>
      <c r="H114" s="159"/>
      <c r="I114" s="159">
        <f>ROUND(E114*H114,2)</f>
        <v>0</v>
      </c>
      <c r="J114" s="159"/>
      <c r="K114" s="159">
        <f>ROUND(E114*J114,2)</f>
        <v>0</v>
      </c>
      <c r="L114" s="159">
        <v>21</v>
      </c>
      <c r="M114" s="159">
        <f>G114*(1+L114/100)</f>
        <v>0</v>
      </c>
      <c r="N114" s="150">
        <v>3.2000000000000003E-4</v>
      </c>
      <c r="O114" s="150">
        <f>ROUND(E114*N114,5)</f>
        <v>9.6000000000000002E-4</v>
      </c>
      <c r="P114" s="150">
        <v>0</v>
      </c>
      <c r="Q114" s="150">
        <f>ROUND(E114*P114,5)</f>
        <v>0</v>
      </c>
      <c r="R114" s="150"/>
      <c r="S114" s="150"/>
      <c r="T114" s="151">
        <v>8.8000000000000007</v>
      </c>
      <c r="U114" s="150">
        <f>ROUND(E114*T114,2)</f>
        <v>26.4</v>
      </c>
      <c r="V114" s="142"/>
      <c r="W114" s="142"/>
      <c r="X114" s="142"/>
      <c r="Y114" s="142"/>
      <c r="Z114" s="142"/>
      <c r="AA114" s="142"/>
      <c r="AB114" s="142"/>
      <c r="AC114" s="142"/>
      <c r="AD114" s="142"/>
      <c r="AE114" s="142" t="s">
        <v>100</v>
      </c>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row>
    <row r="115" spans="1:60" outlineLevel="1" x14ac:dyDescent="0.25">
      <c r="A115" s="143">
        <v>49</v>
      </c>
      <c r="B115" s="143" t="s">
        <v>243</v>
      </c>
      <c r="C115" s="178" t="s">
        <v>244</v>
      </c>
      <c r="D115" s="150" t="s">
        <v>159</v>
      </c>
      <c r="E115" s="155">
        <v>128.27000000000001</v>
      </c>
      <c r="F115" s="158">
        <f>H115+J115</f>
        <v>0</v>
      </c>
      <c r="G115" s="159">
        <f>ROUND(E115*F115,2)</f>
        <v>0</v>
      </c>
      <c r="H115" s="159"/>
      <c r="I115" s="159">
        <f>ROUND(E115*H115,2)</f>
        <v>0</v>
      </c>
      <c r="J115" s="159"/>
      <c r="K115" s="159">
        <f>ROUND(E115*J115,2)</f>
        <v>0</v>
      </c>
      <c r="L115" s="159">
        <v>21</v>
      </c>
      <c r="M115" s="159">
        <f>G115*(1+L115/100)</f>
        <v>0</v>
      </c>
      <c r="N115" s="150">
        <v>0</v>
      </c>
      <c r="O115" s="150">
        <f>ROUND(E115*N115,5)</f>
        <v>0</v>
      </c>
      <c r="P115" s="150">
        <v>0</v>
      </c>
      <c r="Q115" s="150">
        <f>ROUND(E115*P115,5)</f>
        <v>0</v>
      </c>
      <c r="R115" s="150"/>
      <c r="S115" s="150"/>
      <c r="T115" s="151">
        <v>0.12</v>
      </c>
      <c r="U115" s="150">
        <f>ROUND(E115*T115,2)</f>
        <v>15.39</v>
      </c>
      <c r="V115" s="142"/>
      <c r="W115" s="142"/>
      <c r="X115" s="142"/>
      <c r="Y115" s="142"/>
      <c r="Z115" s="142"/>
      <c r="AA115" s="142"/>
      <c r="AB115" s="142"/>
      <c r="AC115" s="142"/>
      <c r="AD115" s="142"/>
      <c r="AE115" s="142" t="s">
        <v>100</v>
      </c>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row>
    <row r="116" spans="1:60" outlineLevel="1" x14ac:dyDescent="0.25">
      <c r="A116" s="143">
        <v>50</v>
      </c>
      <c r="B116" s="143" t="s">
        <v>245</v>
      </c>
      <c r="C116" s="178" t="s">
        <v>246</v>
      </c>
      <c r="D116" s="150" t="s">
        <v>214</v>
      </c>
      <c r="E116" s="155">
        <v>19</v>
      </c>
      <c r="F116" s="158">
        <f>H116+J116</f>
        <v>0</v>
      </c>
      <c r="G116" s="159">
        <f>ROUND(E116*F116,2)</f>
        <v>0</v>
      </c>
      <c r="H116" s="159"/>
      <c r="I116" s="159">
        <f>ROUND(E116*H116,2)</f>
        <v>0</v>
      </c>
      <c r="J116" s="159"/>
      <c r="K116" s="159">
        <f>ROUND(E116*J116,2)</f>
        <v>0</v>
      </c>
      <c r="L116" s="159">
        <v>21</v>
      </c>
      <c r="M116" s="159">
        <f>G116*(1+L116/100)</f>
        <v>0</v>
      </c>
      <c r="N116" s="150">
        <v>0</v>
      </c>
      <c r="O116" s="150">
        <f>ROUND(E116*N116,5)</f>
        <v>0</v>
      </c>
      <c r="P116" s="150">
        <v>0</v>
      </c>
      <c r="Q116" s="150">
        <f>ROUND(E116*P116,5)</f>
        <v>0</v>
      </c>
      <c r="R116" s="150"/>
      <c r="S116" s="150"/>
      <c r="T116" s="151">
        <v>0.95</v>
      </c>
      <c r="U116" s="150">
        <f>ROUND(E116*T116,2)</f>
        <v>18.05</v>
      </c>
      <c r="V116" s="142"/>
      <c r="W116" s="142"/>
      <c r="X116" s="142"/>
      <c r="Y116" s="142"/>
      <c r="Z116" s="142"/>
      <c r="AA116" s="142"/>
      <c r="AB116" s="142"/>
      <c r="AC116" s="142"/>
      <c r="AD116" s="142"/>
      <c r="AE116" s="142" t="s">
        <v>100</v>
      </c>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row>
    <row r="117" spans="1:60" outlineLevel="1" x14ac:dyDescent="0.25">
      <c r="A117" s="143">
        <v>51</v>
      </c>
      <c r="B117" s="143" t="s">
        <v>247</v>
      </c>
      <c r="C117" s="178" t="s">
        <v>248</v>
      </c>
      <c r="D117" s="150" t="s">
        <v>214</v>
      </c>
      <c r="E117" s="155">
        <v>5.05</v>
      </c>
      <c r="F117" s="158">
        <f>H117+J117</f>
        <v>0</v>
      </c>
      <c r="G117" s="159">
        <f>ROUND(E117*F117,2)</f>
        <v>0</v>
      </c>
      <c r="H117" s="159"/>
      <c r="I117" s="159">
        <f>ROUND(E117*H117,2)</f>
        <v>0</v>
      </c>
      <c r="J117" s="159"/>
      <c r="K117" s="159">
        <f>ROUND(E117*J117,2)</f>
        <v>0</v>
      </c>
      <c r="L117" s="159">
        <v>21</v>
      </c>
      <c r="M117" s="159">
        <f>G117*(1+L117/100)</f>
        <v>0</v>
      </c>
      <c r="N117" s="150">
        <v>0.25</v>
      </c>
      <c r="O117" s="150">
        <f>ROUND(E117*N117,5)</f>
        <v>1.2625</v>
      </c>
      <c r="P117" s="150">
        <v>0</v>
      </c>
      <c r="Q117" s="150">
        <f>ROUND(E117*P117,5)</f>
        <v>0</v>
      </c>
      <c r="R117" s="150"/>
      <c r="S117" s="150"/>
      <c r="T117" s="151">
        <v>0</v>
      </c>
      <c r="U117" s="150">
        <f>ROUND(E117*T117,2)</f>
        <v>0</v>
      </c>
      <c r="V117" s="142"/>
      <c r="W117" s="142"/>
      <c r="X117" s="142"/>
      <c r="Y117" s="142"/>
      <c r="Z117" s="142"/>
      <c r="AA117" s="142"/>
      <c r="AB117" s="142"/>
      <c r="AC117" s="142"/>
      <c r="AD117" s="142"/>
      <c r="AE117" s="142" t="s">
        <v>218</v>
      </c>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row>
    <row r="118" spans="1:60" outlineLevel="1" x14ac:dyDescent="0.25">
      <c r="A118" s="143"/>
      <c r="B118" s="143"/>
      <c r="C118" s="391" t="s">
        <v>249</v>
      </c>
      <c r="D118" s="392"/>
      <c r="E118" s="393"/>
      <c r="F118" s="394"/>
      <c r="G118" s="395"/>
      <c r="H118" s="159"/>
      <c r="I118" s="159"/>
      <c r="J118" s="159"/>
      <c r="K118" s="159"/>
      <c r="L118" s="159"/>
      <c r="M118" s="159"/>
      <c r="N118" s="150"/>
      <c r="O118" s="150"/>
      <c r="P118" s="150"/>
      <c r="Q118" s="150"/>
      <c r="R118" s="150"/>
      <c r="S118" s="150"/>
      <c r="T118" s="151"/>
      <c r="U118" s="150"/>
      <c r="V118" s="142"/>
      <c r="W118" s="142"/>
      <c r="X118" s="142"/>
      <c r="Y118" s="142"/>
      <c r="Z118" s="142"/>
      <c r="AA118" s="142"/>
      <c r="AB118" s="142"/>
      <c r="AC118" s="142"/>
      <c r="AD118" s="142"/>
      <c r="AE118" s="142" t="s">
        <v>95</v>
      </c>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5" t="str">
        <f>C118</f>
        <v>Viz Technické listy VAS K3.2</v>
      </c>
      <c r="BB118" s="142"/>
      <c r="BC118" s="142"/>
      <c r="BD118" s="142"/>
      <c r="BE118" s="142"/>
      <c r="BF118" s="142"/>
      <c r="BG118" s="142"/>
      <c r="BH118" s="142"/>
    </row>
    <row r="119" spans="1:60" outlineLevel="1" x14ac:dyDescent="0.25">
      <c r="A119" s="143"/>
      <c r="B119" s="143"/>
      <c r="C119" s="179" t="s">
        <v>250</v>
      </c>
      <c r="D119" s="152"/>
      <c r="E119" s="156">
        <v>5.05</v>
      </c>
      <c r="F119" s="159"/>
      <c r="G119" s="159"/>
      <c r="H119" s="159"/>
      <c r="I119" s="159"/>
      <c r="J119" s="159"/>
      <c r="K119" s="159"/>
      <c r="L119" s="159"/>
      <c r="M119" s="159"/>
      <c r="N119" s="150"/>
      <c r="O119" s="150"/>
      <c r="P119" s="150"/>
      <c r="Q119" s="150"/>
      <c r="R119" s="150"/>
      <c r="S119" s="150"/>
      <c r="T119" s="151"/>
      <c r="U119" s="150"/>
      <c r="V119" s="142"/>
      <c r="W119" s="142"/>
      <c r="X119" s="142"/>
      <c r="Y119" s="142"/>
      <c r="Z119" s="142"/>
      <c r="AA119" s="142"/>
      <c r="AB119" s="142"/>
      <c r="AC119" s="142"/>
      <c r="AD119" s="142"/>
      <c r="AE119" s="142" t="s">
        <v>102</v>
      </c>
      <c r="AF119" s="142">
        <v>0</v>
      </c>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row>
    <row r="120" spans="1:60" outlineLevel="1" x14ac:dyDescent="0.25">
      <c r="A120" s="143">
        <v>52</v>
      </c>
      <c r="B120" s="143" t="s">
        <v>251</v>
      </c>
      <c r="C120" s="178" t="s">
        <v>252</v>
      </c>
      <c r="D120" s="150" t="s">
        <v>214</v>
      </c>
      <c r="E120" s="155">
        <v>4.04</v>
      </c>
      <c r="F120" s="158">
        <v>0</v>
      </c>
      <c r="G120" s="159">
        <f>ROUND(E120*F120,2)</f>
        <v>0</v>
      </c>
      <c r="H120" s="159"/>
      <c r="I120" s="159">
        <f>ROUND(E120*H120,2)</f>
        <v>0</v>
      </c>
      <c r="J120" s="159"/>
      <c r="K120" s="159">
        <f>ROUND(E120*J120,2)</f>
        <v>0</v>
      </c>
      <c r="L120" s="159">
        <v>21</v>
      </c>
      <c r="M120" s="159">
        <f>G120*(1+L120/100)</f>
        <v>0</v>
      </c>
      <c r="N120" s="150">
        <v>0.52</v>
      </c>
      <c r="O120" s="150">
        <f>ROUND(E120*N120,5)</f>
        <v>2.1008</v>
      </c>
      <c r="P120" s="150">
        <v>0</v>
      </c>
      <c r="Q120" s="150">
        <f>ROUND(E120*P120,5)</f>
        <v>0</v>
      </c>
      <c r="R120" s="150"/>
      <c r="S120" s="150"/>
      <c r="T120" s="151">
        <v>0</v>
      </c>
      <c r="U120" s="150">
        <f>ROUND(E120*T120,2)</f>
        <v>0</v>
      </c>
      <c r="V120" s="142"/>
      <c r="W120" s="142"/>
      <c r="X120" s="142"/>
      <c r="Y120" s="142"/>
      <c r="Z120" s="142"/>
      <c r="AA120" s="142"/>
      <c r="AB120" s="142"/>
      <c r="AC120" s="142"/>
      <c r="AD120" s="142"/>
      <c r="AE120" s="142" t="s">
        <v>218</v>
      </c>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row>
    <row r="121" spans="1:60" outlineLevel="1" x14ac:dyDescent="0.25">
      <c r="A121" s="143"/>
      <c r="B121" s="143"/>
      <c r="C121" s="391" t="s">
        <v>249</v>
      </c>
      <c r="D121" s="392"/>
      <c r="E121" s="393"/>
      <c r="F121" s="394"/>
      <c r="G121" s="395"/>
      <c r="H121" s="159"/>
      <c r="I121" s="159"/>
      <c r="J121" s="159"/>
      <c r="K121" s="159"/>
      <c r="L121" s="159"/>
      <c r="M121" s="159"/>
      <c r="N121" s="150"/>
      <c r="O121" s="150"/>
      <c r="P121" s="150"/>
      <c r="Q121" s="150"/>
      <c r="R121" s="150"/>
      <c r="S121" s="150"/>
      <c r="T121" s="151"/>
      <c r="U121" s="150"/>
      <c r="V121" s="142"/>
      <c r="W121" s="142"/>
      <c r="X121" s="142"/>
      <c r="Y121" s="142"/>
      <c r="Z121" s="142"/>
      <c r="AA121" s="142"/>
      <c r="AB121" s="142"/>
      <c r="AC121" s="142"/>
      <c r="AD121" s="142"/>
      <c r="AE121" s="142" t="s">
        <v>95</v>
      </c>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5" t="str">
        <f>C121</f>
        <v>Viz Technické listy VAS K3.2</v>
      </c>
      <c r="BB121" s="142"/>
      <c r="BC121" s="142"/>
      <c r="BD121" s="142"/>
      <c r="BE121" s="142"/>
      <c r="BF121" s="142"/>
      <c r="BG121" s="142"/>
      <c r="BH121" s="142"/>
    </row>
    <row r="122" spans="1:60" outlineLevel="1" x14ac:dyDescent="0.25">
      <c r="A122" s="143"/>
      <c r="B122" s="143"/>
      <c r="C122" s="179" t="s">
        <v>253</v>
      </c>
      <c r="D122" s="152"/>
      <c r="E122" s="156">
        <v>4.04</v>
      </c>
      <c r="F122" s="159"/>
      <c r="G122" s="159"/>
      <c r="H122" s="159"/>
      <c r="I122" s="159"/>
      <c r="J122" s="159"/>
      <c r="K122" s="159"/>
      <c r="L122" s="159"/>
      <c r="M122" s="159"/>
      <c r="N122" s="150"/>
      <c r="O122" s="150"/>
      <c r="P122" s="150"/>
      <c r="Q122" s="150"/>
      <c r="R122" s="150"/>
      <c r="S122" s="150"/>
      <c r="T122" s="151"/>
      <c r="U122" s="150"/>
      <c r="V122" s="142"/>
      <c r="W122" s="142"/>
      <c r="X122" s="142"/>
      <c r="Y122" s="142"/>
      <c r="Z122" s="142"/>
      <c r="AA122" s="142"/>
      <c r="AB122" s="142"/>
      <c r="AC122" s="142"/>
      <c r="AD122" s="142"/>
      <c r="AE122" s="142" t="s">
        <v>102</v>
      </c>
      <c r="AF122" s="142">
        <v>0</v>
      </c>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row>
    <row r="123" spans="1:60" outlineLevel="1" x14ac:dyDescent="0.25">
      <c r="A123" s="143">
        <v>53</v>
      </c>
      <c r="B123" s="143" t="s">
        <v>254</v>
      </c>
      <c r="C123" s="178" t="s">
        <v>255</v>
      </c>
      <c r="D123" s="150" t="s">
        <v>214</v>
      </c>
      <c r="E123" s="155">
        <v>10.1</v>
      </c>
      <c r="F123" s="158">
        <f>H123+J123</f>
        <v>0</v>
      </c>
      <c r="G123" s="159">
        <f>ROUND(E123*F123,2)</f>
        <v>0</v>
      </c>
      <c r="H123" s="159"/>
      <c r="I123" s="159">
        <f>ROUND(E123*H123,2)</f>
        <v>0</v>
      </c>
      <c r="J123" s="159"/>
      <c r="K123" s="159">
        <f>ROUND(E123*J123,2)</f>
        <v>0</v>
      </c>
      <c r="L123" s="159">
        <v>21</v>
      </c>
      <c r="M123" s="159">
        <f>G123*(1+L123/100)</f>
        <v>0</v>
      </c>
      <c r="N123" s="150">
        <v>1.0349999999999999</v>
      </c>
      <c r="O123" s="150">
        <f>ROUND(E123*N123,5)</f>
        <v>10.4535</v>
      </c>
      <c r="P123" s="150">
        <v>0</v>
      </c>
      <c r="Q123" s="150">
        <f>ROUND(E123*P123,5)</f>
        <v>0</v>
      </c>
      <c r="R123" s="150"/>
      <c r="S123" s="150"/>
      <c r="T123" s="151">
        <v>0</v>
      </c>
      <c r="U123" s="150">
        <f>ROUND(E123*T123,2)</f>
        <v>0</v>
      </c>
      <c r="V123" s="142"/>
      <c r="W123" s="142"/>
      <c r="X123" s="142"/>
      <c r="Y123" s="142"/>
      <c r="Z123" s="142"/>
      <c r="AA123" s="142"/>
      <c r="AB123" s="142"/>
      <c r="AC123" s="142"/>
      <c r="AD123" s="142"/>
      <c r="AE123" s="142" t="s">
        <v>218</v>
      </c>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row>
    <row r="124" spans="1:60" outlineLevel="1" x14ac:dyDescent="0.25">
      <c r="A124" s="143"/>
      <c r="B124" s="143"/>
      <c r="C124" s="391" t="s">
        <v>249</v>
      </c>
      <c r="D124" s="392"/>
      <c r="E124" s="393"/>
      <c r="F124" s="394"/>
      <c r="G124" s="395"/>
      <c r="H124" s="159"/>
      <c r="I124" s="159"/>
      <c r="J124" s="159"/>
      <c r="K124" s="159"/>
      <c r="L124" s="159"/>
      <c r="M124" s="159"/>
      <c r="N124" s="150"/>
      <c r="O124" s="150"/>
      <c r="P124" s="150"/>
      <c r="Q124" s="150"/>
      <c r="R124" s="150"/>
      <c r="S124" s="150"/>
      <c r="T124" s="151"/>
      <c r="U124" s="150"/>
      <c r="V124" s="142"/>
      <c r="W124" s="142"/>
      <c r="X124" s="142"/>
      <c r="Y124" s="142"/>
      <c r="Z124" s="142"/>
      <c r="AA124" s="142"/>
      <c r="AB124" s="142"/>
      <c r="AC124" s="142"/>
      <c r="AD124" s="142"/>
      <c r="AE124" s="142" t="s">
        <v>95</v>
      </c>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5" t="str">
        <f>C124</f>
        <v>Viz Technické listy VAS K3.2</v>
      </c>
      <c r="BB124" s="142"/>
      <c r="BC124" s="142"/>
      <c r="BD124" s="142"/>
      <c r="BE124" s="142"/>
      <c r="BF124" s="142"/>
      <c r="BG124" s="142"/>
      <c r="BH124" s="142"/>
    </row>
    <row r="125" spans="1:60" outlineLevel="1" x14ac:dyDescent="0.25">
      <c r="A125" s="143"/>
      <c r="B125" s="143"/>
      <c r="C125" s="179" t="s">
        <v>256</v>
      </c>
      <c r="D125" s="152"/>
      <c r="E125" s="156">
        <v>10.1</v>
      </c>
      <c r="F125" s="159"/>
      <c r="G125" s="159"/>
      <c r="H125" s="159"/>
      <c r="I125" s="159"/>
      <c r="J125" s="159"/>
      <c r="K125" s="159"/>
      <c r="L125" s="159"/>
      <c r="M125" s="159"/>
      <c r="N125" s="150"/>
      <c r="O125" s="150"/>
      <c r="P125" s="150"/>
      <c r="Q125" s="150"/>
      <c r="R125" s="150"/>
      <c r="S125" s="150"/>
      <c r="T125" s="151"/>
      <c r="U125" s="150"/>
      <c r="V125" s="142"/>
      <c r="W125" s="142"/>
      <c r="X125" s="142"/>
      <c r="Y125" s="142"/>
      <c r="Z125" s="142"/>
      <c r="AA125" s="142"/>
      <c r="AB125" s="142"/>
      <c r="AC125" s="142"/>
      <c r="AD125" s="142"/>
      <c r="AE125" s="142" t="s">
        <v>102</v>
      </c>
      <c r="AF125" s="142">
        <v>0</v>
      </c>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row>
    <row r="126" spans="1:60" ht="20.399999999999999" outlineLevel="1" x14ac:dyDescent="0.25">
      <c r="A126" s="143">
        <v>54</v>
      </c>
      <c r="B126" s="143" t="s">
        <v>257</v>
      </c>
      <c r="C126" s="178" t="s">
        <v>258</v>
      </c>
      <c r="D126" s="150" t="s">
        <v>214</v>
      </c>
      <c r="E126" s="155">
        <v>9</v>
      </c>
      <c r="F126" s="158">
        <f>H126+J126</f>
        <v>0</v>
      </c>
      <c r="G126" s="159">
        <f>ROUND(E126*F126,2)</f>
        <v>0</v>
      </c>
      <c r="H126" s="159"/>
      <c r="I126" s="159">
        <f>ROUND(E126*H126,2)</f>
        <v>0</v>
      </c>
      <c r="J126" s="159"/>
      <c r="K126" s="159">
        <f>ROUND(E126*J126,2)</f>
        <v>0</v>
      </c>
      <c r="L126" s="159">
        <v>21</v>
      </c>
      <c r="M126" s="159">
        <f>G126*(1+L126/100)</f>
        <v>0</v>
      </c>
      <c r="N126" s="150">
        <v>0</v>
      </c>
      <c r="O126" s="150">
        <f>ROUND(E126*N126,5)</f>
        <v>0</v>
      </c>
      <c r="P126" s="150">
        <v>0</v>
      </c>
      <c r="Q126" s="150">
        <f>ROUND(E126*P126,5)</f>
        <v>0</v>
      </c>
      <c r="R126" s="150"/>
      <c r="S126" s="150"/>
      <c r="T126" s="151">
        <v>0.9</v>
      </c>
      <c r="U126" s="150">
        <f>ROUND(E126*T126,2)</f>
        <v>8.1</v>
      </c>
      <c r="V126" s="142"/>
      <c r="W126" s="142"/>
      <c r="X126" s="142"/>
      <c r="Y126" s="142"/>
      <c r="Z126" s="142"/>
      <c r="AA126" s="142"/>
      <c r="AB126" s="142"/>
      <c r="AC126" s="142"/>
      <c r="AD126" s="142"/>
      <c r="AE126" s="142" t="s">
        <v>100</v>
      </c>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row>
    <row r="127" spans="1:60" outlineLevel="1" x14ac:dyDescent="0.25">
      <c r="A127" s="143">
        <v>55</v>
      </c>
      <c r="B127" s="143" t="s">
        <v>259</v>
      </c>
      <c r="C127" s="178" t="s">
        <v>260</v>
      </c>
      <c r="D127" s="150" t="s">
        <v>214</v>
      </c>
      <c r="E127" s="155">
        <v>6.06</v>
      </c>
      <c r="F127" s="158">
        <v>0</v>
      </c>
      <c r="G127" s="159">
        <f>ROUND(E127*F127,2)</f>
        <v>0</v>
      </c>
      <c r="H127" s="159"/>
      <c r="I127" s="159">
        <f>ROUND(E127*H127,2)</f>
        <v>0</v>
      </c>
      <c r="J127" s="159"/>
      <c r="K127" s="159">
        <f>ROUND(E127*J127,2)</f>
        <v>0</v>
      </c>
      <c r="L127" s="159">
        <v>21</v>
      </c>
      <c r="M127" s="159">
        <f>G127*(1+L127/100)</f>
        <v>0</v>
      </c>
      <c r="N127" s="150">
        <v>0.61</v>
      </c>
      <c r="O127" s="150">
        <f>ROUND(E127*N127,5)</f>
        <v>3.6966000000000001</v>
      </c>
      <c r="P127" s="150">
        <v>0</v>
      </c>
      <c r="Q127" s="150">
        <f>ROUND(E127*P127,5)</f>
        <v>0</v>
      </c>
      <c r="R127" s="150"/>
      <c r="S127" s="150"/>
      <c r="T127" s="151">
        <v>0</v>
      </c>
      <c r="U127" s="150">
        <f>ROUND(E127*T127,2)</f>
        <v>0</v>
      </c>
      <c r="V127" s="142"/>
      <c r="W127" s="142"/>
      <c r="X127" s="142"/>
      <c r="Y127" s="142"/>
      <c r="Z127" s="142"/>
      <c r="AA127" s="142"/>
      <c r="AB127" s="142"/>
      <c r="AC127" s="142"/>
      <c r="AD127" s="142"/>
      <c r="AE127" s="142" t="s">
        <v>218</v>
      </c>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row>
    <row r="128" spans="1:60" outlineLevel="1" x14ac:dyDescent="0.25">
      <c r="A128" s="143"/>
      <c r="B128" s="143"/>
      <c r="C128" s="391" t="s">
        <v>249</v>
      </c>
      <c r="D128" s="392"/>
      <c r="E128" s="393"/>
      <c r="F128" s="394"/>
      <c r="G128" s="395"/>
      <c r="H128" s="159"/>
      <c r="I128" s="159"/>
      <c r="J128" s="159"/>
      <c r="K128" s="159"/>
      <c r="L128" s="159"/>
      <c r="M128" s="159"/>
      <c r="N128" s="150"/>
      <c r="O128" s="150"/>
      <c r="P128" s="150"/>
      <c r="Q128" s="150"/>
      <c r="R128" s="150"/>
      <c r="S128" s="150"/>
      <c r="T128" s="151"/>
      <c r="U128" s="150"/>
      <c r="V128" s="142"/>
      <c r="W128" s="142"/>
      <c r="X128" s="142"/>
      <c r="Y128" s="142"/>
      <c r="Z128" s="142"/>
      <c r="AA128" s="142"/>
      <c r="AB128" s="142"/>
      <c r="AC128" s="142"/>
      <c r="AD128" s="142"/>
      <c r="AE128" s="142" t="s">
        <v>95</v>
      </c>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5" t="str">
        <f>C128</f>
        <v>Viz Technické listy VAS K3.2</v>
      </c>
      <c r="BB128" s="142"/>
      <c r="BC128" s="142"/>
      <c r="BD128" s="142"/>
      <c r="BE128" s="142"/>
      <c r="BF128" s="142"/>
      <c r="BG128" s="142"/>
      <c r="BH128" s="142"/>
    </row>
    <row r="129" spans="1:60" outlineLevel="1" x14ac:dyDescent="0.25">
      <c r="A129" s="143"/>
      <c r="B129" s="143"/>
      <c r="C129" s="179" t="s">
        <v>261</v>
      </c>
      <c r="D129" s="152"/>
      <c r="E129" s="156">
        <v>6.06</v>
      </c>
      <c r="F129" s="159"/>
      <c r="G129" s="159"/>
      <c r="H129" s="159"/>
      <c r="I129" s="159"/>
      <c r="J129" s="159"/>
      <c r="K129" s="159"/>
      <c r="L129" s="159"/>
      <c r="M129" s="159"/>
      <c r="N129" s="150"/>
      <c r="O129" s="150"/>
      <c r="P129" s="150"/>
      <c r="Q129" s="150"/>
      <c r="R129" s="150"/>
      <c r="S129" s="150"/>
      <c r="T129" s="151"/>
      <c r="U129" s="150"/>
      <c r="V129" s="142"/>
      <c r="W129" s="142"/>
      <c r="X129" s="142"/>
      <c r="Y129" s="142"/>
      <c r="Z129" s="142"/>
      <c r="AA129" s="142"/>
      <c r="AB129" s="142"/>
      <c r="AC129" s="142"/>
      <c r="AD129" s="142"/>
      <c r="AE129" s="142" t="s">
        <v>102</v>
      </c>
      <c r="AF129" s="142">
        <v>0</v>
      </c>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row>
    <row r="130" spans="1:60" outlineLevel="1" x14ac:dyDescent="0.25">
      <c r="A130" s="143">
        <v>56</v>
      </c>
      <c r="B130" s="143" t="s">
        <v>262</v>
      </c>
      <c r="C130" s="178" t="s">
        <v>263</v>
      </c>
      <c r="D130" s="150" t="s">
        <v>214</v>
      </c>
      <c r="E130" s="155">
        <v>3.03</v>
      </c>
      <c r="F130" s="158">
        <f>H130+J130</f>
        <v>0</v>
      </c>
      <c r="G130" s="159">
        <f>ROUND(E130*F130,2)</f>
        <v>0</v>
      </c>
      <c r="H130" s="159"/>
      <c r="I130" s="159">
        <f>ROUND(E130*H130,2)</f>
        <v>0</v>
      </c>
      <c r="J130" s="159"/>
      <c r="K130" s="159">
        <f>ROUND(E130*J130,2)</f>
        <v>0</v>
      </c>
      <c r="L130" s="159">
        <v>21</v>
      </c>
      <c r="M130" s="159">
        <f>G130*(1+L130/100)</f>
        <v>0</v>
      </c>
      <c r="N130" s="150">
        <v>0.39300000000000002</v>
      </c>
      <c r="O130" s="150">
        <f>ROUND(E130*N130,5)</f>
        <v>1.19079</v>
      </c>
      <c r="P130" s="150">
        <v>0</v>
      </c>
      <c r="Q130" s="150">
        <f>ROUND(E130*P130,5)</f>
        <v>0</v>
      </c>
      <c r="R130" s="150"/>
      <c r="S130" s="150"/>
      <c r="T130" s="151">
        <v>0</v>
      </c>
      <c r="U130" s="150">
        <f>ROUND(E130*T130,2)</f>
        <v>0</v>
      </c>
      <c r="V130" s="142"/>
      <c r="W130" s="142"/>
      <c r="X130" s="142"/>
      <c r="Y130" s="142"/>
      <c r="Z130" s="142"/>
      <c r="AA130" s="142"/>
      <c r="AB130" s="142"/>
      <c r="AC130" s="142"/>
      <c r="AD130" s="142"/>
      <c r="AE130" s="142" t="s">
        <v>218</v>
      </c>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row>
    <row r="131" spans="1:60" outlineLevel="1" x14ac:dyDescent="0.25">
      <c r="A131" s="143"/>
      <c r="B131" s="143"/>
      <c r="C131" s="391" t="s">
        <v>249</v>
      </c>
      <c r="D131" s="392"/>
      <c r="E131" s="393"/>
      <c r="F131" s="394"/>
      <c r="G131" s="395"/>
      <c r="H131" s="159"/>
      <c r="I131" s="159"/>
      <c r="J131" s="159"/>
      <c r="K131" s="159"/>
      <c r="L131" s="159"/>
      <c r="M131" s="159"/>
      <c r="N131" s="150"/>
      <c r="O131" s="150"/>
      <c r="P131" s="150"/>
      <c r="Q131" s="150"/>
      <c r="R131" s="150"/>
      <c r="S131" s="150"/>
      <c r="T131" s="151"/>
      <c r="U131" s="150"/>
      <c r="V131" s="142"/>
      <c r="W131" s="142"/>
      <c r="X131" s="142"/>
      <c r="Y131" s="142"/>
      <c r="Z131" s="142"/>
      <c r="AA131" s="142"/>
      <c r="AB131" s="142"/>
      <c r="AC131" s="142"/>
      <c r="AD131" s="142"/>
      <c r="AE131" s="142" t="s">
        <v>95</v>
      </c>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5" t="str">
        <f>C131</f>
        <v>Viz Technické listy VAS K3.2</v>
      </c>
      <c r="BB131" s="142"/>
      <c r="BC131" s="142"/>
      <c r="BD131" s="142"/>
      <c r="BE131" s="142"/>
      <c r="BF131" s="142"/>
      <c r="BG131" s="142"/>
      <c r="BH131" s="142"/>
    </row>
    <row r="132" spans="1:60" outlineLevel="1" x14ac:dyDescent="0.25">
      <c r="A132" s="143"/>
      <c r="B132" s="143"/>
      <c r="C132" s="179" t="s">
        <v>264</v>
      </c>
      <c r="D132" s="152"/>
      <c r="E132" s="156">
        <v>3.03</v>
      </c>
      <c r="F132" s="159"/>
      <c r="G132" s="159"/>
      <c r="H132" s="159"/>
      <c r="I132" s="159"/>
      <c r="J132" s="159"/>
      <c r="K132" s="159"/>
      <c r="L132" s="159"/>
      <c r="M132" s="159"/>
      <c r="N132" s="150"/>
      <c r="O132" s="150"/>
      <c r="P132" s="150"/>
      <c r="Q132" s="150"/>
      <c r="R132" s="150"/>
      <c r="S132" s="150"/>
      <c r="T132" s="151"/>
      <c r="U132" s="150"/>
      <c r="V132" s="142"/>
      <c r="W132" s="142"/>
      <c r="X132" s="142"/>
      <c r="Y132" s="142"/>
      <c r="Z132" s="142"/>
      <c r="AA132" s="142"/>
      <c r="AB132" s="142"/>
      <c r="AC132" s="142"/>
      <c r="AD132" s="142"/>
      <c r="AE132" s="142" t="s">
        <v>102</v>
      </c>
      <c r="AF132" s="142">
        <v>0</v>
      </c>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row>
    <row r="133" spans="1:60" ht="20.399999999999999" outlineLevel="1" x14ac:dyDescent="0.25">
      <c r="A133" s="143">
        <v>57</v>
      </c>
      <c r="B133" s="143" t="s">
        <v>265</v>
      </c>
      <c r="C133" s="178" t="s">
        <v>266</v>
      </c>
      <c r="D133" s="150" t="s">
        <v>214</v>
      </c>
      <c r="E133" s="155">
        <v>9</v>
      </c>
      <c r="F133" s="158">
        <f>H133+J133</f>
        <v>0</v>
      </c>
      <c r="G133" s="159">
        <f>ROUND(E133*F133,2)</f>
        <v>0</v>
      </c>
      <c r="H133" s="159"/>
      <c r="I133" s="159">
        <f>ROUND(E133*H133,2)</f>
        <v>0</v>
      </c>
      <c r="J133" s="159"/>
      <c r="K133" s="159">
        <f>ROUND(E133*J133,2)</f>
        <v>0</v>
      </c>
      <c r="L133" s="159">
        <v>21</v>
      </c>
      <c r="M133" s="159">
        <f>G133*(1+L133/100)</f>
        <v>0</v>
      </c>
      <c r="N133" s="150">
        <v>0</v>
      </c>
      <c r="O133" s="150">
        <f>ROUND(E133*N133,5)</f>
        <v>0</v>
      </c>
      <c r="P133" s="150">
        <v>0</v>
      </c>
      <c r="Q133" s="150">
        <f>ROUND(E133*P133,5)</f>
        <v>0</v>
      </c>
      <c r="R133" s="150"/>
      <c r="S133" s="150"/>
      <c r="T133" s="151">
        <v>1.75</v>
      </c>
      <c r="U133" s="150">
        <f>ROUND(E133*T133,2)</f>
        <v>15.75</v>
      </c>
      <c r="V133" s="142"/>
      <c r="W133" s="142"/>
      <c r="X133" s="142"/>
      <c r="Y133" s="142"/>
      <c r="Z133" s="142"/>
      <c r="AA133" s="142"/>
      <c r="AB133" s="142"/>
      <c r="AC133" s="142"/>
      <c r="AD133" s="142"/>
      <c r="AE133" s="142" t="s">
        <v>100</v>
      </c>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row>
    <row r="134" spans="1:60" ht="20.399999999999999" outlineLevel="1" x14ac:dyDescent="0.25">
      <c r="A134" s="143">
        <v>58</v>
      </c>
      <c r="B134" s="143" t="s">
        <v>267</v>
      </c>
      <c r="C134" s="178" t="s">
        <v>268</v>
      </c>
      <c r="D134" s="150" t="s">
        <v>214</v>
      </c>
      <c r="E134" s="155">
        <v>2.02</v>
      </c>
      <c r="F134" s="158">
        <f>H134+J134</f>
        <v>0</v>
      </c>
      <c r="G134" s="159">
        <f>ROUND(E134*F134,2)</f>
        <v>0</v>
      </c>
      <c r="H134" s="159"/>
      <c r="I134" s="159">
        <f>ROUND(E134*H134,2)</f>
        <v>0</v>
      </c>
      <c r="J134" s="159"/>
      <c r="K134" s="159">
        <f>ROUND(E134*J134,2)</f>
        <v>0</v>
      </c>
      <c r="L134" s="159">
        <v>21</v>
      </c>
      <c r="M134" s="159">
        <f>G134*(1+L134/100)</f>
        <v>0</v>
      </c>
      <c r="N134" s="150">
        <v>3.51</v>
      </c>
      <c r="O134" s="150">
        <f>ROUND(E134*N134,5)</f>
        <v>7.0902000000000003</v>
      </c>
      <c r="P134" s="150">
        <v>0</v>
      </c>
      <c r="Q134" s="150">
        <f>ROUND(E134*P134,5)</f>
        <v>0</v>
      </c>
      <c r="R134" s="150"/>
      <c r="S134" s="150"/>
      <c r="T134" s="151">
        <v>0</v>
      </c>
      <c r="U134" s="150">
        <f>ROUND(E134*T134,2)</f>
        <v>0</v>
      </c>
      <c r="V134" s="142"/>
      <c r="W134" s="142"/>
      <c r="X134" s="142"/>
      <c r="Y134" s="142"/>
      <c r="Z134" s="142"/>
      <c r="AA134" s="142"/>
      <c r="AB134" s="142"/>
      <c r="AC134" s="142"/>
      <c r="AD134" s="142"/>
      <c r="AE134" s="142" t="s">
        <v>218</v>
      </c>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row>
    <row r="135" spans="1:60" outlineLevel="1" x14ac:dyDescent="0.25">
      <c r="A135" s="143"/>
      <c r="B135" s="143"/>
      <c r="C135" s="391" t="s">
        <v>249</v>
      </c>
      <c r="D135" s="392"/>
      <c r="E135" s="393"/>
      <c r="F135" s="394"/>
      <c r="G135" s="395"/>
      <c r="H135" s="159"/>
      <c r="I135" s="159"/>
      <c r="J135" s="159"/>
      <c r="K135" s="159"/>
      <c r="L135" s="159"/>
      <c r="M135" s="159"/>
      <c r="N135" s="150"/>
      <c r="O135" s="150"/>
      <c r="P135" s="150"/>
      <c r="Q135" s="150"/>
      <c r="R135" s="150"/>
      <c r="S135" s="150"/>
      <c r="T135" s="151"/>
      <c r="U135" s="150"/>
      <c r="V135" s="142"/>
      <c r="W135" s="142"/>
      <c r="X135" s="142"/>
      <c r="Y135" s="142"/>
      <c r="Z135" s="142"/>
      <c r="AA135" s="142"/>
      <c r="AB135" s="142"/>
      <c r="AC135" s="142"/>
      <c r="AD135" s="142"/>
      <c r="AE135" s="142" t="s">
        <v>95</v>
      </c>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5" t="str">
        <f>C135</f>
        <v>Viz Technické listy VAS K3.2</v>
      </c>
      <c r="BB135" s="142"/>
      <c r="BC135" s="142"/>
      <c r="BD135" s="142"/>
      <c r="BE135" s="142"/>
      <c r="BF135" s="142"/>
      <c r="BG135" s="142"/>
      <c r="BH135" s="142"/>
    </row>
    <row r="136" spans="1:60" outlineLevel="1" x14ac:dyDescent="0.25">
      <c r="A136" s="143"/>
      <c r="B136" s="143"/>
      <c r="C136" s="179" t="s">
        <v>269</v>
      </c>
      <c r="D136" s="152"/>
      <c r="E136" s="156">
        <v>2.02</v>
      </c>
      <c r="F136" s="159"/>
      <c r="G136" s="159"/>
      <c r="H136" s="159"/>
      <c r="I136" s="159"/>
      <c r="J136" s="159"/>
      <c r="K136" s="159"/>
      <c r="L136" s="159"/>
      <c r="M136" s="159"/>
      <c r="N136" s="150"/>
      <c r="O136" s="150"/>
      <c r="P136" s="150"/>
      <c r="Q136" s="150"/>
      <c r="R136" s="150"/>
      <c r="S136" s="150"/>
      <c r="T136" s="151"/>
      <c r="U136" s="150"/>
      <c r="V136" s="142"/>
      <c r="W136" s="142"/>
      <c r="X136" s="142"/>
      <c r="Y136" s="142"/>
      <c r="Z136" s="142"/>
      <c r="AA136" s="142"/>
      <c r="AB136" s="142"/>
      <c r="AC136" s="142"/>
      <c r="AD136" s="142"/>
      <c r="AE136" s="142" t="s">
        <v>102</v>
      </c>
      <c r="AF136" s="142">
        <v>0</v>
      </c>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row>
    <row r="137" spans="1:60" ht="20.399999999999999" outlineLevel="1" x14ac:dyDescent="0.25">
      <c r="A137" s="143">
        <v>59</v>
      </c>
      <c r="B137" s="143" t="s">
        <v>270</v>
      </c>
      <c r="C137" s="178" t="s">
        <v>271</v>
      </c>
      <c r="D137" s="150" t="s">
        <v>214</v>
      </c>
      <c r="E137" s="155">
        <v>1.01</v>
      </c>
      <c r="F137" s="158">
        <f>H137+J137</f>
        <v>0</v>
      </c>
      <c r="G137" s="159">
        <f>ROUND(E137*F137,2)</f>
        <v>0</v>
      </c>
      <c r="H137" s="159"/>
      <c r="I137" s="159">
        <f>ROUND(E137*H137,2)</f>
        <v>0</v>
      </c>
      <c r="J137" s="159"/>
      <c r="K137" s="159">
        <f>ROUND(E137*J137,2)</f>
        <v>0</v>
      </c>
      <c r="L137" s="159">
        <v>21</v>
      </c>
      <c r="M137" s="159">
        <f>G137*(1+L137/100)</f>
        <v>0</v>
      </c>
      <c r="N137" s="150">
        <v>2.5659999999999998</v>
      </c>
      <c r="O137" s="150">
        <f>ROUND(E137*N137,5)</f>
        <v>2.5916600000000001</v>
      </c>
      <c r="P137" s="150">
        <v>0</v>
      </c>
      <c r="Q137" s="150">
        <f>ROUND(E137*P137,5)</f>
        <v>0</v>
      </c>
      <c r="R137" s="150"/>
      <c r="S137" s="150"/>
      <c r="T137" s="151">
        <v>0</v>
      </c>
      <c r="U137" s="150">
        <f>ROUND(E137*T137,2)</f>
        <v>0</v>
      </c>
      <c r="V137" s="142"/>
      <c r="W137" s="142"/>
      <c r="X137" s="142"/>
      <c r="Y137" s="142"/>
      <c r="Z137" s="142"/>
      <c r="AA137" s="142"/>
      <c r="AB137" s="142"/>
      <c r="AC137" s="142"/>
      <c r="AD137" s="142"/>
      <c r="AE137" s="142" t="s">
        <v>218</v>
      </c>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row>
    <row r="138" spans="1:60" outlineLevel="1" x14ac:dyDescent="0.25">
      <c r="A138" s="143"/>
      <c r="B138" s="143"/>
      <c r="C138" s="391" t="s">
        <v>249</v>
      </c>
      <c r="D138" s="392"/>
      <c r="E138" s="393"/>
      <c r="F138" s="394"/>
      <c r="G138" s="395"/>
      <c r="H138" s="159"/>
      <c r="I138" s="159"/>
      <c r="J138" s="159"/>
      <c r="K138" s="159"/>
      <c r="L138" s="159"/>
      <c r="M138" s="159"/>
      <c r="N138" s="150"/>
      <c r="O138" s="150"/>
      <c r="P138" s="150"/>
      <c r="Q138" s="150"/>
      <c r="R138" s="150"/>
      <c r="S138" s="150"/>
      <c r="T138" s="151"/>
      <c r="U138" s="150"/>
      <c r="V138" s="142"/>
      <c r="W138" s="142"/>
      <c r="X138" s="142"/>
      <c r="Y138" s="142"/>
      <c r="Z138" s="142"/>
      <c r="AA138" s="142"/>
      <c r="AB138" s="142"/>
      <c r="AC138" s="142"/>
      <c r="AD138" s="142"/>
      <c r="AE138" s="142" t="s">
        <v>95</v>
      </c>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5" t="str">
        <f>C138</f>
        <v>Viz Technické listy VAS K3.2</v>
      </c>
      <c r="BB138" s="142"/>
      <c r="BC138" s="142"/>
      <c r="BD138" s="142"/>
      <c r="BE138" s="142"/>
      <c r="BF138" s="142"/>
      <c r="BG138" s="142"/>
      <c r="BH138" s="142"/>
    </row>
    <row r="139" spans="1:60" outlineLevel="1" x14ac:dyDescent="0.25">
      <c r="A139" s="143"/>
      <c r="B139" s="143"/>
      <c r="C139" s="179" t="s">
        <v>272</v>
      </c>
      <c r="D139" s="152"/>
      <c r="E139" s="156">
        <v>1.01</v>
      </c>
      <c r="F139" s="159"/>
      <c r="G139" s="159"/>
      <c r="H139" s="159"/>
      <c r="I139" s="159"/>
      <c r="J139" s="159"/>
      <c r="K139" s="159"/>
      <c r="L139" s="159"/>
      <c r="M139" s="159"/>
      <c r="N139" s="150"/>
      <c r="O139" s="150"/>
      <c r="P139" s="150"/>
      <c r="Q139" s="150"/>
      <c r="R139" s="150"/>
      <c r="S139" s="150"/>
      <c r="T139" s="151"/>
      <c r="U139" s="150"/>
      <c r="V139" s="142"/>
      <c r="W139" s="142"/>
      <c r="X139" s="142"/>
      <c r="Y139" s="142"/>
      <c r="Z139" s="142"/>
      <c r="AA139" s="142"/>
      <c r="AB139" s="142"/>
      <c r="AC139" s="142"/>
      <c r="AD139" s="142"/>
      <c r="AE139" s="142" t="s">
        <v>102</v>
      </c>
      <c r="AF139" s="142">
        <v>0</v>
      </c>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row>
    <row r="140" spans="1:60" outlineLevel="1" x14ac:dyDescent="0.25">
      <c r="A140" s="143">
        <v>60</v>
      </c>
      <c r="B140" s="143" t="s">
        <v>273</v>
      </c>
      <c r="C140" s="178" t="s">
        <v>274</v>
      </c>
      <c r="D140" s="150" t="s">
        <v>214</v>
      </c>
      <c r="E140" s="155">
        <v>6.06</v>
      </c>
      <c r="F140" s="158">
        <f>H140+J140</f>
        <v>0</v>
      </c>
      <c r="G140" s="159">
        <f>ROUND(E140*F140,2)</f>
        <v>0</v>
      </c>
      <c r="H140" s="159"/>
      <c r="I140" s="159">
        <f>ROUND(E140*H140,2)</f>
        <v>0</v>
      </c>
      <c r="J140" s="159"/>
      <c r="K140" s="159">
        <f>ROUND(E140*J140,2)</f>
        <v>0</v>
      </c>
      <c r="L140" s="159">
        <v>21</v>
      </c>
      <c r="M140" s="159">
        <f>G140*(1+L140/100)</f>
        <v>0</v>
      </c>
      <c r="N140" s="150">
        <v>2.4169999999999998</v>
      </c>
      <c r="O140" s="150">
        <f>ROUND(E140*N140,5)</f>
        <v>14.647019999999999</v>
      </c>
      <c r="P140" s="150">
        <v>0</v>
      </c>
      <c r="Q140" s="150">
        <f>ROUND(E140*P140,5)</f>
        <v>0</v>
      </c>
      <c r="R140" s="150"/>
      <c r="S140" s="150"/>
      <c r="T140" s="151">
        <v>0</v>
      </c>
      <c r="U140" s="150">
        <f>ROUND(E140*T140,2)</f>
        <v>0</v>
      </c>
      <c r="V140" s="142"/>
      <c r="W140" s="142"/>
      <c r="X140" s="142"/>
      <c r="Y140" s="142"/>
      <c r="Z140" s="142"/>
      <c r="AA140" s="142"/>
      <c r="AB140" s="142"/>
      <c r="AC140" s="142"/>
      <c r="AD140" s="142"/>
      <c r="AE140" s="142" t="s">
        <v>218</v>
      </c>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row>
    <row r="141" spans="1:60" outlineLevel="1" x14ac:dyDescent="0.25">
      <c r="A141" s="143"/>
      <c r="B141" s="143"/>
      <c r="C141" s="391" t="s">
        <v>249</v>
      </c>
      <c r="D141" s="392"/>
      <c r="E141" s="393"/>
      <c r="F141" s="394"/>
      <c r="G141" s="395"/>
      <c r="H141" s="159"/>
      <c r="I141" s="159"/>
      <c r="J141" s="159"/>
      <c r="K141" s="159"/>
      <c r="L141" s="159"/>
      <c r="M141" s="159"/>
      <c r="N141" s="150"/>
      <c r="O141" s="150"/>
      <c r="P141" s="150"/>
      <c r="Q141" s="150"/>
      <c r="R141" s="150"/>
      <c r="S141" s="150"/>
      <c r="T141" s="151"/>
      <c r="U141" s="150"/>
      <c r="V141" s="142"/>
      <c r="W141" s="142"/>
      <c r="X141" s="142"/>
      <c r="Y141" s="142"/>
      <c r="Z141" s="142"/>
      <c r="AA141" s="142"/>
      <c r="AB141" s="142"/>
      <c r="AC141" s="142"/>
      <c r="AD141" s="142"/>
      <c r="AE141" s="142" t="s">
        <v>95</v>
      </c>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5" t="str">
        <f>C141</f>
        <v>Viz Technické listy VAS K3.2</v>
      </c>
      <c r="BB141" s="142"/>
      <c r="BC141" s="142"/>
      <c r="BD141" s="142"/>
      <c r="BE141" s="142"/>
      <c r="BF141" s="142"/>
      <c r="BG141" s="142"/>
      <c r="BH141" s="142"/>
    </row>
    <row r="142" spans="1:60" outlineLevel="1" x14ac:dyDescent="0.25">
      <c r="A142" s="143"/>
      <c r="B142" s="143"/>
      <c r="C142" s="179" t="s">
        <v>261</v>
      </c>
      <c r="D142" s="152"/>
      <c r="E142" s="156">
        <v>6.06</v>
      </c>
      <c r="F142" s="159"/>
      <c r="G142" s="159"/>
      <c r="H142" s="159"/>
      <c r="I142" s="159"/>
      <c r="J142" s="159"/>
      <c r="K142" s="159"/>
      <c r="L142" s="159"/>
      <c r="M142" s="159"/>
      <c r="N142" s="150"/>
      <c r="O142" s="150"/>
      <c r="P142" s="150"/>
      <c r="Q142" s="150"/>
      <c r="R142" s="150"/>
      <c r="S142" s="150"/>
      <c r="T142" s="151"/>
      <c r="U142" s="150"/>
      <c r="V142" s="142"/>
      <c r="W142" s="142"/>
      <c r="X142" s="142"/>
      <c r="Y142" s="142"/>
      <c r="Z142" s="142"/>
      <c r="AA142" s="142"/>
      <c r="AB142" s="142"/>
      <c r="AC142" s="142"/>
      <c r="AD142" s="142"/>
      <c r="AE142" s="142" t="s">
        <v>102</v>
      </c>
      <c r="AF142" s="142">
        <v>0</v>
      </c>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row>
    <row r="143" spans="1:60" outlineLevel="1" x14ac:dyDescent="0.25">
      <c r="A143" s="143">
        <v>61</v>
      </c>
      <c r="B143" s="143" t="s">
        <v>275</v>
      </c>
      <c r="C143" s="178" t="s">
        <v>276</v>
      </c>
      <c r="D143" s="150" t="s">
        <v>214</v>
      </c>
      <c r="E143" s="155">
        <v>2</v>
      </c>
      <c r="F143" s="158">
        <f>H143+J143</f>
        <v>0</v>
      </c>
      <c r="G143" s="159">
        <f>ROUND(E143*F143,2)</f>
        <v>0</v>
      </c>
      <c r="H143" s="159"/>
      <c r="I143" s="159">
        <f>ROUND(E143*H143,2)</f>
        <v>0</v>
      </c>
      <c r="J143" s="159"/>
      <c r="K143" s="159">
        <f>ROUND(E143*J143,2)</f>
        <v>0</v>
      </c>
      <c r="L143" s="159">
        <v>21</v>
      </c>
      <c r="M143" s="159">
        <f>G143*(1+L143/100)</f>
        <v>0</v>
      </c>
      <c r="N143" s="150">
        <v>3.9E-2</v>
      </c>
      <c r="O143" s="150">
        <f>ROUND(E143*N143,5)</f>
        <v>7.8E-2</v>
      </c>
      <c r="P143" s="150">
        <v>0</v>
      </c>
      <c r="Q143" s="150">
        <f>ROUND(E143*P143,5)</f>
        <v>0</v>
      </c>
      <c r="R143" s="150"/>
      <c r="S143" s="150"/>
      <c r="T143" s="151">
        <v>0</v>
      </c>
      <c r="U143" s="150">
        <f>ROUND(E143*T143,2)</f>
        <v>0</v>
      </c>
      <c r="V143" s="142"/>
      <c r="W143" s="142"/>
      <c r="X143" s="142"/>
      <c r="Y143" s="142"/>
      <c r="Z143" s="142"/>
      <c r="AA143" s="142"/>
      <c r="AB143" s="142"/>
      <c r="AC143" s="142"/>
      <c r="AD143" s="142"/>
      <c r="AE143" s="142" t="s">
        <v>218</v>
      </c>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row>
    <row r="144" spans="1:60" outlineLevel="1" x14ac:dyDescent="0.25">
      <c r="A144" s="143"/>
      <c r="B144" s="143"/>
      <c r="C144" s="391" t="s">
        <v>249</v>
      </c>
      <c r="D144" s="392"/>
      <c r="E144" s="393"/>
      <c r="F144" s="394"/>
      <c r="G144" s="395"/>
      <c r="H144" s="159"/>
      <c r="I144" s="159"/>
      <c r="J144" s="159"/>
      <c r="K144" s="159"/>
      <c r="L144" s="159"/>
      <c r="M144" s="159"/>
      <c r="N144" s="150"/>
      <c r="O144" s="150"/>
      <c r="P144" s="150"/>
      <c r="Q144" s="150"/>
      <c r="R144" s="150"/>
      <c r="S144" s="150"/>
      <c r="T144" s="151"/>
      <c r="U144" s="150"/>
      <c r="V144" s="142"/>
      <c r="W144" s="142"/>
      <c r="X144" s="142"/>
      <c r="Y144" s="142"/>
      <c r="Z144" s="142"/>
      <c r="AA144" s="142"/>
      <c r="AB144" s="142"/>
      <c r="AC144" s="142"/>
      <c r="AD144" s="142"/>
      <c r="AE144" s="142" t="s">
        <v>95</v>
      </c>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5" t="str">
        <f>C144</f>
        <v>Viz Technické listy VAS K3.2</v>
      </c>
      <c r="BB144" s="142"/>
      <c r="BC144" s="142"/>
      <c r="BD144" s="142"/>
      <c r="BE144" s="142"/>
      <c r="BF144" s="142"/>
      <c r="BG144" s="142"/>
      <c r="BH144" s="142"/>
    </row>
    <row r="145" spans="1:60" outlineLevel="1" x14ac:dyDescent="0.25">
      <c r="A145" s="143">
        <v>62</v>
      </c>
      <c r="B145" s="143" t="s">
        <v>277</v>
      </c>
      <c r="C145" s="178" t="s">
        <v>278</v>
      </c>
      <c r="D145" s="150" t="s">
        <v>214</v>
      </c>
      <c r="E145" s="155">
        <v>5</v>
      </c>
      <c r="F145" s="158">
        <f>H145+J145</f>
        <v>0</v>
      </c>
      <c r="G145" s="159">
        <f>ROUND(E145*F145,2)</f>
        <v>0</v>
      </c>
      <c r="H145" s="159"/>
      <c r="I145" s="159">
        <f>ROUND(E145*H145,2)</f>
        <v>0</v>
      </c>
      <c r="J145" s="159"/>
      <c r="K145" s="159">
        <f>ROUND(E145*J145,2)</f>
        <v>0</v>
      </c>
      <c r="L145" s="159">
        <v>21</v>
      </c>
      <c r="M145" s="159">
        <f>G145*(1+L145/100)</f>
        <v>0</v>
      </c>
      <c r="N145" s="150">
        <v>5.0999999999999997E-2</v>
      </c>
      <c r="O145" s="150">
        <f>ROUND(E145*N145,5)</f>
        <v>0.255</v>
      </c>
      <c r="P145" s="150">
        <v>0</v>
      </c>
      <c r="Q145" s="150">
        <f>ROUND(E145*P145,5)</f>
        <v>0</v>
      </c>
      <c r="R145" s="150"/>
      <c r="S145" s="150"/>
      <c r="T145" s="151">
        <v>0</v>
      </c>
      <c r="U145" s="150">
        <f>ROUND(E145*T145,2)</f>
        <v>0</v>
      </c>
      <c r="V145" s="142"/>
      <c r="W145" s="142"/>
      <c r="X145" s="142"/>
      <c r="Y145" s="142"/>
      <c r="Z145" s="142"/>
      <c r="AA145" s="142"/>
      <c r="AB145" s="142"/>
      <c r="AC145" s="142"/>
      <c r="AD145" s="142"/>
      <c r="AE145" s="142" t="s">
        <v>218</v>
      </c>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row>
    <row r="146" spans="1:60" outlineLevel="1" x14ac:dyDescent="0.25">
      <c r="A146" s="143"/>
      <c r="B146" s="143"/>
      <c r="C146" s="391" t="s">
        <v>249</v>
      </c>
      <c r="D146" s="392"/>
      <c r="E146" s="393"/>
      <c r="F146" s="394"/>
      <c r="G146" s="395"/>
      <c r="H146" s="159"/>
      <c r="I146" s="159"/>
      <c r="J146" s="159"/>
      <c r="K146" s="159"/>
      <c r="L146" s="159"/>
      <c r="M146" s="159"/>
      <c r="N146" s="150"/>
      <c r="O146" s="150"/>
      <c r="P146" s="150"/>
      <c r="Q146" s="150"/>
      <c r="R146" s="150"/>
      <c r="S146" s="150"/>
      <c r="T146" s="151"/>
      <c r="U146" s="150"/>
      <c r="V146" s="142"/>
      <c r="W146" s="142"/>
      <c r="X146" s="142"/>
      <c r="Y146" s="142"/>
      <c r="Z146" s="142"/>
      <c r="AA146" s="142"/>
      <c r="AB146" s="142"/>
      <c r="AC146" s="142"/>
      <c r="AD146" s="142"/>
      <c r="AE146" s="142" t="s">
        <v>95</v>
      </c>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5" t="str">
        <f>C146</f>
        <v>Viz Technické listy VAS K3.2</v>
      </c>
      <c r="BB146" s="142"/>
      <c r="BC146" s="142"/>
      <c r="BD146" s="142"/>
      <c r="BE146" s="142"/>
      <c r="BF146" s="142"/>
      <c r="BG146" s="142"/>
      <c r="BH146" s="142"/>
    </row>
    <row r="147" spans="1:60" outlineLevel="1" x14ac:dyDescent="0.25">
      <c r="A147" s="143">
        <v>63</v>
      </c>
      <c r="B147" s="143" t="s">
        <v>279</v>
      </c>
      <c r="C147" s="178" t="s">
        <v>280</v>
      </c>
      <c r="D147" s="150" t="s">
        <v>214</v>
      </c>
      <c r="E147" s="155">
        <v>7</v>
      </c>
      <c r="F147" s="158">
        <f>H147+J147</f>
        <v>0</v>
      </c>
      <c r="G147" s="159">
        <f>ROUND(E147*F147,2)</f>
        <v>0</v>
      </c>
      <c r="H147" s="159"/>
      <c r="I147" s="159">
        <f>ROUND(E147*H147,2)</f>
        <v>0</v>
      </c>
      <c r="J147" s="159"/>
      <c r="K147" s="159">
        <f>ROUND(E147*J147,2)</f>
        <v>0</v>
      </c>
      <c r="L147" s="159">
        <v>21</v>
      </c>
      <c r="M147" s="159">
        <f>G147*(1+L147/100)</f>
        <v>0</v>
      </c>
      <c r="N147" s="150">
        <v>6.8000000000000005E-2</v>
      </c>
      <c r="O147" s="150">
        <f>ROUND(E147*N147,5)</f>
        <v>0.47599999999999998</v>
      </c>
      <c r="P147" s="150">
        <v>0</v>
      </c>
      <c r="Q147" s="150">
        <f>ROUND(E147*P147,5)</f>
        <v>0</v>
      </c>
      <c r="R147" s="150"/>
      <c r="S147" s="150"/>
      <c r="T147" s="151">
        <v>0</v>
      </c>
      <c r="U147" s="150">
        <f>ROUND(E147*T147,2)</f>
        <v>0</v>
      </c>
      <c r="V147" s="142"/>
      <c r="W147" s="142"/>
      <c r="X147" s="142"/>
      <c r="Y147" s="142"/>
      <c r="Z147" s="142"/>
      <c r="AA147" s="142"/>
      <c r="AB147" s="142"/>
      <c r="AC147" s="142"/>
      <c r="AD147" s="142"/>
      <c r="AE147" s="142" t="s">
        <v>218</v>
      </c>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row>
    <row r="148" spans="1:60" outlineLevel="1" x14ac:dyDescent="0.25">
      <c r="A148" s="143"/>
      <c r="B148" s="143"/>
      <c r="C148" s="391" t="s">
        <v>249</v>
      </c>
      <c r="D148" s="392"/>
      <c r="E148" s="393"/>
      <c r="F148" s="394"/>
      <c r="G148" s="395"/>
      <c r="H148" s="159"/>
      <c r="I148" s="159"/>
      <c r="J148" s="159"/>
      <c r="K148" s="159"/>
      <c r="L148" s="159"/>
      <c r="M148" s="159"/>
      <c r="N148" s="150"/>
      <c r="O148" s="150"/>
      <c r="P148" s="150"/>
      <c r="Q148" s="150"/>
      <c r="R148" s="150"/>
      <c r="S148" s="150"/>
      <c r="T148" s="151"/>
      <c r="U148" s="150"/>
      <c r="V148" s="142"/>
      <c r="W148" s="142"/>
      <c r="X148" s="142"/>
      <c r="Y148" s="142"/>
      <c r="Z148" s="142"/>
      <c r="AA148" s="142"/>
      <c r="AB148" s="142"/>
      <c r="AC148" s="142"/>
      <c r="AD148" s="142"/>
      <c r="AE148" s="142" t="s">
        <v>95</v>
      </c>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5" t="str">
        <f>C148</f>
        <v>Viz Technické listy VAS K3.2</v>
      </c>
      <c r="BB148" s="142"/>
      <c r="BC148" s="142"/>
      <c r="BD148" s="142"/>
      <c r="BE148" s="142"/>
      <c r="BF148" s="142"/>
      <c r="BG148" s="142"/>
      <c r="BH148" s="142"/>
    </row>
    <row r="149" spans="1:60" outlineLevel="1" x14ac:dyDescent="0.25">
      <c r="A149" s="143">
        <v>64</v>
      </c>
      <c r="B149" s="143" t="s">
        <v>281</v>
      </c>
      <c r="C149" s="178" t="s">
        <v>282</v>
      </c>
      <c r="D149" s="150" t="s">
        <v>214</v>
      </c>
      <c r="E149" s="155">
        <v>1</v>
      </c>
      <c r="F149" s="158">
        <f>H149+J149</f>
        <v>0</v>
      </c>
      <c r="G149" s="159">
        <f>ROUND(E149*F149,2)</f>
        <v>0</v>
      </c>
      <c r="H149" s="159"/>
      <c r="I149" s="159">
        <f>ROUND(E149*H149,2)</f>
        <v>0</v>
      </c>
      <c r="J149" s="159"/>
      <c r="K149" s="159">
        <f>ROUND(E149*J149,2)</f>
        <v>0</v>
      </c>
      <c r="L149" s="159">
        <v>21</v>
      </c>
      <c r="M149" s="159">
        <f>G149*(1+L149/100)</f>
        <v>0</v>
      </c>
      <c r="N149" s="150">
        <v>0.08</v>
      </c>
      <c r="O149" s="150">
        <f>ROUND(E149*N149,5)</f>
        <v>0.08</v>
      </c>
      <c r="P149" s="150">
        <v>0</v>
      </c>
      <c r="Q149" s="150">
        <f>ROUND(E149*P149,5)</f>
        <v>0</v>
      </c>
      <c r="R149" s="150"/>
      <c r="S149" s="150"/>
      <c r="T149" s="151">
        <v>0</v>
      </c>
      <c r="U149" s="150">
        <f>ROUND(E149*T149,2)</f>
        <v>0</v>
      </c>
      <c r="V149" s="142"/>
      <c r="W149" s="142"/>
      <c r="X149" s="142"/>
      <c r="Y149" s="142"/>
      <c r="Z149" s="142"/>
      <c r="AA149" s="142"/>
      <c r="AB149" s="142"/>
      <c r="AC149" s="142"/>
      <c r="AD149" s="142"/>
      <c r="AE149" s="142" t="s">
        <v>218</v>
      </c>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row>
    <row r="150" spans="1:60" outlineLevel="1" x14ac:dyDescent="0.25">
      <c r="A150" s="143"/>
      <c r="B150" s="143"/>
      <c r="C150" s="391" t="s">
        <v>249</v>
      </c>
      <c r="D150" s="392"/>
      <c r="E150" s="393"/>
      <c r="F150" s="394"/>
      <c r="G150" s="395"/>
      <c r="H150" s="159"/>
      <c r="I150" s="159"/>
      <c r="J150" s="159"/>
      <c r="K150" s="159"/>
      <c r="L150" s="159"/>
      <c r="M150" s="159"/>
      <c r="N150" s="150"/>
      <c r="O150" s="150"/>
      <c r="P150" s="150"/>
      <c r="Q150" s="150"/>
      <c r="R150" s="150"/>
      <c r="S150" s="150"/>
      <c r="T150" s="151"/>
      <c r="U150" s="150"/>
      <c r="V150" s="142"/>
      <c r="W150" s="142"/>
      <c r="X150" s="142"/>
      <c r="Y150" s="142"/>
      <c r="Z150" s="142"/>
      <c r="AA150" s="142"/>
      <c r="AB150" s="142"/>
      <c r="AC150" s="142"/>
      <c r="AD150" s="142"/>
      <c r="AE150" s="142" t="s">
        <v>95</v>
      </c>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5" t="str">
        <f>C150</f>
        <v>Viz Technické listy VAS K3.2</v>
      </c>
      <c r="BB150" s="142"/>
      <c r="BC150" s="142"/>
      <c r="BD150" s="142"/>
      <c r="BE150" s="142"/>
      <c r="BF150" s="142"/>
      <c r="BG150" s="142"/>
      <c r="BH150" s="142"/>
    </row>
    <row r="151" spans="1:60" ht="20.399999999999999" outlineLevel="1" x14ac:dyDescent="0.25">
      <c r="A151" s="143">
        <v>65</v>
      </c>
      <c r="B151" s="143" t="s">
        <v>283</v>
      </c>
      <c r="C151" s="178" t="s">
        <v>284</v>
      </c>
      <c r="D151" s="150" t="s">
        <v>214</v>
      </c>
      <c r="E151" s="155">
        <v>9</v>
      </c>
      <c r="F151" s="158">
        <f>H151+J151</f>
        <v>0</v>
      </c>
      <c r="G151" s="159">
        <f>ROUND(E151*F151,2)</f>
        <v>0</v>
      </c>
      <c r="H151" s="159"/>
      <c r="I151" s="159">
        <f>ROUND(E151*H151,2)</f>
        <v>0</v>
      </c>
      <c r="J151" s="159"/>
      <c r="K151" s="159">
        <f>ROUND(E151*J151,2)</f>
        <v>0</v>
      </c>
      <c r="L151" s="159">
        <v>21</v>
      </c>
      <c r="M151" s="159">
        <f>G151*(1+L151/100)</f>
        <v>0</v>
      </c>
      <c r="N151" s="150">
        <v>0.13102</v>
      </c>
      <c r="O151" s="150">
        <f>ROUND(E151*N151,5)</f>
        <v>1.1791799999999999</v>
      </c>
      <c r="P151" s="150">
        <v>0</v>
      </c>
      <c r="Q151" s="150">
        <f>ROUND(E151*P151,5)</f>
        <v>0</v>
      </c>
      <c r="R151" s="150"/>
      <c r="S151" s="150"/>
      <c r="T151" s="151">
        <v>1.31</v>
      </c>
      <c r="U151" s="150">
        <f>ROUND(E151*T151,2)</f>
        <v>11.79</v>
      </c>
      <c r="V151" s="142"/>
      <c r="W151" s="142"/>
      <c r="X151" s="142"/>
      <c r="Y151" s="142"/>
      <c r="Z151" s="142"/>
      <c r="AA151" s="142"/>
      <c r="AB151" s="142"/>
      <c r="AC151" s="142"/>
      <c r="AD151" s="142"/>
      <c r="AE151" s="142" t="s">
        <v>100</v>
      </c>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row>
    <row r="152" spans="1:60" outlineLevel="1" x14ac:dyDescent="0.25">
      <c r="A152" s="143"/>
      <c r="B152" s="143"/>
      <c r="C152" s="391" t="s">
        <v>285</v>
      </c>
      <c r="D152" s="392"/>
      <c r="E152" s="393"/>
      <c r="F152" s="394"/>
      <c r="G152" s="395"/>
      <c r="H152" s="159"/>
      <c r="I152" s="159"/>
      <c r="J152" s="159"/>
      <c r="K152" s="159"/>
      <c r="L152" s="159"/>
      <c r="M152" s="159"/>
      <c r="N152" s="150"/>
      <c r="O152" s="150"/>
      <c r="P152" s="150"/>
      <c r="Q152" s="150"/>
      <c r="R152" s="150"/>
      <c r="S152" s="150"/>
      <c r="T152" s="151"/>
      <c r="U152" s="150"/>
      <c r="V152" s="142"/>
      <c r="W152" s="142"/>
      <c r="X152" s="142"/>
      <c r="Y152" s="142"/>
      <c r="Z152" s="142"/>
      <c r="AA152" s="142"/>
      <c r="AB152" s="142"/>
      <c r="AC152" s="142"/>
      <c r="AD152" s="142"/>
      <c r="AE152" s="142" t="s">
        <v>95</v>
      </c>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5" t="str">
        <f>C152</f>
        <v>Viz Technické listy VAS K4.1</v>
      </c>
      <c r="BB152" s="142"/>
      <c r="BC152" s="142"/>
      <c r="BD152" s="142"/>
      <c r="BE152" s="142"/>
      <c r="BF152" s="142"/>
      <c r="BG152" s="142"/>
      <c r="BH152" s="142"/>
    </row>
    <row r="153" spans="1:60" outlineLevel="1" x14ac:dyDescent="0.25">
      <c r="A153" s="143">
        <v>66</v>
      </c>
      <c r="B153" s="143" t="s">
        <v>286</v>
      </c>
      <c r="C153" s="178" t="s">
        <v>287</v>
      </c>
      <c r="D153" s="150" t="s">
        <v>168</v>
      </c>
      <c r="E153" s="155">
        <v>27</v>
      </c>
      <c r="F153" s="158">
        <f>H153+J153</f>
        <v>0</v>
      </c>
      <c r="G153" s="159">
        <f>ROUND(E153*F153,2)</f>
        <v>0</v>
      </c>
      <c r="H153" s="159"/>
      <c r="I153" s="159">
        <f>ROUND(E153*H153,2)</f>
        <v>0</v>
      </c>
      <c r="J153" s="159"/>
      <c r="K153" s="159">
        <f>ROUND(E153*J153,2)</f>
        <v>0</v>
      </c>
      <c r="L153" s="159">
        <v>21</v>
      </c>
      <c r="M153" s="159">
        <f>G153*(1+L153/100)</f>
        <v>0</v>
      </c>
      <c r="N153" s="150">
        <v>0</v>
      </c>
      <c r="O153" s="150">
        <f>ROUND(E153*N153,5)</f>
        <v>0</v>
      </c>
      <c r="P153" s="150">
        <v>0</v>
      </c>
      <c r="Q153" s="150">
        <f>ROUND(E153*P153,5)</f>
        <v>0</v>
      </c>
      <c r="R153" s="150"/>
      <c r="S153" s="150"/>
      <c r="T153" s="151">
        <v>0</v>
      </c>
      <c r="U153" s="150">
        <f>ROUND(E153*T153,2)</f>
        <v>0</v>
      </c>
      <c r="V153" s="142"/>
      <c r="W153" s="142"/>
      <c r="X153" s="142"/>
      <c r="Y153" s="142"/>
      <c r="Z153" s="142"/>
      <c r="AA153" s="142"/>
      <c r="AB153" s="142"/>
      <c r="AC153" s="142"/>
      <c r="AD153" s="142"/>
      <c r="AE153" s="142" t="s">
        <v>100</v>
      </c>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row>
    <row r="154" spans="1:60" ht="20.399999999999999" outlineLevel="1" x14ac:dyDescent="0.25">
      <c r="A154" s="143">
        <v>67</v>
      </c>
      <c r="B154" s="143" t="s">
        <v>288</v>
      </c>
      <c r="C154" s="178" t="s">
        <v>289</v>
      </c>
      <c r="D154" s="150" t="s">
        <v>214</v>
      </c>
      <c r="E154" s="155">
        <v>22</v>
      </c>
      <c r="F154" s="158">
        <f>H154+J154</f>
        <v>0</v>
      </c>
      <c r="G154" s="159">
        <f>ROUND(E154*F154,2)</f>
        <v>0</v>
      </c>
      <c r="H154" s="159"/>
      <c r="I154" s="159">
        <f>ROUND(E154*H154,2)</f>
        <v>0</v>
      </c>
      <c r="J154" s="159"/>
      <c r="K154" s="159">
        <f>ROUND(E154*J154,2)</f>
        <v>0</v>
      </c>
      <c r="L154" s="159">
        <v>21</v>
      </c>
      <c r="M154" s="159">
        <f>G154*(1+L154/100)</f>
        <v>0</v>
      </c>
      <c r="N154" s="150">
        <v>6.0000000000000001E-3</v>
      </c>
      <c r="O154" s="150">
        <f>ROUND(E154*N154,5)</f>
        <v>0.13200000000000001</v>
      </c>
      <c r="P154" s="150">
        <v>0</v>
      </c>
      <c r="Q154" s="150">
        <f>ROUND(E154*P154,5)</f>
        <v>0</v>
      </c>
      <c r="R154" s="150"/>
      <c r="S154" s="150"/>
      <c r="T154" s="151">
        <v>0</v>
      </c>
      <c r="U154" s="150">
        <f>ROUND(E154*T154,2)</f>
        <v>0</v>
      </c>
      <c r="V154" s="142"/>
      <c r="W154" s="142"/>
      <c r="X154" s="142"/>
      <c r="Y154" s="142"/>
      <c r="Z154" s="142"/>
      <c r="AA154" s="142"/>
      <c r="AB154" s="142"/>
      <c r="AC154" s="142"/>
      <c r="AD154" s="142"/>
      <c r="AE154" s="142" t="s">
        <v>218</v>
      </c>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row>
    <row r="155" spans="1:60" outlineLevel="1" x14ac:dyDescent="0.25">
      <c r="A155" s="143"/>
      <c r="B155" s="143"/>
      <c r="C155" s="391" t="s">
        <v>290</v>
      </c>
      <c r="D155" s="392"/>
      <c r="E155" s="393"/>
      <c r="F155" s="394"/>
      <c r="G155" s="395"/>
      <c r="H155" s="159"/>
      <c r="I155" s="159"/>
      <c r="J155" s="159"/>
      <c r="K155" s="159"/>
      <c r="L155" s="159"/>
      <c r="M155" s="159"/>
      <c r="N155" s="150"/>
      <c r="O155" s="150"/>
      <c r="P155" s="150"/>
      <c r="Q155" s="150"/>
      <c r="R155" s="150"/>
      <c r="S155" s="150"/>
      <c r="T155" s="151"/>
      <c r="U155" s="150"/>
      <c r="V155" s="142"/>
      <c r="W155" s="142"/>
      <c r="X155" s="142"/>
      <c r="Y155" s="142"/>
      <c r="Z155" s="142"/>
      <c r="AA155" s="142"/>
      <c r="AB155" s="142"/>
      <c r="AC155" s="142"/>
      <c r="AD155" s="142"/>
      <c r="AE155" s="142" t="s">
        <v>95</v>
      </c>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5" t="str">
        <f>C155</f>
        <v>Viz Technické listy VAS K3.3</v>
      </c>
      <c r="BB155" s="142"/>
      <c r="BC155" s="142"/>
      <c r="BD155" s="142"/>
      <c r="BE155" s="142"/>
      <c r="BF155" s="142"/>
      <c r="BG155" s="142"/>
      <c r="BH155" s="142"/>
    </row>
    <row r="156" spans="1:60" ht="20.399999999999999" outlineLevel="1" x14ac:dyDescent="0.25">
      <c r="A156" s="143">
        <v>68</v>
      </c>
      <c r="B156" s="143" t="s">
        <v>291</v>
      </c>
      <c r="C156" s="178" t="s">
        <v>292</v>
      </c>
      <c r="D156" s="150" t="s">
        <v>168</v>
      </c>
      <c r="E156" s="155">
        <v>2</v>
      </c>
      <c r="F156" s="158">
        <f>H156+J156</f>
        <v>0</v>
      </c>
      <c r="G156" s="159">
        <f>ROUND(E156*F156,2)</f>
        <v>0</v>
      </c>
      <c r="H156" s="159"/>
      <c r="I156" s="159">
        <f>ROUND(E156*H156,2)</f>
        <v>0</v>
      </c>
      <c r="J156" s="159"/>
      <c r="K156" s="159">
        <f>ROUND(E156*J156,2)</f>
        <v>0</v>
      </c>
      <c r="L156" s="159">
        <v>21</v>
      </c>
      <c r="M156" s="159">
        <f>G156*(1+L156/100)</f>
        <v>0</v>
      </c>
      <c r="N156" s="150">
        <v>0</v>
      </c>
      <c r="O156" s="150">
        <f>ROUND(E156*N156,5)</f>
        <v>0</v>
      </c>
      <c r="P156" s="150">
        <v>0</v>
      </c>
      <c r="Q156" s="150">
        <f>ROUND(E156*P156,5)</f>
        <v>0</v>
      </c>
      <c r="R156" s="150"/>
      <c r="S156" s="150"/>
      <c r="T156" s="151">
        <v>0</v>
      </c>
      <c r="U156" s="150">
        <f>ROUND(E156*T156,2)</f>
        <v>0</v>
      </c>
      <c r="V156" s="142"/>
      <c r="W156" s="142"/>
      <c r="X156" s="142"/>
      <c r="Y156" s="142"/>
      <c r="Z156" s="142"/>
      <c r="AA156" s="142"/>
      <c r="AB156" s="142"/>
      <c r="AC156" s="142"/>
      <c r="AD156" s="142"/>
      <c r="AE156" s="142" t="s">
        <v>100</v>
      </c>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row>
    <row r="157" spans="1:60" ht="20.399999999999999" outlineLevel="1" x14ac:dyDescent="0.25">
      <c r="A157" s="143">
        <v>69</v>
      </c>
      <c r="B157" s="143" t="s">
        <v>293</v>
      </c>
      <c r="C157" s="178" t="s">
        <v>294</v>
      </c>
      <c r="D157" s="150" t="s">
        <v>168</v>
      </c>
      <c r="E157" s="155">
        <v>1</v>
      </c>
      <c r="F157" s="158">
        <f>H157+J157</f>
        <v>0</v>
      </c>
      <c r="G157" s="159">
        <f>ROUND(E157*F157,2)</f>
        <v>0</v>
      </c>
      <c r="H157" s="159"/>
      <c r="I157" s="159">
        <f>ROUND(E157*H157,2)</f>
        <v>0</v>
      </c>
      <c r="J157" s="159"/>
      <c r="K157" s="159">
        <f>ROUND(E157*J157,2)</f>
        <v>0</v>
      </c>
      <c r="L157" s="159">
        <v>21</v>
      </c>
      <c r="M157" s="159">
        <f>G157*(1+L157/100)</f>
        <v>0</v>
      </c>
      <c r="N157" s="150">
        <v>0</v>
      </c>
      <c r="O157" s="150">
        <f>ROUND(E157*N157,5)</f>
        <v>0</v>
      </c>
      <c r="P157" s="150">
        <v>0</v>
      </c>
      <c r="Q157" s="150">
        <f>ROUND(E157*P157,5)</f>
        <v>0</v>
      </c>
      <c r="R157" s="150"/>
      <c r="S157" s="150"/>
      <c r="T157" s="151">
        <v>0</v>
      </c>
      <c r="U157" s="150">
        <f>ROUND(E157*T157,2)</f>
        <v>0</v>
      </c>
      <c r="V157" s="142"/>
      <c r="W157" s="142"/>
      <c r="X157" s="142"/>
      <c r="Y157" s="142"/>
      <c r="Z157" s="142"/>
      <c r="AA157" s="142"/>
      <c r="AB157" s="142"/>
      <c r="AC157" s="142"/>
      <c r="AD157" s="142"/>
      <c r="AE157" s="142" t="s">
        <v>100</v>
      </c>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row>
    <row r="158" spans="1:60" x14ac:dyDescent="0.25">
      <c r="A158" s="144" t="s">
        <v>88</v>
      </c>
      <c r="B158" s="144" t="s">
        <v>59</v>
      </c>
      <c r="C158" s="180" t="s">
        <v>60</v>
      </c>
      <c r="D158" s="153"/>
      <c r="E158" s="157"/>
      <c r="F158" s="160"/>
      <c r="G158" s="160">
        <f>SUMIF(AE159:AE159,"&lt;&gt;NOR",G159:G159)</f>
        <v>0</v>
      </c>
      <c r="H158" s="160"/>
      <c r="I158" s="160">
        <f>SUM(I159:I159)</f>
        <v>0</v>
      </c>
      <c r="J158" s="160"/>
      <c r="K158" s="160">
        <f>SUM(K159:K159)</f>
        <v>0</v>
      </c>
      <c r="L158" s="160"/>
      <c r="M158" s="160">
        <f>SUM(M159:M159)</f>
        <v>0</v>
      </c>
      <c r="N158" s="153"/>
      <c r="O158" s="153">
        <f>SUM(O159:O159)</f>
        <v>0</v>
      </c>
      <c r="P158" s="153"/>
      <c r="Q158" s="153">
        <f>SUM(Q159:Q159)</f>
        <v>0</v>
      </c>
      <c r="R158" s="153"/>
      <c r="S158" s="153"/>
      <c r="T158" s="154"/>
      <c r="U158" s="153">
        <f>SUM(U159:U159)</f>
        <v>146.02000000000001</v>
      </c>
      <c r="AE158" t="s">
        <v>89</v>
      </c>
    </row>
    <row r="159" spans="1:60" outlineLevel="1" x14ac:dyDescent="0.25">
      <c r="A159" s="168">
        <v>70</v>
      </c>
      <c r="B159" s="168" t="s">
        <v>295</v>
      </c>
      <c r="C159" s="181" t="s">
        <v>296</v>
      </c>
      <c r="D159" s="169" t="s">
        <v>171</v>
      </c>
      <c r="E159" s="170">
        <v>1460.1626900000001</v>
      </c>
      <c r="F159" s="171"/>
      <c r="G159" s="172">
        <f>ROUND(E159*F159,2)</f>
        <v>0</v>
      </c>
      <c r="H159" s="172"/>
      <c r="I159" s="172">
        <f>ROUND(E159*H159,2)</f>
        <v>0</v>
      </c>
      <c r="J159" s="172"/>
      <c r="K159" s="172">
        <f>ROUND(E159*J159,2)</f>
        <v>0</v>
      </c>
      <c r="L159" s="172">
        <v>21</v>
      </c>
      <c r="M159" s="172">
        <f>G159*(1+L159/100)</f>
        <v>0</v>
      </c>
      <c r="N159" s="169">
        <v>0</v>
      </c>
      <c r="O159" s="169">
        <f>ROUND(E159*N159,5)</f>
        <v>0</v>
      </c>
      <c r="P159" s="169">
        <v>0</v>
      </c>
      <c r="Q159" s="169">
        <f>ROUND(E159*P159,5)</f>
        <v>0</v>
      </c>
      <c r="R159" s="169"/>
      <c r="S159" s="169"/>
      <c r="T159" s="173">
        <v>0.1</v>
      </c>
      <c r="U159" s="169">
        <f>ROUND(E159*T159,2)</f>
        <v>146.02000000000001</v>
      </c>
      <c r="V159" s="142"/>
      <c r="W159" s="142"/>
      <c r="X159" s="142"/>
      <c r="Y159" s="142"/>
      <c r="Z159" s="142"/>
      <c r="AA159" s="142"/>
      <c r="AB159" s="142"/>
      <c r="AC159" s="142"/>
      <c r="AD159" s="142"/>
      <c r="AE159" s="142" t="s">
        <v>100</v>
      </c>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row>
    <row r="160" spans="1:60" x14ac:dyDescent="0.25">
      <c r="A160" s="4"/>
      <c r="B160" s="5" t="s">
        <v>297</v>
      </c>
      <c r="C160" s="182" t="s">
        <v>297</v>
      </c>
      <c r="D160" s="4"/>
      <c r="E160" s="4"/>
      <c r="F160" s="4"/>
      <c r="G160" s="4"/>
      <c r="H160" s="4"/>
      <c r="I160" s="4"/>
      <c r="J160" s="4"/>
      <c r="K160" s="4"/>
      <c r="L160" s="4"/>
      <c r="M160" s="4"/>
      <c r="N160" s="4"/>
      <c r="O160" s="4"/>
      <c r="P160" s="4"/>
      <c r="Q160" s="4"/>
      <c r="R160" s="4"/>
      <c r="S160" s="4"/>
      <c r="T160" s="4"/>
      <c r="U160" s="4"/>
      <c r="AC160">
        <v>12</v>
      </c>
      <c r="AD160">
        <v>21</v>
      </c>
    </row>
    <row r="161" spans="1:31" x14ac:dyDescent="0.25">
      <c r="A161" s="174"/>
      <c r="B161" s="175" t="s">
        <v>28</v>
      </c>
      <c r="C161" s="183" t="s">
        <v>297</v>
      </c>
      <c r="D161" s="176"/>
      <c r="E161" s="176"/>
      <c r="F161" s="176"/>
      <c r="G161" s="177">
        <f>G8+G62+G66+G77+G158</f>
        <v>0</v>
      </c>
      <c r="H161" s="4"/>
      <c r="I161" s="4"/>
      <c r="J161" s="4"/>
      <c r="K161" s="4"/>
      <c r="L161" s="4"/>
      <c r="M161" s="4"/>
      <c r="N161" s="4"/>
      <c r="O161" s="4"/>
      <c r="P161" s="4"/>
      <c r="Q161" s="4"/>
      <c r="R161" s="4"/>
      <c r="S161" s="4"/>
      <c r="T161" s="4"/>
      <c r="U161" s="4"/>
      <c r="AC161">
        <f>SUMIF(L7:L159,AC160,G7:G159)</f>
        <v>0</v>
      </c>
      <c r="AD161">
        <f>SUMIF(L7:L159,AD160,G7:G159)</f>
        <v>0</v>
      </c>
      <c r="AE161" t="s">
        <v>298</v>
      </c>
    </row>
    <row r="162" spans="1:31" x14ac:dyDescent="0.25">
      <c r="A162" s="4"/>
      <c r="B162" s="5" t="s">
        <v>297</v>
      </c>
      <c r="C162" s="182" t="s">
        <v>297</v>
      </c>
      <c r="D162" s="4"/>
      <c r="E162" s="4"/>
      <c r="F162" s="4"/>
      <c r="G162" s="4"/>
      <c r="H162" s="4"/>
      <c r="I162" s="4"/>
      <c r="J162" s="4"/>
      <c r="K162" s="4"/>
      <c r="L162" s="4"/>
      <c r="M162" s="4"/>
      <c r="N162" s="4"/>
      <c r="O162" s="4"/>
      <c r="P162" s="4"/>
      <c r="Q162" s="4"/>
      <c r="R162" s="4"/>
      <c r="S162" s="4"/>
      <c r="T162" s="4"/>
      <c r="U162" s="4"/>
    </row>
    <row r="163" spans="1:31" x14ac:dyDescent="0.25">
      <c r="A163" s="4"/>
      <c r="B163" s="5" t="s">
        <v>297</v>
      </c>
      <c r="C163" s="182" t="s">
        <v>297</v>
      </c>
      <c r="D163" s="4"/>
      <c r="E163" s="4"/>
      <c r="F163" s="4"/>
      <c r="G163" s="4"/>
      <c r="H163" s="4"/>
      <c r="I163" s="4"/>
      <c r="J163" s="4"/>
      <c r="K163" s="4"/>
      <c r="L163" s="4"/>
      <c r="M163" s="4"/>
      <c r="N163" s="4"/>
      <c r="O163" s="4"/>
      <c r="P163" s="4"/>
      <c r="Q163" s="4"/>
      <c r="R163" s="4"/>
      <c r="S163" s="4"/>
      <c r="T163" s="4"/>
      <c r="U163" s="4"/>
    </row>
    <row r="164" spans="1:31" x14ac:dyDescent="0.25">
      <c r="A164" s="377" t="s">
        <v>299</v>
      </c>
      <c r="B164" s="377"/>
      <c r="C164" s="378"/>
      <c r="D164" s="4"/>
      <c r="E164" s="4"/>
      <c r="F164" s="4"/>
      <c r="G164" s="4"/>
      <c r="H164" s="4"/>
      <c r="I164" s="4"/>
      <c r="J164" s="4"/>
      <c r="K164" s="4"/>
      <c r="L164" s="4"/>
      <c r="M164" s="4"/>
      <c r="N164" s="4"/>
      <c r="O164" s="4"/>
      <c r="P164" s="4"/>
      <c r="Q164" s="4"/>
      <c r="R164" s="4"/>
      <c r="S164" s="4"/>
      <c r="T164" s="4"/>
      <c r="U164" s="4"/>
    </row>
    <row r="165" spans="1:31" x14ac:dyDescent="0.25">
      <c r="A165" s="379"/>
      <c r="B165" s="380"/>
      <c r="C165" s="381"/>
      <c r="D165" s="380"/>
      <c r="E165" s="380"/>
      <c r="F165" s="380"/>
      <c r="G165" s="382"/>
      <c r="H165" s="4"/>
      <c r="I165" s="4"/>
      <c r="J165" s="4"/>
      <c r="K165" s="4"/>
      <c r="L165" s="4"/>
      <c r="M165" s="4"/>
      <c r="N165" s="4"/>
      <c r="O165" s="4"/>
      <c r="P165" s="4"/>
      <c r="Q165" s="4"/>
      <c r="R165" s="4"/>
      <c r="S165" s="4"/>
      <c r="T165" s="4"/>
      <c r="U165" s="4"/>
      <c r="AE165" t="s">
        <v>300</v>
      </c>
    </row>
    <row r="166" spans="1:31" x14ac:dyDescent="0.25">
      <c r="A166" s="383"/>
      <c r="B166" s="384"/>
      <c r="C166" s="385"/>
      <c r="D166" s="384"/>
      <c r="E166" s="384"/>
      <c r="F166" s="384"/>
      <c r="G166" s="386"/>
      <c r="H166" s="4"/>
      <c r="I166" s="4"/>
      <c r="J166" s="4"/>
      <c r="K166" s="4"/>
      <c r="L166" s="4"/>
      <c r="M166" s="4"/>
      <c r="N166" s="4"/>
      <c r="O166" s="4"/>
      <c r="P166" s="4"/>
      <c r="Q166" s="4"/>
      <c r="R166" s="4"/>
      <c r="S166" s="4"/>
      <c r="T166" s="4"/>
      <c r="U166" s="4"/>
    </row>
    <row r="167" spans="1:31" x14ac:dyDescent="0.25">
      <c r="A167" s="383"/>
      <c r="B167" s="384"/>
      <c r="C167" s="385"/>
      <c r="D167" s="384"/>
      <c r="E167" s="384"/>
      <c r="F167" s="384"/>
      <c r="G167" s="386"/>
      <c r="H167" s="4"/>
      <c r="I167" s="4"/>
      <c r="J167" s="4"/>
      <c r="K167" s="4"/>
      <c r="L167" s="4"/>
      <c r="M167" s="4"/>
      <c r="N167" s="4"/>
      <c r="O167" s="4"/>
      <c r="P167" s="4"/>
      <c r="Q167" s="4"/>
      <c r="R167" s="4"/>
      <c r="S167" s="4"/>
      <c r="T167" s="4"/>
      <c r="U167" s="4"/>
    </row>
    <row r="168" spans="1:31" x14ac:dyDescent="0.25">
      <c r="A168" s="383"/>
      <c r="B168" s="384"/>
      <c r="C168" s="385"/>
      <c r="D168" s="384"/>
      <c r="E168" s="384"/>
      <c r="F168" s="384"/>
      <c r="G168" s="386"/>
      <c r="H168" s="4"/>
      <c r="I168" s="4"/>
      <c r="J168" s="4"/>
      <c r="K168" s="4"/>
      <c r="L168" s="4"/>
      <c r="M168" s="4"/>
      <c r="N168" s="4"/>
      <c r="O168" s="4"/>
      <c r="P168" s="4"/>
      <c r="Q168" s="4"/>
      <c r="R168" s="4"/>
      <c r="S168" s="4"/>
      <c r="T168" s="4"/>
      <c r="U168" s="4"/>
    </row>
    <row r="169" spans="1:31" x14ac:dyDescent="0.25">
      <c r="A169" s="387"/>
      <c r="B169" s="388"/>
      <c r="C169" s="389"/>
      <c r="D169" s="388"/>
      <c r="E169" s="388"/>
      <c r="F169" s="388"/>
      <c r="G169" s="390"/>
      <c r="H169" s="4"/>
      <c r="I169" s="4"/>
      <c r="J169" s="4"/>
      <c r="K169" s="4"/>
      <c r="L169" s="4"/>
      <c r="M169" s="4"/>
      <c r="N169" s="4"/>
      <c r="O169" s="4"/>
      <c r="P169" s="4"/>
      <c r="Q169" s="4"/>
      <c r="R169" s="4"/>
      <c r="S169" s="4"/>
      <c r="T169" s="4"/>
      <c r="U169" s="4"/>
    </row>
    <row r="170" spans="1:31" x14ac:dyDescent="0.25">
      <c r="A170" s="4"/>
      <c r="B170" s="5" t="s">
        <v>297</v>
      </c>
      <c r="C170" s="182" t="s">
        <v>297</v>
      </c>
      <c r="D170" s="4"/>
      <c r="E170" s="4"/>
      <c r="F170" s="4"/>
      <c r="G170" s="4"/>
      <c r="H170" s="4"/>
      <c r="I170" s="4"/>
      <c r="J170" s="4"/>
      <c r="K170" s="4"/>
      <c r="L170" s="4"/>
      <c r="M170" s="4"/>
      <c r="N170" s="4"/>
      <c r="O170" s="4"/>
      <c r="P170" s="4"/>
      <c r="Q170" s="4"/>
      <c r="R170" s="4"/>
      <c r="S170" s="4"/>
      <c r="T170" s="4"/>
      <c r="U170" s="4"/>
    </row>
    <row r="171" spans="1:31" x14ac:dyDescent="0.25">
      <c r="C171" s="184"/>
      <c r="AE171" t="s">
        <v>301</v>
      </c>
    </row>
  </sheetData>
  <mergeCells count="38">
    <mergeCell ref="C11:G11"/>
    <mergeCell ref="A1:G1"/>
    <mergeCell ref="C2:G2"/>
    <mergeCell ref="C3:G3"/>
    <mergeCell ref="C4:G4"/>
    <mergeCell ref="C10:G10"/>
    <mergeCell ref="C97:G97"/>
    <mergeCell ref="C58:G58"/>
    <mergeCell ref="C59:G59"/>
    <mergeCell ref="C60:G60"/>
    <mergeCell ref="C61:G61"/>
    <mergeCell ref="C68:G68"/>
    <mergeCell ref="C79:G79"/>
    <mergeCell ref="C82:G82"/>
    <mergeCell ref="C85:G85"/>
    <mergeCell ref="C88:G88"/>
    <mergeCell ref="C91:G91"/>
    <mergeCell ref="C95:G95"/>
    <mergeCell ref="C141:G141"/>
    <mergeCell ref="C99:G99"/>
    <mergeCell ref="C101:G101"/>
    <mergeCell ref="C103:G103"/>
    <mergeCell ref="C106:G106"/>
    <mergeCell ref="C118:G118"/>
    <mergeCell ref="C121:G121"/>
    <mergeCell ref="C124:G124"/>
    <mergeCell ref="C128:G128"/>
    <mergeCell ref="C131:G131"/>
    <mergeCell ref="C135:G135"/>
    <mergeCell ref="C138:G138"/>
    <mergeCell ref="A164:C164"/>
    <mergeCell ref="A165:G169"/>
    <mergeCell ref="C144:G144"/>
    <mergeCell ref="C146:G146"/>
    <mergeCell ref="C148:G148"/>
    <mergeCell ref="C150:G150"/>
    <mergeCell ref="C152:G152"/>
    <mergeCell ref="C155:G155"/>
  </mergeCells>
  <pageMargins left="0.39370078740157499" right="0.19685039370078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66"/>
  </sheetPr>
  <dimension ref="A1:O56"/>
  <sheetViews>
    <sheetView showGridLines="0" topLeftCell="B11" zoomScaleNormal="100" zoomScaleSheetLayoutView="75" workbookViewId="0">
      <selection activeCell="G29" sqref="G29:I29"/>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9" width="12.6640625" customWidth="1"/>
    <col min="10" max="10" width="6.6640625" customWidth="1"/>
    <col min="11" max="11" width="4.33203125" customWidth="1"/>
    <col min="12" max="15" width="10.6640625" customWidth="1"/>
  </cols>
  <sheetData>
    <row r="1" spans="1:15" ht="33.75" customHeight="1" x14ac:dyDescent="0.25">
      <c r="A1" s="62" t="s">
        <v>36</v>
      </c>
      <c r="B1" s="346" t="s">
        <v>41</v>
      </c>
      <c r="C1" s="347"/>
      <c r="D1" s="347"/>
      <c r="E1" s="347"/>
      <c r="F1" s="347"/>
      <c r="G1" s="347"/>
      <c r="H1" s="347"/>
      <c r="I1" s="347"/>
      <c r="J1" s="348"/>
    </row>
    <row r="2" spans="1:15" ht="23.25" customHeight="1" x14ac:dyDescent="0.25">
      <c r="A2" s="3"/>
      <c r="B2" s="70" t="s">
        <v>39</v>
      </c>
      <c r="C2" s="71"/>
      <c r="D2" s="362" t="s">
        <v>345</v>
      </c>
      <c r="E2" s="363"/>
      <c r="F2" s="363"/>
      <c r="G2" s="363"/>
      <c r="H2" s="363"/>
      <c r="I2" s="363"/>
      <c r="J2" s="364"/>
      <c r="O2" s="1"/>
    </row>
    <row r="3" spans="1:15" ht="23.25" customHeight="1" x14ac:dyDescent="0.25">
      <c r="A3" s="3"/>
      <c r="B3" s="72" t="s">
        <v>44</v>
      </c>
      <c r="C3" s="73"/>
      <c r="D3" s="366" t="s">
        <v>42</v>
      </c>
      <c r="E3" s="367"/>
      <c r="F3" s="367"/>
      <c r="G3" s="367"/>
      <c r="H3" s="367"/>
      <c r="I3" s="367"/>
      <c r="J3" s="368"/>
    </row>
    <row r="4" spans="1:15" ht="23.25" hidden="1" customHeight="1" x14ac:dyDescent="0.25">
      <c r="A4" s="3"/>
      <c r="B4" s="74" t="s">
        <v>43</v>
      </c>
      <c r="C4" s="75"/>
      <c r="D4" s="76"/>
      <c r="E4" s="76"/>
      <c r="F4" s="77"/>
      <c r="G4" s="77"/>
      <c r="H4" s="77"/>
      <c r="I4" s="77"/>
      <c r="J4" s="78"/>
    </row>
    <row r="5" spans="1:15" ht="24" customHeight="1" x14ac:dyDescent="0.25">
      <c r="A5" s="3"/>
      <c r="B5" s="39" t="s">
        <v>21</v>
      </c>
      <c r="D5" s="79"/>
      <c r="E5" s="22"/>
      <c r="F5" s="22"/>
      <c r="G5" s="22"/>
      <c r="H5" s="24" t="s">
        <v>33</v>
      </c>
      <c r="I5" s="79"/>
      <c r="J5" s="9"/>
    </row>
    <row r="6" spans="1:15" ht="15.75" customHeight="1" x14ac:dyDescent="0.25">
      <c r="A6" s="3"/>
      <c r="B6" s="34"/>
      <c r="C6" s="22"/>
      <c r="D6" s="79"/>
      <c r="E6" s="22"/>
      <c r="F6" s="22"/>
      <c r="G6" s="22"/>
      <c r="H6" s="24" t="s">
        <v>34</v>
      </c>
      <c r="I6" s="79"/>
      <c r="J6" s="9"/>
    </row>
    <row r="7" spans="1:15" ht="15.75" customHeight="1" x14ac:dyDescent="0.25">
      <c r="A7" s="3"/>
      <c r="B7" s="35"/>
      <c r="C7" s="80"/>
      <c r="D7" s="69"/>
      <c r="E7" s="29"/>
      <c r="F7" s="29"/>
      <c r="G7" s="29"/>
      <c r="H7" s="30"/>
      <c r="I7" s="29"/>
      <c r="J7" s="42"/>
    </row>
    <row r="8" spans="1:15" ht="24" hidden="1" customHeight="1" x14ac:dyDescent="0.25">
      <c r="A8" s="3"/>
      <c r="B8" s="39" t="s">
        <v>19</v>
      </c>
      <c r="D8" s="28"/>
      <c r="H8" s="24" t="s">
        <v>33</v>
      </c>
      <c r="I8" s="28"/>
      <c r="J8" s="9"/>
    </row>
    <row r="9" spans="1:15" ht="15.75" hidden="1" customHeight="1" x14ac:dyDescent="0.25">
      <c r="A9" s="3"/>
      <c r="B9" s="3"/>
      <c r="D9" s="28"/>
      <c r="H9" s="24" t="s">
        <v>34</v>
      </c>
      <c r="I9" s="28"/>
      <c r="J9" s="9"/>
    </row>
    <row r="10" spans="1:15" ht="15.75" hidden="1" customHeight="1" x14ac:dyDescent="0.25">
      <c r="A10" s="3"/>
      <c r="B10" s="43"/>
      <c r="C10" s="23"/>
      <c r="D10" s="38"/>
      <c r="E10" s="30"/>
      <c r="F10" s="30"/>
      <c r="G10" s="15"/>
      <c r="H10" s="15"/>
      <c r="I10" s="44"/>
      <c r="J10" s="42"/>
    </row>
    <row r="11" spans="1:15" ht="24" customHeight="1" x14ac:dyDescent="0.25">
      <c r="A11" s="3"/>
      <c r="B11" s="39" t="s">
        <v>18</v>
      </c>
      <c r="D11" s="358"/>
      <c r="E11" s="358"/>
      <c r="F11" s="358"/>
      <c r="G11" s="358"/>
      <c r="H11" s="24" t="s">
        <v>33</v>
      </c>
      <c r="I11" s="82"/>
      <c r="J11" s="9"/>
    </row>
    <row r="12" spans="1:15" ht="15.75" customHeight="1" x14ac:dyDescent="0.25">
      <c r="A12" s="3"/>
      <c r="B12" s="34"/>
      <c r="C12" s="22"/>
      <c r="D12" s="371"/>
      <c r="E12" s="371"/>
      <c r="F12" s="371"/>
      <c r="G12" s="371"/>
      <c r="H12" s="24" t="s">
        <v>34</v>
      </c>
      <c r="I12" s="82"/>
      <c r="J12" s="9"/>
    </row>
    <row r="13" spans="1:15" ht="15.75" customHeight="1" x14ac:dyDescent="0.25">
      <c r="A13" s="3"/>
      <c r="B13" s="35"/>
      <c r="C13" s="81"/>
      <c r="D13" s="372"/>
      <c r="E13" s="372"/>
      <c r="F13" s="372"/>
      <c r="G13" s="372"/>
      <c r="H13" s="25"/>
      <c r="I13" s="29"/>
      <c r="J13" s="42"/>
    </row>
    <row r="14" spans="1:15" ht="24" hidden="1" customHeight="1" x14ac:dyDescent="0.25">
      <c r="A14" s="3"/>
      <c r="B14" s="55" t="s">
        <v>20</v>
      </c>
      <c r="C14" s="56"/>
      <c r="D14" s="57"/>
      <c r="E14" s="58"/>
      <c r="F14" s="58"/>
      <c r="G14" s="58"/>
      <c r="H14" s="59"/>
      <c r="I14" s="58"/>
      <c r="J14" s="60"/>
    </row>
    <row r="15" spans="1:15" ht="32.25" customHeight="1" x14ac:dyDescent="0.25">
      <c r="A15" s="3"/>
      <c r="B15" s="43" t="s">
        <v>31</v>
      </c>
      <c r="C15" s="61"/>
      <c r="D15" s="15"/>
      <c r="E15" s="365"/>
      <c r="F15" s="365"/>
      <c r="G15" s="369"/>
      <c r="H15" s="369"/>
      <c r="I15" s="369" t="s">
        <v>28</v>
      </c>
      <c r="J15" s="370"/>
    </row>
    <row r="16" spans="1:15" ht="23.25" customHeight="1" x14ac:dyDescent="0.25">
      <c r="A16" s="131" t="s">
        <v>23</v>
      </c>
      <c r="B16" s="132" t="s">
        <v>23</v>
      </c>
      <c r="C16" s="199"/>
      <c r="D16" s="200"/>
      <c r="E16" s="403"/>
      <c r="F16" s="404"/>
      <c r="G16" s="403"/>
      <c r="H16" s="404"/>
      <c r="I16" s="403">
        <f>SUMIF(F47:F52,A16,I47:I52)+SUMIF(F47:F52,"PSU",I47:I52)</f>
        <v>0</v>
      </c>
      <c r="J16" s="355"/>
    </row>
    <row r="17" spans="1:10" ht="23.25" customHeight="1" x14ac:dyDescent="0.25">
      <c r="A17" s="131" t="s">
        <v>24</v>
      </c>
      <c r="B17" s="132" t="s">
        <v>24</v>
      </c>
      <c r="C17" s="199"/>
      <c r="D17" s="200"/>
      <c r="E17" s="403"/>
      <c r="F17" s="404"/>
      <c r="G17" s="403"/>
      <c r="H17" s="404"/>
      <c r="I17" s="403">
        <f>SUMIF(F47:F52,A17,I47:I52)</f>
        <v>0</v>
      </c>
      <c r="J17" s="355"/>
    </row>
    <row r="18" spans="1:10" ht="23.25" customHeight="1" x14ac:dyDescent="0.25">
      <c r="A18" s="131" t="s">
        <v>25</v>
      </c>
      <c r="B18" s="132" t="s">
        <v>25</v>
      </c>
      <c r="C18" s="199"/>
      <c r="D18" s="200"/>
      <c r="E18" s="403"/>
      <c r="F18" s="404"/>
      <c r="G18" s="403"/>
      <c r="H18" s="404"/>
      <c r="I18" s="403">
        <f>SUMIF(F47:F52,A18,I47:I52)</f>
        <v>0</v>
      </c>
      <c r="J18" s="355"/>
    </row>
    <row r="19" spans="1:10" ht="23.25" customHeight="1" x14ac:dyDescent="0.25">
      <c r="A19" s="131" t="s">
        <v>61</v>
      </c>
      <c r="B19" s="132" t="s">
        <v>26</v>
      </c>
      <c r="C19" s="199"/>
      <c r="D19" s="200"/>
      <c r="E19" s="403"/>
      <c r="F19" s="404"/>
      <c r="G19" s="403"/>
      <c r="H19" s="404"/>
      <c r="I19" s="403">
        <f>SUMIF(F47:F52,A19,I47:I52)</f>
        <v>0</v>
      </c>
      <c r="J19" s="355"/>
    </row>
    <row r="20" spans="1:10" ht="23.25" customHeight="1" x14ac:dyDescent="0.25">
      <c r="A20" s="131" t="s">
        <v>62</v>
      </c>
      <c r="B20" s="132" t="s">
        <v>27</v>
      </c>
      <c r="C20" s="199"/>
      <c r="D20" s="200"/>
      <c r="E20" s="403"/>
      <c r="F20" s="404"/>
      <c r="G20" s="403"/>
      <c r="H20" s="404"/>
      <c r="I20" s="403">
        <f>SUMIF(F47:F52,A20,I47:I52)</f>
        <v>0</v>
      </c>
      <c r="J20" s="355"/>
    </row>
    <row r="21" spans="1:10" ht="23.25" customHeight="1" x14ac:dyDescent="0.25">
      <c r="A21" s="3"/>
      <c r="B21" s="63" t="s">
        <v>28</v>
      </c>
      <c r="C21" s="201"/>
      <c r="D21" s="202"/>
      <c r="E21" s="407"/>
      <c r="F21" s="408"/>
      <c r="G21" s="407"/>
      <c r="H21" s="408"/>
      <c r="I21" s="407">
        <f>SUM(I16:J20)</f>
        <v>0</v>
      </c>
      <c r="J21" s="361"/>
    </row>
    <row r="22" spans="1:10" ht="33" customHeight="1" x14ac:dyDescent="0.25">
      <c r="A22" s="3"/>
      <c r="B22" s="54" t="s">
        <v>32</v>
      </c>
      <c r="C22" s="199"/>
      <c r="D22" s="200"/>
      <c r="E22" s="203"/>
      <c r="F22" s="204"/>
      <c r="G22" s="205"/>
      <c r="H22" s="205"/>
      <c r="I22" s="205"/>
      <c r="J22" s="51"/>
    </row>
    <row r="23" spans="1:10" ht="23.25" customHeight="1" x14ac:dyDescent="0.25">
      <c r="A23" s="3"/>
      <c r="B23" s="46" t="s">
        <v>11</v>
      </c>
      <c r="C23" s="199"/>
      <c r="D23" s="200"/>
      <c r="E23" s="206">
        <v>15</v>
      </c>
      <c r="F23" s="204" t="s">
        <v>0</v>
      </c>
      <c r="G23" s="405">
        <f>ZakladDPHSniVypocet</f>
        <v>0</v>
      </c>
      <c r="H23" s="406"/>
      <c r="I23" s="406"/>
      <c r="J23" s="51" t="str">
        <f t="shared" ref="J23:J28" si="0">Mena</f>
        <v>CZK</v>
      </c>
    </row>
    <row r="24" spans="1:10" ht="23.25" customHeight="1" x14ac:dyDescent="0.25">
      <c r="A24" s="3"/>
      <c r="B24" s="46" t="s">
        <v>12</v>
      </c>
      <c r="C24" s="199"/>
      <c r="D24" s="200"/>
      <c r="E24" s="206">
        <f>SazbaDPH1</f>
        <v>15</v>
      </c>
      <c r="F24" s="204" t="s">
        <v>0</v>
      </c>
      <c r="G24" s="409">
        <f>ZakladDPHSni*SazbaDPH1/100</f>
        <v>0</v>
      </c>
      <c r="H24" s="410"/>
      <c r="I24" s="410"/>
      <c r="J24" s="51" t="str">
        <f t="shared" si="0"/>
        <v>CZK</v>
      </c>
    </row>
    <row r="25" spans="1:10" ht="23.25" customHeight="1" x14ac:dyDescent="0.25">
      <c r="A25" s="3"/>
      <c r="B25" s="46" t="s">
        <v>13</v>
      </c>
      <c r="C25" s="199"/>
      <c r="D25" s="200"/>
      <c r="E25" s="206">
        <v>21</v>
      </c>
      <c r="F25" s="204" t="s">
        <v>0</v>
      </c>
      <c r="G25" s="405">
        <f>ZakladDPHZaklVypocet</f>
        <v>0</v>
      </c>
      <c r="H25" s="406"/>
      <c r="I25" s="406"/>
      <c r="J25" s="51" t="str">
        <f t="shared" si="0"/>
        <v>CZK</v>
      </c>
    </row>
    <row r="26" spans="1:10" ht="23.25" customHeight="1" x14ac:dyDescent="0.25">
      <c r="A26" s="3"/>
      <c r="B26" s="40" t="s">
        <v>14</v>
      </c>
      <c r="C26" s="19"/>
      <c r="D26" s="15"/>
      <c r="E26" s="36">
        <f>SazbaDPH2</f>
        <v>21</v>
      </c>
      <c r="F26" s="37" t="s">
        <v>0</v>
      </c>
      <c r="G26" s="349">
        <f>ZakladDPHZakl*SazbaDPH2/100</f>
        <v>0</v>
      </c>
      <c r="H26" s="350"/>
      <c r="I26" s="350"/>
      <c r="J26" s="45" t="str">
        <f t="shared" si="0"/>
        <v>CZK</v>
      </c>
    </row>
    <row r="27" spans="1:10" ht="23.25" customHeight="1" thickBot="1" x14ac:dyDescent="0.3">
      <c r="A27" s="3"/>
      <c r="B27" s="39" t="s">
        <v>4</v>
      </c>
      <c r="C27" s="17"/>
      <c r="D27" s="20"/>
      <c r="E27" s="17"/>
      <c r="F27" s="18"/>
      <c r="G27" s="351">
        <f>0</f>
        <v>0</v>
      </c>
      <c r="H27" s="351"/>
      <c r="I27" s="351"/>
      <c r="J27" s="52" t="str">
        <f t="shared" si="0"/>
        <v>CZK</v>
      </c>
    </row>
    <row r="28" spans="1:10" ht="27.75" hidden="1" customHeight="1" thickBot="1" x14ac:dyDescent="0.3">
      <c r="A28" s="3"/>
      <c r="B28" s="104" t="s">
        <v>22</v>
      </c>
      <c r="C28" s="105"/>
      <c r="D28" s="105"/>
      <c r="E28" s="106"/>
      <c r="F28" s="107"/>
      <c r="G28" s="337">
        <f>ZakladDPHSniVypocet+ZakladDPHZaklVypocet</f>
        <v>0</v>
      </c>
      <c r="H28" s="337"/>
      <c r="I28" s="337"/>
      <c r="J28" s="108" t="str">
        <f t="shared" si="0"/>
        <v>CZK</v>
      </c>
    </row>
    <row r="29" spans="1:10" ht="27.75" customHeight="1" thickBot="1" x14ac:dyDescent="0.3">
      <c r="A29" s="3"/>
      <c r="B29" s="104" t="s">
        <v>22</v>
      </c>
      <c r="C29" s="109"/>
      <c r="D29" s="109"/>
      <c r="E29" s="109"/>
      <c r="F29" s="109"/>
      <c r="G29" s="352">
        <f>ZakladDPHSniVypocet+ZakladDPHZaklVypocet</f>
        <v>0</v>
      </c>
      <c r="H29" s="352"/>
      <c r="I29" s="352"/>
      <c r="J29" s="110" t="s">
        <v>48</v>
      </c>
    </row>
    <row r="30" spans="1:10" ht="12.75" customHeight="1" x14ac:dyDescent="0.25">
      <c r="A30" s="3"/>
      <c r="B30" s="3"/>
      <c r="J30" s="10"/>
    </row>
    <row r="31" spans="1:10" ht="30" customHeight="1" x14ac:dyDescent="0.25">
      <c r="A31" s="3"/>
      <c r="B31" s="3"/>
      <c r="J31" s="10"/>
    </row>
    <row r="32" spans="1:10" ht="18.75" customHeight="1" x14ac:dyDescent="0.25">
      <c r="A32" s="3"/>
      <c r="B32" s="21"/>
      <c r="C32" s="16" t="s">
        <v>10</v>
      </c>
      <c r="D32" s="32"/>
      <c r="E32" s="32"/>
      <c r="F32" s="16" t="s">
        <v>9</v>
      </c>
      <c r="G32" s="32"/>
      <c r="H32" s="33" t="s">
        <v>304</v>
      </c>
      <c r="I32" s="32"/>
      <c r="J32" s="10"/>
    </row>
    <row r="33" spans="1:10" ht="47.25" customHeight="1" x14ac:dyDescent="0.25">
      <c r="A33" s="3"/>
      <c r="B33" s="3"/>
      <c r="J33" s="10"/>
    </row>
    <row r="34" spans="1:10" s="27" customFormat="1" ht="18.75" customHeight="1" x14ac:dyDescent="0.25">
      <c r="A34" s="26"/>
      <c r="B34" s="26"/>
      <c r="D34" s="333"/>
      <c r="E34" s="333"/>
      <c r="G34" s="333"/>
      <c r="H34" s="333"/>
      <c r="I34" s="333"/>
      <c r="J34" s="31"/>
    </row>
    <row r="35" spans="1:10" ht="12.75" customHeight="1" x14ac:dyDescent="0.25">
      <c r="A35" s="3"/>
      <c r="B35" s="3"/>
      <c r="D35" s="334" t="s">
        <v>2</v>
      </c>
      <c r="E35" s="334"/>
      <c r="H35" s="11" t="s">
        <v>3</v>
      </c>
      <c r="J35" s="10"/>
    </row>
    <row r="36" spans="1:10" ht="13.5" customHeight="1" thickBot="1" x14ac:dyDescent="0.3">
      <c r="A36" s="12"/>
      <c r="B36" s="12"/>
      <c r="C36" s="13"/>
      <c r="D36" s="13"/>
      <c r="E36" s="13"/>
      <c r="F36" s="13"/>
      <c r="G36" s="13"/>
      <c r="H36" s="13"/>
      <c r="I36" s="13"/>
      <c r="J36" s="14"/>
    </row>
    <row r="37" spans="1:10" ht="27" hidden="1" customHeight="1" x14ac:dyDescent="0.3">
      <c r="B37" s="66" t="s">
        <v>15</v>
      </c>
      <c r="C37" s="2"/>
      <c r="D37" s="2"/>
      <c r="E37" s="2"/>
      <c r="F37" s="93"/>
      <c r="G37" s="93"/>
      <c r="H37" s="93"/>
      <c r="I37" s="93"/>
      <c r="J37" s="2"/>
    </row>
    <row r="38" spans="1:10" ht="25.5" hidden="1" customHeight="1" x14ac:dyDescent="0.25">
      <c r="A38" s="85" t="s">
        <v>37</v>
      </c>
      <c r="B38" s="207" t="s">
        <v>16</v>
      </c>
      <c r="C38" s="88" t="s">
        <v>5</v>
      </c>
      <c r="D38" s="89"/>
      <c r="E38" s="89"/>
      <c r="F38" s="208" t="str">
        <f>B23</f>
        <v>Základ pro sníženou DPH</v>
      </c>
      <c r="G38" s="208" t="str">
        <f>B25</f>
        <v>Základ pro základní DPH</v>
      </c>
      <c r="H38" s="209" t="s">
        <v>17</v>
      </c>
      <c r="I38" s="209" t="s">
        <v>1</v>
      </c>
      <c r="J38" s="210" t="s">
        <v>0</v>
      </c>
    </row>
    <row r="39" spans="1:10" ht="25.5" hidden="1" customHeight="1" x14ac:dyDescent="0.25">
      <c r="A39" s="85">
        <v>1</v>
      </c>
      <c r="B39" s="211" t="s">
        <v>46</v>
      </c>
      <c r="C39" s="411" t="s">
        <v>345</v>
      </c>
      <c r="D39" s="412"/>
      <c r="E39" s="412"/>
      <c r="F39" s="212">
        <f>'Kanalizace II. etapa'!AC140</f>
        <v>0</v>
      </c>
      <c r="G39" s="213">
        <f>'Kanalizace II. etapa'!AD140</f>
        <v>0</v>
      </c>
      <c r="H39" s="214">
        <f>(F39*SazbaDPH1/100)+(G39*SazbaDPH2/100)</f>
        <v>0</v>
      </c>
      <c r="I39" s="214">
        <f>F39+G39+H39</f>
        <v>0</v>
      </c>
      <c r="J39" s="215" t="str">
        <f>IF(_xlfn.SINGLE(CenaCelkemVypocet)=0,"",I39/_xlfn.SINGLE(CenaCelkemVypocet)*100)</f>
        <v/>
      </c>
    </row>
    <row r="40" spans="1:10" ht="25.5" hidden="1" customHeight="1" x14ac:dyDescent="0.25">
      <c r="A40" s="85"/>
      <c r="B40" s="413" t="s">
        <v>47</v>
      </c>
      <c r="C40" s="414"/>
      <c r="D40" s="414"/>
      <c r="E40" s="415"/>
      <c r="F40" s="216">
        <f>SUMIF(A39:A39,"=1",F39:F39)</f>
        <v>0</v>
      </c>
      <c r="G40" s="217">
        <f>SUMIF(A39:A39,"=1",G39:G39)</f>
        <v>0</v>
      </c>
      <c r="H40" s="217">
        <f>SUMIF(A39:A39,"=1",H39:H39)</f>
        <v>0</v>
      </c>
      <c r="I40" s="217">
        <f>SUMIF(A39:A39,"=1",I39:I39)</f>
        <v>0</v>
      </c>
      <c r="J40" s="218">
        <f>SUMIF(A39:A39,"=1",J39:J39)</f>
        <v>0</v>
      </c>
    </row>
    <row r="44" spans="1:10" ht="15.6" x14ac:dyDescent="0.3">
      <c r="B44" s="111" t="s">
        <v>49</v>
      </c>
    </row>
    <row r="46" spans="1:10" ht="25.5" customHeight="1" x14ac:dyDescent="0.25">
      <c r="A46" s="112"/>
      <c r="B46" s="116" t="s">
        <v>16</v>
      </c>
      <c r="C46" s="116" t="s">
        <v>5</v>
      </c>
      <c r="D46" s="117"/>
      <c r="E46" s="117"/>
      <c r="F46" s="219" t="s">
        <v>50</v>
      </c>
      <c r="G46" s="219"/>
      <c r="H46" s="219"/>
      <c r="I46" s="416" t="s">
        <v>28</v>
      </c>
      <c r="J46" s="416"/>
    </row>
    <row r="47" spans="1:10" ht="25.5" customHeight="1" x14ac:dyDescent="0.25">
      <c r="A47" s="113"/>
      <c r="B47" s="121" t="s">
        <v>51</v>
      </c>
      <c r="C47" s="344" t="s">
        <v>52</v>
      </c>
      <c r="D47" s="345"/>
      <c r="E47" s="345"/>
      <c r="F47" s="220" t="s">
        <v>23</v>
      </c>
      <c r="G47" s="221"/>
      <c r="H47" s="221"/>
      <c r="I47" s="417">
        <f>'Kanalizace II. etapa'!G8</f>
        <v>0</v>
      </c>
      <c r="J47" s="417"/>
    </row>
    <row r="48" spans="1:10" ht="25.5" customHeight="1" x14ac:dyDescent="0.25">
      <c r="A48" s="113"/>
      <c r="B48" s="115" t="s">
        <v>53</v>
      </c>
      <c r="C48" s="331" t="s">
        <v>54</v>
      </c>
      <c r="D48" s="332"/>
      <c r="E48" s="332"/>
      <c r="F48" s="125" t="s">
        <v>23</v>
      </c>
      <c r="G48" s="126"/>
      <c r="H48" s="126"/>
      <c r="I48" s="330">
        <f>'Kanalizace II. etapa'!G61</f>
        <v>0</v>
      </c>
      <c r="J48" s="330"/>
    </row>
    <row r="49" spans="1:10" ht="25.5" customHeight="1" x14ac:dyDescent="0.25">
      <c r="A49" s="113"/>
      <c r="B49" s="115" t="s">
        <v>55</v>
      </c>
      <c r="C49" s="331" t="s">
        <v>56</v>
      </c>
      <c r="D49" s="332"/>
      <c r="E49" s="332"/>
      <c r="F49" s="125" t="s">
        <v>23</v>
      </c>
      <c r="G49" s="126"/>
      <c r="H49" s="126"/>
      <c r="I49" s="330">
        <f>'Kanalizace II. etapa'!G64</f>
        <v>0</v>
      </c>
      <c r="J49" s="330"/>
    </row>
    <row r="50" spans="1:10" ht="25.5" customHeight="1" x14ac:dyDescent="0.25">
      <c r="A50" s="113"/>
      <c r="B50" s="115" t="s">
        <v>57</v>
      </c>
      <c r="C50" s="331" t="s">
        <v>58</v>
      </c>
      <c r="D50" s="332"/>
      <c r="E50" s="332"/>
      <c r="F50" s="125" t="s">
        <v>23</v>
      </c>
      <c r="G50" s="126"/>
      <c r="H50" s="126"/>
      <c r="I50" s="330">
        <f>'Kanalizace II. etapa'!G75</f>
        <v>0</v>
      </c>
      <c r="J50" s="330"/>
    </row>
    <row r="51" spans="1:10" ht="25.5" customHeight="1" x14ac:dyDescent="0.25">
      <c r="A51" s="113"/>
      <c r="B51" s="115" t="s">
        <v>59</v>
      </c>
      <c r="C51" s="331" t="s">
        <v>60</v>
      </c>
      <c r="D51" s="332"/>
      <c r="E51" s="332"/>
      <c r="F51" s="125" t="s">
        <v>23</v>
      </c>
      <c r="G51" s="126"/>
      <c r="H51" s="126"/>
      <c r="I51" s="330">
        <f>'Kanalizace II. etapa'!G134</f>
        <v>0</v>
      </c>
      <c r="J51" s="330"/>
    </row>
    <row r="52" spans="1:10" ht="25.5" customHeight="1" x14ac:dyDescent="0.25">
      <c r="A52" s="113"/>
      <c r="B52" s="122" t="s">
        <v>61</v>
      </c>
      <c r="C52" s="327" t="s">
        <v>26</v>
      </c>
      <c r="D52" s="328"/>
      <c r="E52" s="328"/>
      <c r="F52" s="127" t="s">
        <v>61</v>
      </c>
      <c r="G52" s="128"/>
      <c r="H52" s="128"/>
      <c r="I52" s="326">
        <f>'Kanalizace II. etapa'!G136</f>
        <v>0</v>
      </c>
      <c r="J52" s="326"/>
    </row>
    <row r="53" spans="1:10" ht="25.5" customHeight="1" x14ac:dyDescent="0.25">
      <c r="A53" s="114"/>
      <c r="B53" s="118" t="s">
        <v>1</v>
      </c>
      <c r="C53" s="118"/>
      <c r="D53" s="119"/>
      <c r="E53" s="119"/>
      <c r="F53" s="129"/>
      <c r="G53" s="130"/>
      <c r="H53" s="130"/>
      <c r="I53" s="329">
        <f>SUM(I47:I52)</f>
        <v>0</v>
      </c>
      <c r="J53" s="329"/>
    </row>
    <row r="54" spans="1:10" x14ac:dyDescent="0.25">
      <c r="F54" s="84"/>
      <c r="G54" s="84"/>
      <c r="H54" s="84"/>
      <c r="I54" s="84"/>
      <c r="J54" s="84"/>
    </row>
    <row r="55" spans="1:10" x14ac:dyDescent="0.25">
      <c r="F55" s="84"/>
      <c r="G55" s="84"/>
      <c r="H55" s="84"/>
      <c r="I55" s="84"/>
      <c r="J55" s="84"/>
    </row>
    <row r="56" spans="1:10" x14ac:dyDescent="0.25">
      <c r="F56" s="84"/>
      <c r="G56" s="84"/>
      <c r="H56" s="84"/>
      <c r="I56" s="84"/>
      <c r="J56" s="84"/>
    </row>
  </sheetData>
  <mergeCells count="53">
    <mergeCell ref="C51:E51"/>
    <mergeCell ref="I51:J51"/>
    <mergeCell ref="C52:E52"/>
    <mergeCell ref="I52:J52"/>
    <mergeCell ref="I53:J53"/>
    <mergeCell ref="C48:E48"/>
    <mergeCell ref="I48:J48"/>
    <mergeCell ref="C49:E49"/>
    <mergeCell ref="I49:J49"/>
    <mergeCell ref="C50:E50"/>
    <mergeCell ref="I50:J50"/>
    <mergeCell ref="D35:E35"/>
    <mergeCell ref="C39:E39"/>
    <mergeCell ref="B40:E40"/>
    <mergeCell ref="I46:J46"/>
    <mergeCell ref="C47:E47"/>
    <mergeCell ref="I47:J47"/>
    <mergeCell ref="G26:I26"/>
    <mergeCell ref="G27:I27"/>
    <mergeCell ref="G28:I28"/>
    <mergeCell ref="G29:I29"/>
    <mergeCell ref="D34:E34"/>
    <mergeCell ref="G34:I34"/>
    <mergeCell ref="G25:I25"/>
    <mergeCell ref="E19:F19"/>
    <mergeCell ref="G19:H19"/>
    <mergeCell ref="I19:J19"/>
    <mergeCell ref="E20:F20"/>
    <mergeCell ref="G20:H20"/>
    <mergeCell ref="I20:J20"/>
    <mergeCell ref="E21:F21"/>
    <mergeCell ref="G21:H21"/>
    <mergeCell ref="I21:J21"/>
    <mergeCell ref="G23:I23"/>
    <mergeCell ref="G24:I24"/>
    <mergeCell ref="E17:F17"/>
    <mergeCell ref="G17:H17"/>
    <mergeCell ref="I17:J17"/>
    <mergeCell ref="E18:F18"/>
    <mergeCell ref="G18:H18"/>
    <mergeCell ref="I18:J18"/>
    <mergeCell ref="E15:F15"/>
    <mergeCell ref="G15:H15"/>
    <mergeCell ref="I15:J15"/>
    <mergeCell ref="E16:F16"/>
    <mergeCell ref="G16:H16"/>
    <mergeCell ref="I16:J16"/>
    <mergeCell ref="D13:G13"/>
    <mergeCell ref="B1:J1"/>
    <mergeCell ref="D2:J2"/>
    <mergeCell ref="D3:J3"/>
    <mergeCell ref="D11:G11"/>
    <mergeCell ref="D12:G12"/>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CE,Tučné"RTS Stavitel +,  © RTS, a.s.&amp;R&amp;9Stránka &amp;P z &amp;N</oddFooter>
  </headerFooter>
  <rowBreaks count="1" manualBreakCount="1">
    <brk id="36" max="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150"/>
  <sheetViews>
    <sheetView topLeftCell="A114" workbookViewId="0">
      <selection activeCell="Y134" sqref="Y134"/>
    </sheetView>
  </sheetViews>
  <sheetFormatPr defaultRowHeight="13.2" outlineLevelRow="1" x14ac:dyDescent="0.25"/>
  <cols>
    <col min="1" max="1" width="4.33203125" customWidth="1"/>
    <col min="2" max="2" width="14.44140625" style="83" customWidth="1"/>
    <col min="3" max="3" width="38.33203125" style="83" customWidth="1"/>
    <col min="4" max="4" width="4.6640625" customWidth="1"/>
    <col min="5" max="5" width="10.6640625" customWidth="1"/>
    <col min="6" max="6" width="9.88671875" customWidth="1"/>
    <col min="7" max="7" width="12.6640625" customWidth="1"/>
    <col min="8" max="21" width="0" hidden="1" customWidth="1"/>
    <col min="29" max="39" width="0" hidden="1" customWidth="1"/>
    <col min="53" max="53" width="73.44140625" customWidth="1"/>
  </cols>
  <sheetData>
    <row r="1" spans="1:60" ht="15.75" customHeight="1" x14ac:dyDescent="0.3">
      <c r="A1" s="396" t="s">
        <v>6</v>
      </c>
      <c r="B1" s="396"/>
      <c r="C1" s="396"/>
      <c r="D1" s="396"/>
      <c r="E1" s="396"/>
      <c r="F1" s="396"/>
      <c r="G1" s="396"/>
      <c r="AE1" t="s">
        <v>64</v>
      </c>
    </row>
    <row r="2" spans="1:60" ht="25.2" customHeight="1" x14ac:dyDescent="0.25">
      <c r="A2" s="194" t="s">
        <v>63</v>
      </c>
      <c r="B2" s="198"/>
      <c r="C2" s="418" t="s">
        <v>345</v>
      </c>
      <c r="D2" s="419"/>
      <c r="E2" s="419"/>
      <c r="F2" s="419"/>
      <c r="G2" s="402"/>
      <c r="AE2" t="s">
        <v>65</v>
      </c>
    </row>
    <row r="3" spans="1:60" ht="25.2" customHeight="1" x14ac:dyDescent="0.25">
      <c r="A3" s="194" t="s">
        <v>7</v>
      </c>
      <c r="B3" s="198"/>
      <c r="C3" s="418" t="s">
        <v>42</v>
      </c>
      <c r="D3" s="419"/>
      <c r="E3" s="419"/>
      <c r="F3" s="419"/>
      <c r="G3" s="402"/>
      <c r="AE3" t="s">
        <v>66</v>
      </c>
    </row>
    <row r="4" spans="1:60" ht="25.2" hidden="1" customHeight="1" x14ac:dyDescent="0.25">
      <c r="A4" s="194" t="s">
        <v>8</v>
      </c>
      <c r="B4" s="198"/>
      <c r="C4" s="418"/>
      <c r="D4" s="419"/>
      <c r="E4" s="419"/>
      <c r="F4" s="419"/>
      <c r="G4" s="402"/>
      <c r="AE4" t="s">
        <v>67</v>
      </c>
    </row>
    <row r="5" spans="1:60" hidden="1" x14ac:dyDescent="0.25">
      <c r="A5" s="193" t="s">
        <v>68</v>
      </c>
      <c r="B5" s="138"/>
      <c r="C5" s="138"/>
      <c r="D5" s="139"/>
      <c r="E5" s="139"/>
      <c r="F5" s="139"/>
      <c r="G5" s="192"/>
      <c r="AE5" t="s">
        <v>69</v>
      </c>
    </row>
    <row r="7" spans="1:60" ht="39.6" x14ac:dyDescent="0.25">
      <c r="A7" s="190" t="s">
        <v>70</v>
      </c>
      <c r="B7" s="191" t="s">
        <v>71</v>
      </c>
      <c r="C7" s="191" t="s">
        <v>72</v>
      </c>
      <c r="D7" s="190" t="s">
        <v>73</v>
      </c>
      <c r="E7" s="190" t="s">
        <v>74</v>
      </c>
      <c r="F7" s="141" t="s">
        <v>75</v>
      </c>
      <c r="G7" s="190" t="s">
        <v>28</v>
      </c>
      <c r="H7" s="162" t="s">
        <v>29</v>
      </c>
      <c r="I7" s="162" t="s">
        <v>76</v>
      </c>
      <c r="J7" s="162" t="s">
        <v>30</v>
      </c>
      <c r="K7" s="162" t="s">
        <v>77</v>
      </c>
      <c r="L7" s="162" t="s">
        <v>78</v>
      </c>
      <c r="M7" s="162" t="s">
        <v>79</v>
      </c>
      <c r="N7" s="162" t="s">
        <v>80</v>
      </c>
      <c r="O7" s="162" t="s">
        <v>81</v>
      </c>
      <c r="P7" s="162" t="s">
        <v>82</v>
      </c>
      <c r="Q7" s="162" t="s">
        <v>83</v>
      </c>
      <c r="R7" s="162" t="s">
        <v>84</v>
      </c>
      <c r="S7" s="162" t="s">
        <v>85</v>
      </c>
      <c r="T7" s="162" t="s">
        <v>86</v>
      </c>
      <c r="U7" s="162" t="s">
        <v>87</v>
      </c>
    </row>
    <row r="8" spans="1:60" x14ac:dyDescent="0.25">
      <c r="A8" s="163" t="s">
        <v>88</v>
      </c>
      <c r="B8" s="164" t="s">
        <v>51</v>
      </c>
      <c r="C8" s="165" t="s">
        <v>52</v>
      </c>
      <c r="D8" s="148"/>
      <c r="E8" s="166"/>
      <c r="F8" s="167"/>
      <c r="G8" s="167">
        <f>SUMIF(AE9:AE60,"&lt;&gt;NOR",G9:G60)</f>
        <v>0</v>
      </c>
      <c r="H8" s="167"/>
      <c r="I8" s="167">
        <f>SUM(I9:I60)</f>
        <v>0</v>
      </c>
      <c r="J8" s="167"/>
      <c r="K8" s="167">
        <f>SUM(K9:K60)</f>
        <v>0</v>
      </c>
      <c r="L8" s="167"/>
      <c r="M8" s="167">
        <f>SUM(M9:M60)</f>
        <v>0</v>
      </c>
      <c r="N8" s="148"/>
      <c r="O8" s="148">
        <f>SUM(O9:O60)</f>
        <v>269.19045</v>
      </c>
      <c r="P8" s="148"/>
      <c r="Q8" s="148">
        <f>SUM(Q9:Q60)</f>
        <v>67.343679999999992</v>
      </c>
      <c r="R8" s="148"/>
      <c r="S8" s="148"/>
      <c r="T8" s="163"/>
      <c r="U8" s="148">
        <f>SUM(U9:U60)</f>
        <v>1960.25</v>
      </c>
      <c r="AE8" t="s">
        <v>89</v>
      </c>
    </row>
    <row r="9" spans="1:60" ht="20.399999999999999" outlineLevel="1" x14ac:dyDescent="0.25">
      <c r="A9" s="143">
        <v>1</v>
      </c>
      <c r="B9" s="143" t="s">
        <v>90</v>
      </c>
      <c r="C9" s="178" t="s">
        <v>91</v>
      </c>
      <c r="D9" s="150" t="s">
        <v>92</v>
      </c>
      <c r="E9" s="155">
        <v>103</v>
      </c>
      <c r="F9" s="158">
        <f>H9+J9</f>
        <v>0</v>
      </c>
      <c r="G9" s="159">
        <f>ROUND(E9*F9,2)</f>
        <v>0</v>
      </c>
      <c r="H9" s="159"/>
      <c r="I9" s="159">
        <f>ROUND(E9*H9,2)</f>
        <v>0</v>
      </c>
      <c r="J9" s="159"/>
      <c r="K9" s="159">
        <f>ROUND(E9*J9,2)</f>
        <v>0</v>
      </c>
      <c r="L9" s="159">
        <v>21</v>
      </c>
      <c r="M9" s="159">
        <f>G9*(1+L9/100)</f>
        <v>0</v>
      </c>
      <c r="N9" s="150">
        <v>0</v>
      </c>
      <c r="O9" s="150">
        <f>ROUND(E9*N9,5)</f>
        <v>0</v>
      </c>
      <c r="P9" s="150">
        <v>0</v>
      </c>
      <c r="Q9" s="150">
        <f>ROUND(E9*P9,5)</f>
        <v>0</v>
      </c>
      <c r="R9" s="150"/>
      <c r="S9" s="150"/>
      <c r="T9" s="151">
        <v>0.20300000000000001</v>
      </c>
      <c r="U9" s="150">
        <f>ROUND(E9*T9,2)</f>
        <v>20.91</v>
      </c>
      <c r="V9" s="142"/>
      <c r="W9" s="142"/>
      <c r="X9" s="142"/>
      <c r="Y9" s="142"/>
      <c r="Z9" s="142"/>
      <c r="AA9" s="142"/>
      <c r="AB9" s="142"/>
      <c r="AC9" s="142"/>
      <c r="AD9" s="142"/>
      <c r="AE9" s="142" t="s">
        <v>93</v>
      </c>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row>
    <row r="10" spans="1:60" outlineLevel="1" x14ac:dyDescent="0.25">
      <c r="A10" s="143"/>
      <c r="B10" s="143"/>
      <c r="C10" s="391" t="s">
        <v>344</v>
      </c>
      <c r="D10" s="392"/>
      <c r="E10" s="393"/>
      <c r="F10" s="394"/>
      <c r="G10" s="395"/>
      <c r="H10" s="159"/>
      <c r="I10" s="159"/>
      <c r="J10" s="159"/>
      <c r="K10" s="159"/>
      <c r="L10" s="159"/>
      <c r="M10" s="159"/>
      <c r="N10" s="150"/>
      <c r="O10" s="150"/>
      <c r="P10" s="150"/>
      <c r="Q10" s="150"/>
      <c r="R10" s="150"/>
      <c r="S10" s="150"/>
      <c r="T10" s="151"/>
      <c r="U10" s="150"/>
      <c r="V10" s="142"/>
      <c r="W10" s="142"/>
      <c r="X10" s="142"/>
      <c r="Y10" s="142"/>
      <c r="Z10" s="142"/>
      <c r="AA10" s="142"/>
      <c r="AB10" s="142"/>
      <c r="AC10" s="142"/>
      <c r="AD10" s="142"/>
      <c r="AE10" s="142" t="s">
        <v>95</v>
      </c>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5" t="str">
        <f>C10</f>
        <v>147,11m/20m týden = 7,4týdnů</v>
      </c>
      <c r="BB10" s="142"/>
      <c r="BC10" s="142"/>
      <c r="BD10" s="142"/>
      <c r="BE10" s="142"/>
      <c r="BF10" s="142"/>
      <c r="BG10" s="142"/>
      <c r="BH10" s="142"/>
    </row>
    <row r="11" spans="1:60" outlineLevel="1" x14ac:dyDescent="0.25">
      <c r="A11" s="143"/>
      <c r="B11" s="143"/>
      <c r="C11" s="391" t="s">
        <v>343</v>
      </c>
      <c r="D11" s="392"/>
      <c r="E11" s="393"/>
      <c r="F11" s="394"/>
      <c r="G11" s="395"/>
      <c r="H11" s="159"/>
      <c r="I11" s="159"/>
      <c r="J11" s="159"/>
      <c r="K11" s="159"/>
      <c r="L11" s="159"/>
      <c r="M11" s="159"/>
      <c r="N11" s="150"/>
      <c r="O11" s="150"/>
      <c r="P11" s="150"/>
      <c r="Q11" s="150"/>
      <c r="R11" s="150"/>
      <c r="S11" s="150"/>
      <c r="T11" s="151"/>
      <c r="U11" s="150"/>
      <c r="V11" s="142"/>
      <c r="W11" s="142"/>
      <c r="X11" s="142"/>
      <c r="Y11" s="142"/>
      <c r="Z11" s="142"/>
      <c r="AA11" s="142"/>
      <c r="AB11" s="142"/>
      <c r="AC11" s="142"/>
      <c r="AD11" s="142"/>
      <c r="AE11" s="142" t="s">
        <v>95</v>
      </c>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5" t="str">
        <f>C11</f>
        <v>čerpání 2hod/den =7,4*7*2=103hod</v>
      </c>
      <c r="BB11" s="142"/>
      <c r="BC11" s="142"/>
      <c r="BD11" s="142"/>
      <c r="BE11" s="142"/>
      <c r="BF11" s="142"/>
      <c r="BG11" s="142"/>
      <c r="BH11" s="142"/>
    </row>
    <row r="12" spans="1:60" outlineLevel="1" x14ac:dyDescent="0.25">
      <c r="A12" s="143">
        <v>2</v>
      </c>
      <c r="B12" s="143" t="s">
        <v>97</v>
      </c>
      <c r="C12" s="178" t="s">
        <v>98</v>
      </c>
      <c r="D12" s="150" t="s">
        <v>99</v>
      </c>
      <c r="E12" s="155">
        <v>155.4</v>
      </c>
      <c r="F12" s="158">
        <f>H12+J12</f>
        <v>0</v>
      </c>
      <c r="G12" s="159">
        <f>ROUND(E12*F12,2)</f>
        <v>0</v>
      </c>
      <c r="H12" s="159"/>
      <c r="I12" s="159">
        <f>ROUND(E12*H12,2)</f>
        <v>0</v>
      </c>
      <c r="J12" s="159"/>
      <c r="K12" s="159">
        <f>ROUND(E12*J12,2)</f>
        <v>0</v>
      </c>
      <c r="L12" s="159">
        <v>21</v>
      </c>
      <c r="M12" s="159">
        <f>G12*(1+L12/100)</f>
        <v>0</v>
      </c>
      <c r="N12" s="150">
        <v>0</v>
      </c>
      <c r="O12" s="150">
        <f>ROUND(E12*N12,5)</f>
        <v>0</v>
      </c>
      <c r="P12" s="150">
        <v>0</v>
      </c>
      <c r="Q12" s="150">
        <f>ROUND(E12*P12,5)</f>
        <v>0</v>
      </c>
      <c r="R12" s="150"/>
      <c r="S12" s="150"/>
      <c r="T12" s="151">
        <v>0</v>
      </c>
      <c r="U12" s="150">
        <f>ROUND(E12*T12,2)</f>
        <v>0</v>
      </c>
      <c r="V12" s="142"/>
      <c r="W12" s="142"/>
      <c r="X12" s="142"/>
      <c r="Y12" s="142"/>
      <c r="Z12" s="142"/>
      <c r="AA12" s="142"/>
      <c r="AB12" s="142"/>
      <c r="AC12" s="142"/>
      <c r="AD12" s="142"/>
      <c r="AE12" s="142" t="s">
        <v>100</v>
      </c>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row>
    <row r="13" spans="1:60" outlineLevel="1" x14ac:dyDescent="0.25">
      <c r="A13" s="143"/>
      <c r="B13" s="143"/>
      <c r="C13" s="179" t="s">
        <v>342</v>
      </c>
      <c r="D13" s="152"/>
      <c r="E13" s="156">
        <v>155.4</v>
      </c>
      <c r="F13" s="159"/>
      <c r="G13" s="159"/>
      <c r="H13" s="159"/>
      <c r="I13" s="159"/>
      <c r="J13" s="159"/>
      <c r="K13" s="159"/>
      <c r="L13" s="159"/>
      <c r="M13" s="159"/>
      <c r="N13" s="150"/>
      <c r="O13" s="150"/>
      <c r="P13" s="150"/>
      <c r="Q13" s="150"/>
      <c r="R13" s="150"/>
      <c r="S13" s="150"/>
      <c r="T13" s="151"/>
      <c r="U13" s="150"/>
      <c r="V13" s="142"/>
      <c r="W13" s="142"/>
      <c r="X13" s="142"/>
      <c r="Y13" s="142"/>
      <c r="Z13" s="142"/>
      <c r="AA13" s="142"/>
      <c r="AB13" s="142"/>
      <c r="AC13" s="142"/>
      <c r="AD13" s="142"/>
      <c r="AE13" s="142" t="s">
        <v>102</v>
      </c>
      <c r="AF13" s="142">
        <v>0</v>
      </c>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row>
    <row r="14" spans="1:60" outlineLevel="1" x14ac:dyDescent="0.25">
      <c r="A14" s="143">
        <v>3</v>
      </c>
      <c r="B14" s="143" t="s">
        <v>103</v>
      </c>
      <c r="C14" s="178" t="s">
        <v>104</v>
      </c>
      <c r="D14" s="150" t="s">
        <v>105</v>
      </c>
      <c r="E14" s="155">
        <v>241.92</v>
      </c>
      <c r="F14" s="158">
        <f>H14+J14</f>
        <v>0</v>
      </c>
      <c r="G14" s="159">
        <f>ROUND(E14*F14,2)</f>
        <v>0</v>
      </c>
      <c r="H14" s="159"/>
      <c r="I14" s="159">
        <f>ROUND(E14*H14,2)</f>
        <v>0</v>
      </c>
      <c r="J14" s="159"/>
      <c r="K14" s="159">
        <f>ROUND(E14*J14,2)</f>
        <v>0</v>
      </c>
      <c r="L14" s="159">
        <v>21</v>
      </c>
      <c r="M14" s="159">
        <f>G14*(1+L14/100)</f>
        <v>0</v>
      </c>
      <c r="N14" s="150">
        <v>0</v>
      </c>
      <c r="O14" s="150">
        <f>ROUND(E14*N14,5)</f>
        <v>0</v>
      </c>
      <c r="P14" s="150">
        <v>0</v>
      </c>
      <c r="Q14" s="150">
        <f>ROUND(E14*P14,5)</f>
        <v>0</v>
      </c>
      <c r="R14" s="150"/>
      <c r="S14" s="150"/>
      <c r="T14" s="151">
        <v>1.76</v>
      </c>
      <c r="U14" s="150">
        <f>ROUND(E14*T14,2)</f>
        <v>425.78</v>
      </c>
      <c r="V14" s="142"/>
      <c r="W14" s="142"/>
      <c r="X14" s="142"/>
      <c r="Y14" s="142"/>
      <c r="Z14" s="142"/>
      <c r="AA14" s="142"/>
      <c r="AB14" s="142"/>
      <c r="AC14" s="142"/>
      <c r="AD14" s="142"/>
      <c r="AE14" s="142" t="s">
        <v>100</v>
      </c>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row>
    <row r="15" spans="1:60" outlineLevel="1" x14ac:dyDescent="0.25">
      <c r="A15" s="143"/>
      <c r="B15" s="143"/>
      <c r="C15" s="179" t="s">
        <v>341</v>
      </c>
      <c r="D15" s="152"/>
      <c r="E15" s="156">
        <v>100.8</v>
      </c>
      <c r="F15" s="159"/>
      <c r="G15" s="159"/>
      <c r="H15" s="159"/>
      <c r="I15" s="159"/>
      <c r="J15" s="159"/>
      <c r="K15" s="159"/>
      <c r="L15" s="159"/>
      <c r="M15" s="159"/>
      <c r="N15" s="150"/>
      <c r="O15" s="150"/>
      <c r="P15" s="150"/>
      <c r="Q15" s="150"/>
      <c r="R15" s="150"/>
      <c r="S15" s="150"/>
      <c r="T15" s="151"/>
      <c r="U15" s="150"/>
      <c r="V15" s="142"/>
      <c r="W15" s="142"/>
      <c r="X15" s="142"/>
      <c r="Y15" s="142"/>
      <c r="Z15" s="142"/>
      <c r="AA15" s="142"/>
      <c r="AB15" s="142"/>
      <c r="AC15" s="142"/>
      <c r="AD15" s="142"/>
      <c r="AE15" s="142" t="s">
        <v>102</v>
      </c>
      <c r="AF15" s="142">
        <v>0</v>
      </c>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row>
    <row r="16" spans="1:60" outlineLevel="1" x14ac:dyDescent="0.25">
      <c r="A16" s="143"/>
      <c r="B16" s="143"/>
      <c r="C16" s="179" t="s">
        <v>340</v>
      </c>
      <c r="D16" s="152"/>
      <c r="E16" s="156">
        <v>141.12</v>
      </c>
      <c r="F16" s="159"/>
      <c r="G16" s="159"/>
      <c r="H16" s="159"/>
      <c r="I16" s="159"/>
      <c r="J16" s="159"/>
      <c r="K16" s="159"/>
      <c r="L16" s="159"/>
      <c r="M16" s="159"/>
      <c r="N16" s="150"/>
      <c r="O16" s="150"/>
      <c r="P16" s="150"/>
      <c r="Q16" s="150"/>
      <c r="R16" s="150"/>
      <c r="S16" s="150"/>
      <c r="T16" s="151"/>
      <c r="U16" s="150"/>
      <c r="V16" s="142"/>
      <c r="W16" s="142"/>
      <c r="X16" s="142"/>
      <c r="Y16" s="142"/>
      <c r="Z16" s="142"/>
      <c r="AA16" s="142"/>
      <c r="AB16" s="142"/>
      <c r="AC16" s="142"/>
      <c r="AD16" s="142"/>
      <c r="AE16" s="142" t="s">
        <v>102</v>
      </c>
      <c r="AF16" s="142">
        <v>0</v>
      </c>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row>
    <row r="17" spans="1:60" outlineLevel="1" x14ac:dyDescent="0.25">
      <c r="A17" s="143">
        <v>4</v>
      </c>
      <c r="B17" s="143" t="s">
        <v>108</v>
      </c>
      <c r="C17" s="178" t="s">
        <v>109</v>
      </c>
      <c r="D17" s="150" t="s">
        <v>105</v>
      </c>
      <c r="E17" s="155">
        <v>382.06864000000002</v>
      </c>
      <c r="F17" s="158">
        <f>H17+J17</f>
        <v>0</v>
      </c>
      <c r="G17" s="159">
        <f>ROUND(E17*F17,2)</f>
        <v>0</v>
      </c>
      <c r="H17" s="159"/>
      <c r="I17" s="159">
        <f>ROUND(E17*H17,2)</f>
        <v>0</v>
      </c>
      <c r="J17" s="159"/>
      <c r="K17" s="159">
        <f>ROUND(E17*J17,2)</f>
        <v>0</v>
      </c>
      <c r="L17" s="159">
        <v>21</v>
      </c>
      <c r="M17" s="159">
        <f>G17*(1+L17/100)</f>
        <v>0</v>
      </c>
      <c r="N17" s="150">
        <v>0</v>
      </c>
      <c r="O17" s="150">
        <f>ROUND(E17*N17,5)</f>
        <v>0</v>
      </c>
      <c r="P17" s="150">
        <v>0</v>
      </c>
      <c r="Q17" s="150">
        <f>ROUND(E17*P17,5)</f>
        <v>0</v>
      </c>
      <c r="R17" s="150"/>
      <c r="S17" s="150"/>
      <c r="T17" s="151">
        <v>0.19</v>
      </c>
      <c r="U17" s="150">
        <f>ROUND(E17*T17,2)</f>
        <v>72.59</v>
      </c>
      <c r="V17" s="142"/>
      <c r="W17" s="142"/>
      <c r="X17" s="142"/>
      <c r="Y17" s="142"/>
      <c r="Z17" s="142"/>
      <c r="AA17" s="142"/>
      <c r="AB17" s="142"/>
      <c r="AC17" s="142"/>
      <c r="AD17" s="142"/>
      <c r="AE17" s="142" t="s">
        <v>100</v>
      </c>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row>
    <row r="18" spans="1:60" outlineLevel="1" x14ac:dyDescent="0.25">
      <c r="A18" s="143"/>
      <c r="B18" s="143"/>
      <c r="C18" s="179" t="s">
        <v>339</v>
      </c>
      <c r="D18" s="152"/>
      <c r="E18" s="156">
        <v>200.17</v>
      </c>
      <c r="F18" s="159"/>
      <c r="G18" s="159"/>
      <c r="H18" s="159"/>
      <c r="I18" s="159"/>
      <c r="J18" s="159"/>
      <c r="K18" s="159"/>
      <c r="L18" s="159"/>
      <c r="M18" s="159"/>
      <c r="N18" s="150"/>
      <c r="O18" s="150"/>
      <c r="P18" s="150"/>
      <c r="Q18" s="150"/>
      <c r="R18" s="150"/>
      <c r="S18" s="150"/>
      <c r="T18" s="151"/>
      <c r="U18" s="150"/>
      <c r="V18" s="142"/>
      <c r="W18" s="142"/>
      <c r="X18" s="142"/>
      <c r="Y18" s="142"/>
      <c r="Z18" s="142"/>
      <c r="AA18" s="142"/>
      <c r="AB18" s="142"/>
      <c r="AC18" s="142"/>
      <c r="AD18" s="142"/>
      <c r="AE18" s="142" t="s">
        <v>102</v>
      </c>
      <c r="AF18" s="142">
        <v>0</v>
      </c>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row>
    <row r="19" spans="1:60" outlineLevel="1" x14ac:dyDescent="0.25">
      <c r="A19" s="143"/>
      <c r="B19" s="143"/>
      <c r="C19" s="179" t="s">
        <v>338</v>
      </c>
      <c r="D19" s="152"/>
      <c r="E19" s="156">
        <v>181.89864</v>
      </c>
      <c r="F19" s="159"/>
      <c r="G19" s="159"/>
      <c r="H19" s="159"/>
      <c r="I19" s="159"/>
      <c r="J19" s="159"/>
      <c r="K19" s="159"/>
      <c r="L19" s="159"/>
      <c r="M19" s="159"/>
      <c r="N19" s="150"/>
      <c r="O19" s="150"/>
      <c r="P19" s="150"/>
      <c r="Q19" s="150"/>
      <c r="R19" s="150"/>
      <c r="S19" s="150"/>
      <c r="T19" s="151"/>
      <c r="U19" s="150"/>
      <c r="V19" s="142"/>
      <c r="W19" s="142"/>
      <c r="X19" s="142"/>
      <c r="Y19" s="142"/>
      <c r="Z19" s="142"/>
      <c r="AA19" s="142"/>
      <c r="AB19" s="142"/>
      <c r="AC19" s="142"/>
      <c r="AD19" s="142"/>
      <c r="AE19" s="142" t="s">
        <v>102</v>
      </c>
      <c r="AF19" s="142">
        <v>0</v>
      </c>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row>
    <row r="20" spans="1:60" outlineLevel="1" x14ac:dyDescent="0.25">
      <c r="A20" s="143">
        <v>5</v>
      </c>
      <c r="B20" s="143" t="s">
        <v>112</v>
      </c>
      <c r="C20" s="178" t="s">
        <v>113</v>
      </c>
      <c r="D20" s="150" t="s">
        <v>105</v>
      </c>
      <c r="E20" s="155">
        <v>382.06864000000002</v>
      </c>
      <c r="F20" s="158">
        <f>H20+J20</f>
        <v>0</v>
      </c>
      <c r="G20" s="159">
        <f>ROUND(E20*F20,2)</f>
        <v>0</v>
      </c>
      <c r="H20" s="159"/>
      <c r="I20" s="159">
        <f>ROUND(E20*H20,2)</f>
        <v>0</v>
      </c>
      <c r="J20" s="159"/>
      <c r="K20" s="159">
        <f>ROUND(E20*J20,2)</f>
        <v>0</v>
      </c>
      <c r="L20" s="159">
        <v>21</v>
      </c>
      <c r="M20" s="159">
        <f>G20*(1+L20/100)</f>
        <v>0</v>
      </c>
      <c r="N20" s="150">
        <v>0</v>
      </c>
      <c r="O20" s="150">
        <f>ROUND(E20*N20,5)</f>
        <v>0</v>
      </c>
      <c r="P20" s="150">
        <v>0</v>
      </c>
      <c r="Q20" s="150">
        <f>ROUND(E20*P20,5)</f>
        <v>0</v>
      </c>
      <c r="R20" s="150"/>
      <c r="S20" s="150"/>
      <c r="T20" s="151">
        <v>0.09</v>
      </c>
      <c r="U20" s="150">
        <f>ROUND(E20*T20,2)</f>
        <v>34.39</v>
      </c>
      <c r="V20" s="142"/>
      <c r="W20" s="142"/>
      <c r="X20" s="142"/>
      <c r="Y20" s="142"/>
      <c r="Z20" s="142"/>
      <c r="AA20" s="142"/>
      <c r="AB20" s="142"/>
      <c r="AC20" s="142"/>
      <c r="AD20" s="142"/>
      <c r="AE20" s="142" t="s">
        <v>100</v>
      </c>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row>
    <row r="21" spans="1:60" outlineLevel="1" x14ac:dyDescent="0.25">
      <c r="A21" s="143">
        <v>6</v>
      </c>
      <c r="B21" s="143" t="s">
        <v>114</v>
      </c>
      <c r="C21" s="178" t="s">
        <v>115</v>
      </c>
      <c r="D21" s="150" t="s">
        <v>105</v>
      </c>
      <c r="E21" s="155">
        <v>245.06912</v>
      </c>
      <c r="F21" s="158">
        <f>H21+J21</f>
        <v>0</v>
      </c>
      <c r="G21" s="159">
        <f>ROUND(E21*F21,2)</f>
        <v>0</v>
      </c>
      <c r="H21" s="159"/>
      <c r="I21" s="159">
        <f>ROUND(E21*H21,2)</f>
        <v>0</v>
      </c>
      <c r="J21" s="159"/>
      <c r="K21" s="159">
        <f>ROUND(E21*J21,2)</f>
        <v>0</v>
      </c>
      <c r="L21" s="159">
        <v>21</v>
      </c>
      <c r="M21" s="159">
        <f>G21*(1+L21/100)</f>
        <v>0</v>
      </c>
      <c r="N21" s="150">
        <v>0</v>
      </c>
      <c r="O21" s="150">
        <f>ROUND(E21*N21,5)</f>
        <v>0</v>
      </c>
      <c r="P21" s="150">
        <v>0</v>
      </c>
      <c r="Q21" s="150">
        <f>ROUND(E21*P21,5)</f>
        <v>0</v>
      </c>
      <c r="R21" s="150"/>
      <c r="S21" s="150"/>
      <c r="T21" s="151">
        <v>0.36</v>
      </c>
      <c r="U21" s="150">
        <f>ROUND(E21*T21,2)</f>
        <v>88.22</v>
      </c>
      <c r="V21" s="142"/>
      <c r="W21" s="142"/>
      <c r="X21" s="142"/>
      <c r="Y21" s="142"/>
      <c r="Z21" s="142"/>
      <c r="AA21" s="142"/>
      <c r="AB21" s="142"/>
      <c r="AC21" s="142"/>
      <c r="AD21" s="142"/>
      <c r="AE21" s="142" t="s">
        <v>100</v>
      </c>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row>
    <row r="22" spans="1:60" outlineLevel="1" x14ac:dyDescent="0.25">
      <c r="A22" s="143"/>
      <c r="B22" s="143"/>
      <c r="C22" s="179" t="s">
        <v>337</v>
      </c>
      <c r="D22" s="152"/>
      <c r="E22" s="156">
        <v>127.37</v>
      </c>
      <c r="F22" s="159"/>
      <c r="G22" s="159"/>
      <c r="H22" s="159"/>
      <c r="I22" s="159"/>
      <c r="J22" s="159"/>
      <c r="K22" s="159"/>
      <c r="L22" s="159"/>
      <c r="M22" s="159"/>
      <c r="N22" s="150"/>
      <c r="O22" s="150"/>
      <c r="P22" s="150"/>
      <c r="Q22" s="150"/>
      <c r="R22" s="150"/>
      <c r="S22" s="150"/>
      <c r="T22" s="151"/>
      <c r="U22" s="150"/>
      <c r="V22" s="142"/>
      <c r="W22" s="142"/>
      <c r="X22" s="142"/>
      <c r="Y22" s="142"/>
      <c r="Z22" s="142"/>
      <c r="AA22" s="142"/>
      <c r="AB22" s="142"/>
      <c r="AC22" s="142"/>
      <c r="AD22" s="142"/>
      <c r="AE22" s="142" t="s">
        <v>102</v>
      </c>
      <c r="AF22" s="142">
        <v>0</v>
      </c>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row>
    <row r="23" spans="1:60" outlineLevel="1" x14ac:dyDescent="0.25">
      <c r="A23" s="143"/>
      <c r="B23" s="143"/>
      <c r="C23" s="179" t="s">
        <v>336</v>
      </c>
      <c r="D23" s="152"/>
      <c r="E23" s="156">
        <v>117.69911999999999</v>
      </c>
      <c r="F23" s="159"/>
      <c r="G23" s="159"/>
      <c r="H23" s="159"/>
      <c r="I23" s="159"/>
      <c r="J23" s="159"/>
      <c r="K23" s="159"/>
      <c r="L23" s="159"/>
      <c r="M23" s="159"/>
      <c r="N23" s="150"/>
      <c r="O23" s="150"/>
      <c r="P23" s="150"/>
      <c r="Q23" s="150"/>
      <c r="R23" s="150"/>
      <c r="S23" s="150"/>
      <c r="T23" s="151"/>
      <c r="U23" s="150"/>
      <c r="V23" s="142"/>
      <c r="W23" s="142"/>
      <c r="X23" s="142"/>
      <c r="Y23" s="142"/>
      <c r="Z23" s="142"/>
      <c r="AA23" s="142"/>
      <c r="AB23" s="142"/>
      <c r="AC23" s="142"/>
      <c r="AD23" s="142"/>
      <c r="AE23" s="142" t="s">
        <v>102</v>
      </c>
      <c r="AF23" s="142">
        <v>0</v>
      </c>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row>
    <row r="24" spans="1:60" outlineLevel="1" x14ac:dyDescent="0.25">
      <c r="A24" s="143">
        <v>7</v>
      </c>
      <c r="B24" s="143" t="s">
        <v>118</v>
      </c>
      <c r="C24" s="178" t="s">
        <v>119</v>
      </c>
      <c r="D24" s="150" t="s">
        <v>105</v>
      </c>
      <c r="E24" s="155">
        <v>245.06912</v>
      </c>
      <c r="F24" s="158">
        <f>H24+J24</f>
        <v>0</v>
      </c>
      <c r="G24" s="159">
        <f>ROUND(E24*F24,2)</f>
        <v>0</v>
      </c>
      <c r="H24" s="159"/>
      <c r="I24" s="159">
        <f>ROUND(E24*H24,2)</f>
        <v>0</v>
      </c>
      <c r="J24" s="159"/>
      <c r="K24" s="159">
        <f>ROUND(E24*J24,2)</f>
        <v>0</v>
      </c>
      <c r="L24" s="159">
        <v>21</v>
      </c>
      <c r="M24" s="159">
        <f>G24*(1+L24/100)</f>
        <v>0</v>
      </c>
      <c r="N24" s="150">
        <v>0</v>
      </c>
      <c r="O24" s="150">
        <f>ROUND(E24*N24,5)</f>
        <v>0</v>
      </c>
      <c r="P24" s="150">
        <v>0</v>
      </c>
      <c r="Q24" s="150">
        <f>ROUND(E24*P24,5)</f>
        <v>0</v>
      </c>
      <c r="R24" s="150"/>
      <c r="S24" s="150"/>
      <c r="T24" s="151">
        <v>0.15</v>
      </c>
      <c r="U24" s="150">
        <f>ROUND(E24*T24,2)</f>
        <v>36.76</v>
      </c>
      <c r="V24" s="142"/>
      <c r="W24" s="142"/>
      <c r="X24" s="142"/>
      <c r="Y24" s="142"/>
      <c r="Z24" s="142"/>
      <c r="AA24" s="142"/>
      <c r="AB24" s="142"/>
      <c r="AC24" s="142"/>
      <c r="AD24" s="142"/>
      <c r="AE24" s="142" t="s">
        <v>100</v>
      </c>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row>
    <row r="25" spans="1:60" outlineLevel="1" x14ac:dyDescent="0.25">
      <c r="A25" s="143">
        <v>8</v>
      </c>
      <c r="B25" s="143" t="s">
        <v>120</v>
      </c>
      <c r="C25" s="178" t="s">
        <v>121</v>
      </c>
      <c r="D25" s="150" t="s">
        <v>105</v>
      </c>
      <c r="E25" s="155">
        <v>180.18928</v>
      </c>
      <c r="F25" s="158">
        <f>H25+J25</f>
        <v>0</v>
      </c>
      <c r="G25" s="159">
        <f>ROUND(E25*F25,2)</f>
        <v>0</v>
      </c>
      <c r="H25" s="159"/>
      <c r="I25" s="159">
        <f>ROUND(E25*H25,2)</f>
        <v>0</v>
      </c>
      <c r="J25" s="159"/>
      <c r="K25" s="159">
        <f>ROUND(E25*J25,2)</f>
        <v>0</v>
      </c>
      <c r="L25" s="159">
        <v>21</v>
      </c>
      <c r="M25" s="159">
        <f>G25*(1+L25/100)</f>
        <v>0</v>
      </c>
      <c r="N25" s="150">
        <v>0</v>
      </c>
      <c r="O25" s="150">
        <f>ROUND(E25*N25,5)</f>
        <v>0</v>
      </c>
      <c r="P25" s="150">
        <v>0</v>
      </c>
      <c r="Q25" s="150">
        <f>ROUND(E25*P25,5)</f>
        <v>0</v>
      </c>
      <c r="R25" s="150"/>
      <c r="S25" s="150"/>
      <c r="T25" s="151">
        <v>0.53</v>
      </c>
      <c r="U25" s="150">
        <f>ROUND(E25*T25,2)</f>
        <v>95.5</v>
      </c>
      <c r="V25" s="142"/>
      <c r="W25" s="142"/>
      <c r="X25" s="142"/>
      <c r="Y25" s="142"/>
      <c r="Z25" s="142"/>
      <c r="AA25" s="142"/>
      <c r="AB25" s="142"/>
      <c r="AC25" s="142"/>
      <c r="AD25" s="142"/>
      <c r="AE25" s="142" t="s">
        <v>100</v>
      </c>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row>
    <row r="26" spans="1:60" outlineLevel="1" x14ac:dyDescent="0.25">
      <c r="A26" s="143"/>
      <c r="B26" s="143"/>
      <c r="C26" s="179" t="s">
        <v>335</v>
      </c>
      <c r="D26" s="152"/>
      <c r="E26" s="156">
        <v>83.89</v>
      </c>
      <c r="F26" s="159"/>
      <c r="G26" s="159"/>
      <c r="H26" s="159"/>
      <c r="I26" s="159"/>
      <c r="J26" s="159"/>
      <c r="K26" s="159"/>
      <c r="L26" s="159"/>
      <c r="M26" s="159"/>
      <c r="N26" s="150"/>
      <c r="O26" s="150"/>
      <c r="P26" s="150"/>
      <c r="Q26" s="150"/>
      <c r="R26" s="150"/>
      <c r="S26" s="150"/>
      <c r="T26" s="151"/>
      <c r="U26" s="150"/>
      <c r="V26" s="142"/>
      <c r="W26" s="142"/>
      <c r="X26" s="142"/>
      <c r="Y26" s="142"/>
      <c r="Z26" s="142"/>
      <c r="AA26" s="142"/>
      <c r="AB26" s="142"/>
      <c r="AC26" s="142"/>
      <c r="AD26" s="142"/>
      <c r="AE26" s="142" t="s">
        <v>102</v>
      </c>
      <c r="AF26" s="142">
        <v>0</v>
      </c>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row>
    <row r="27" spans="1:60" outlineLevel="1" x14ac:dyDescent="0.25">
      <c r="A27" s="143"/>
      <c r="B27" s="143"/>
      <c r="C27" s="179" t="s">
        <v>334</v>
      </c>
      <c r="D27" s="152"/>
      <c r="E27" s="156">
        <v>96.299279999999996</v>
      </c>
      <c r="F27" s="159"/>
      <c r="G27" s="159"/>
      <c r="H27" s="159"/>
      <c r="I27" s="159"/>
      <c r="J27" s="159"/>
      <c r="K27" s="159"/>
      <c r="L27" s="159"/>
      <c r="M27" s="159"/>
      <c r="N27" s="150"/>
      <c r="O27" s="150"/>
      <c r="P27" s="150"/>
      <c r="Q27" s="150"/>
      <c r="R27" s="150"/>
      <c r="S27" s="150"/>
      <c r="T27" s="151"/>
      <c r="U27" s="150"/>
      <c r="V27" s="142"/>
      <c r="W27" s="142"/>
      <c r="X27" s="142"/>
      <c r="Y27" s="142"/>
      <c r="Z27" s="142"/>
      <c r="AA27" s="142"/>
      <c r="AB27" s="142"/>
      <c r="AC27" s="142"/>
      <c r="AD27" s="142"/>
      <c r="AE27" s="142" t="s">
        <v>102</v>
      </c>
      <c r="AF27" s="142">
        <v>0</v>
      </c>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row>
    <row r="28" spans="1:60" outlineLevel="1" x14ac:dyDescent="0.25">
      <c r="A28" s="143">
        <v>9</v>
      </c>
      <c r="B28" s="143" t="s">
        <v>124</v>
      </c>
      <c r="C28" s="178" t="s">
        <v>125</v>
      </c>
      <c r="D28" s="150" t="s">
        <v>105</v>
      </c>
      <c r="E28" s="155">
        <v>163.02896000000001</v>
      </c>
      <c r="F28" s="158">
        <f>H28+J28</f>
        <v>0</v>
      </c>
      <c r="G28" s="159">
        <f>ROUND(E28*F28,2)</f>
        <v>0</v>
      </c>
      <c r="H28" s="159"/>
      <c r="I28" s="159">
        <f>ROUND(E28*H28,2)</f>
        <v>0</v>
      </c>
      <c r="J28" s="159"/>
      <c r="K28" s="159">
        <f>ROUND(E28*J28,2)</f>
        <v>0</v>
      </c>
      <c r="L28" s="159">
        <v>21</v>
      </c>
      <c r="M28" s="159">
        <f>G28*(1+L28/100)</f>
        <v>0</v>
      </c>
      <c r="N28" s="150">
        <v>0</v>
      </c>
      <c r="O28" s="150">
        <f>ROUND(E28*N28,5)</f>
        <v>0</v>
      </c>
      <c r="P28" s="150">
        <v>0</v>
      </c>
      <c r="Q28" s="150">
        <f>ROUND(E28*P28,5)</f>
        <v>0</v>
      </c>
      <c r="R28" s="150"/>
      <c r="S28" s="150"/>
      <c r="T28" s="151">
        <v>0.25</v>
      </c>
      <c r="U28" s="150">
        <f>ROUND(E28*T28,2)</f>
        <v>40.76</v>
      </c>
      <c r="V28" s="142"/>
      <c r="W28" s="142"/>
      <c r="X28" s="142"/>
      <c r="Y28" s="142"/>
      <c r="Z28" s="142"/>
      <c r="AA28" s="142"/>
      <c r="AB28" s="142"/>
      <c r="AC28" s="142"/>
      <c r="AD28" s="142"/>
      <c r="AE28" s="142" t="s">
        <v>100</v>
      </c>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row>
    <row r="29" spans="1:60" outlineLevel="1" x14ac:dyDescent="0.25">
      <c r="A29" s="143"/>
      <c r="B29" s="143"/>
      <c r="C29" s="179" t="s">
        <v>333</v>
      </c>
      <c r="D29" s="152"/>
      <c r="E29" s="156">
        <v>139.09896000000001</v>
      </c>
      <c r="F29" s="159"/>
      <c r="G29" s="159"/>
      <c r="H29" s="159"/>
      <c r="I29" s="159"/>
      <c r="J29" s="159"/>
      <c r="K29" s="159"/>
      <c r="L29" s="159"/>
      <c r="M29" s="159"/>
      <c r="N29" s="150"/>
      <c r="O29" s="150"/>
      <c r="P29" s="150"/>
      <c r="Q29" s="150"/>
      <c r="R29" s="150"/>
      <c r="S29" s="150"/>
      <c r="T29" s="151"/>
      <c r="U29" s="150"/>
      <c r="V29" s="142"/>
      <c r="W29" s="142"/>
      <c r="X29" s="142"/>
      <c r="Y29" s="142"/>
      <c r="Z29" s="142"/>
      <c r="AA29" s="142"/>
      <c r="AB29" s="142"/>
      <c r="AC29" s="142"/>
      <c r="AD29" s="142"/>
      <c r="AE29" s="142" t="s">
        <v>102</v>
      </c>
      <c r="AF29" s="142">
        <v>0</v>
      </c>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row>
    <row r="30" spans="1:60" outlineLevel="1" x14ac:dyDescent="0.25">
      <c r="A30" s="143"/>
      <c r="B30" s="143"/>
      <c r="C30" s="179" t="s">
        <v>332</v>
      </c>
      <c r="D30" s="152"/>
      <c r="E30" s="156">
        <v>23.93</v>
      </c>
      <c r="F30" s="159"/>
      <c r="G30" s="159"/>
      <c r="H30" s="159"/>
      <c r="I30" s="159"/>
      <c r="J30" s="159"/>
      <c r="K30" s="159"/>
      <c r="L30" s="159"/>
      <c r="M30" s="159"/>
      <c r="N30" s="150"/>
      <c r="O30" s="150"/>
      <c r="P30" s="150"/>
      <c r="Q30" s="150"/>
      <c r="R30" s="150"/>
      <c r="S30" s="150"/>
      <c r="T30" s="151"/>
      <c r="U30" s="150"/>
      <c r="V30" s="142"/>
      <c r="W30" s="142"/>
      <c r="X30" s="142"/>
      <c r="Y30" s="142"/>
      <c r="Z30" s="142"/>
      <c r="AA30" s="142"/>
      <c r="AB30" s="142"/>
      <c r="AC30" s="142"/>
      <c r="AD30" s="142"/>
      <c r="AE30" s="142" t="s">
        <v>102</v>
      </c>
      <c r="AF30" s="142">
        <v>0</v>
      </c>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row>
    <row r="31" spans="1:60" outlineLevel="1" x14ac:dyDescent="0.25">
      <c r="A31" s="143">
        <v>10</v>
      </c>
      <c r="B31" s="143" t="s">
        <v>331</v>
      </c>
      <c r="C31" s="178" t="s">
        <v>330</v>
      </c>
      <c r="D31" s="150" t="s">
        <v>130</v>
      </c>
      <c r="E31" s="155">
        <v>68.56</v>
      </c>
      <c r="F31" s="158">
        <f>H31+J31</f>
        <v>0</v>
      </c>
      <c r="G31" s="159">
        <f>ROUND(E31*F31,2)</f>
        <v>0</v>
      </c>
      <c r="H31" s="159"/>
      <c r="I31" s="159">
        <f>ROUND(E31*H31,2)</f>
        <v>0</v>
      </c>
      <c r="J31" s="159"/>
      <c r="K31" s="159">
        <f>ROUND(E31*J31,2)</f>
        <v>0</v>
      </c>
      <c r="L31" s="159">
        <v>21</v>
      </c>
      <c r="M31" s="159">
        <f>G31*(1+L31/100)</f>
        <v>0</v>
      </c>
      <c r="N31" s="150">
        <v>9.8999999999999999E-4</v>
      </c>
      <c r="O31" s="150">
        <f>ROUND(E31*N31,5)</f>
        <v>6.787E-2</v>
      </c>
      <c r="P31" s="150">
        <v>0</v>
      </c>
      <c r="Q31" s="150">
        <f>ROUND(E31*P31,5)</f>
        <v>0</v>
      </c>
      <c r="R31" s="150"/>
      <c r="S31" s="150"/>
      <c r="T31" s="151">
        <v>0.23599999999999999</v>
      </c>
      <c r="U31" s="150">
        <f>ROUND(E31*T31,2)</f>
        <v>16.18</v>
      </c>
      <c r="V31" s="142"/>
      <c r="W31" s="142"/>
      <c r="X31" s="142"/>
      <c r="Y31" s="142"/>
      <c r="Z31" s="142"/>
      <c r="AA31" s="142"/>
      <c r="AB31" s="142"/>
      <c r="AC31" s="142"/>
      <c r="AD31" s="142"/>
      <c r="AE31" s="142" t="s">
        <v>100</v>
      </c>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row>
    <row r="32" spans="1:60" outlineLevel="1" x14ac:dyDescent="0.25">
      <c r="A32" s="143">
        <v>11</v>
      </c>
      <c r="B32" s="143" t="s">
        <v>128</v>
      </c>
      <c r="C32" s="178" t="s">
        <v>129</v>
      </c>
      <c r="D32" s="150" t="s">
        <v>130</v>
      </c>
      <c r="E32" s="155">
        <v>635.32000000000005</v>
      </c>
      <c r="F32" s="158">
        <f>H32+J32</f>
        <v>0</v>
      </c>
      <c r="G32" s="159">
        <f>ROUND(E32*F32,2)</f>
        <v>0</v>
      </c>
      <c r="H32" s="159"/>
      <c r="I32" s="159">
        <f>ROUND(E32*H32,2)</f>
        <v>0</v>
      </c>
      <c r="J32" s="159"/>
      <c r="K32" s="159">
        <f>ROUND(E32*J32,2)</f>
        <v>0</v>
      </c>
      <c r="L32" s="159">
        <v>21</v>
      </c>
      <c r="M32" s="159">
        <f>G32*(1+L32/100)</f>
        <v>0</v>
      </c>
      <c r="N32" s="150">
        <v>8.5999999999999998E-4</v>
      </c>
      <c r="O32" s="150">
        <f>ROUND(E32*N32,5)</f>
        <v>0.54637999999999998</v>
      </c>
      <c r="P32" s="150">
        <v>0</v>
      </c>
      <c r="Q32" s="150">
        <f>ROUND(E32*P32,5)</f>
        <v>0</v>
      </c>
      <c r="R32" s="150"/>
      <c r="S32" s="150"/>
      <c r="T32" s="151">
        <v>0.47899999999999998</v>
      </c>
      <c r="U32" s="150">
        <f>ROUND(E32*T32,2)</f>
        <v>304.32</v>
      </c>
      <c r="V32" s="142"/>
      <c r="W32" s="142"/>
      <c r="X32" s="142"/>
      <c r="Y32" s="142"/>
      <c r="Z32" s="142"/>
      <c r="AA32" s="142"/>
      <c r="AB32" s="142"/>
      <c r="AC32" s="142"/>
      <c r="AD32" s="142"/>
      <c r="AE32" s="142" t="s">
        <v>100</v>
      </c>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row>
    <row r="33" spans="1:60" outlineLevel="1" x14ac:dyDescent="0.25">
      <c r="A33" s="143">
        <v>12</v>
      </c>
      <c r="B33" s="143" t="s">
        <v>329</v>
      </c>
      <c r="C33" s="178" t="s">
        <v>328</v>
      </c>
      <c r="D33" s="150" t="s">
        <v>130</v>
      </c>
      <c r="E33" s="155">
        <v>68.56</v>
      </c>
      <c r="F33" s="158">
        <f>H33+J33</f>
        <v>0</v>
      </c>
      <c r="G33" s="159">
        <f>ROUND(E33*F33,2)</f>
        <v>0</v>
      </c>
      <c r="H33" s="159"/>
      <c r="I33" s="159">
        <f>ROUND(E33*H33,2)</f>
        <v>0</v>
      </c>
      <c r="J33" s="159"/>
      <c r="K33" s="159">
        <f>ROUND(E33*J33,2)</f>
        <v>0</v>
      </c>
      <c r="L33" s="159">
        <v>21</v>
      </c>
      <c r="M33" s="159">
        <f>G33*(1+L33/100)</f>
        <v>0</v>
      </c>
      <c r="N33" s="150">
        <v>0</v>
      </c>
      <c r="O33" s="150">
        <f>ROUND(E33*N33,5)</f>
        <v>0</v>
      </c>
      <c r="P33" s="150">
        <v>0</v>
      </c>
      <c r="Q33" s="150">
        <f>ROUND(E33*P33,5)</f>
        <v>0</v>
      </c>
      <c r="R33" s="150"/>
      <c r="S33" s="150"/>
      <c r="T33" s="151">
        <v>7.0000000000000007E-2</v>
      </c>
      <c r="U33" s="150">
        <f>ROUND(E33*T33,2)</f>
        <v>4.8</v>
      </c>
      <c r="V33" s="142"/>
      <c r="W33" s="142"/>
      <c r="X33" s="142"/>
      <c r="Y33" s="142"/>
      <c r="Z33" s="142"/>
      <c r="AA33" s="142"/>
      <c r="AB33" s="142"/>
      <c r="AC33" s="142"/>
      <c r="AD33" s="142"/>
      <c r="AE33" s="142" t="s">
        <v>100</v>
      </c>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row>
    <row r="34" spans="1:60" outlineLevel="1" x14ac:dyDescent="0.25">
      <c r="A34" s="143">
        <v>13</v>
      </c>
      <c r="B34" s="143" t="s">
        <v>133</v>
      </c>
      <c r="C34" s="178" t="s">
        <v>134</v>
      </c>
      <c r="D34" s="150" t="s">
        <v>130</v>
      </c>
      <c r="E34" s="155">
        <v>635.32000000000005</v>
      </c>
      <c r="F34" s="158">
        <f>H34+J34</f>
        <v>0</v>
      </c>
      <c r="G34" s="159">
        <f>ROUND(E34*F34,2)</f>
        <v>0</v>
      </c>
      <c r="H34" s="159"/>
      <c r="I34" s="159">
        <f>ROUND(E34*H34,2)</f>
        <v>0</v>
      </c>
      <c r="J34" s="159"/>
      <c r="K34" s="159">
        <f>ROUND(E34*J34,2)</f>
        <v>0</v>
      </c>
      <c r="L34" s="159">
        <v>21</v>
      </c>
      <c r="M34" s="159">
        <f>G34*(1+L34/100)</f>
        <v>0</v>
      </c>
      <c r="N34" s="150">
        <v>0</v>
      </c>
      <c r="O34" s="150">
        <f>ROUND(E34*N34,5)</f>
        <v>0</v>
      </c>
      <c r="P34" s="150">
        <v>0</v>
      </c>
      <c r="Q34" s="150">
        <f>ROUND(E34*P34,5)</f>
        <v>0</v>
      </c>
      <c r="R34" s="150"/>
      <c r="S34" s="150"/>
      <c r="T34" s="151">
        <v>0.33</v>
      </c>
      <c r="U34" s="150">
        <f>ROUND(E34*T34,2)</f>
        <v>209.66</v>
      </c>
      <c r="V34" s="142"/>
      <c r="W34" s="142"/>
      <c r="X34" s="142"/>
      <c r="Y34" s="142"/>
      <c r="Z34" s="142"/>
      <c r="AA34" s="142"/>
      <c r="AB34" s="142"/>
      <c r="AC34" s="142"/>
      <c r="AD34" s="142"/>
      <c r="AE34" s="142" t="s">
        <v>100</v>
      </c>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row>
    <row r="35" spans="1:60" outlineLevel="1" x14ac:dyDescent="0.25">
      <c r="A35" s="143">
        <v>14</v>
      </c>
      <c r="B35" s="143" t="s">
        <v>135</v>
      </c>
      <c r="C35" s="178" t="s">
        <v>136</v>
      </c>
      <c r="D35" s="150" t="s">
        <v>105</v>
      </c>
      <c r="E35" s="155">
        <v>627.13775999999996</v>
      </c>
      <c r="F35" s="158">
        <f>H35+J35</f>
        <v>0</v>
      </c>
      <c r="G35" s="159">
        <f>ROUND(E35*F35,2)</f>
        <v>0</v>
      </c>
      <c r="H35" s="159"/>
      <c r="I35" s="159">
        <f>ROUND(E35*H35,2)</f>
        <v>0</v>
      </c>
      <c r="J35" s="159"/>
      <c r="K35" s="159">
        <f>ROUND(E35*J35,2)</f>
        <v>0</v>
      </c>
      <c r="L35" s="159">
        <v>21</v>
      </c>
      <c r="M35" s="159">
        <f>G35*(1+L35/100)</f>
        <v>0</v>
      </c>
      <c r="N35" s="150">
        <v>0</v>
      </c>
      <c r="O35" s="150">
        <f>ROUND(E35*N35,5)</f>
        <v>0</v>
      </c>
      <c r="P35" s="150">
        <v>0</v>
      </c>
      <c r="Q35" s="150">
        <f>ROUND(E35*P35,5)</f>
        <v>0</v>
      </c>
      <c r="R35" s="150"/>
      <c r="S35" s="150"/>
      <c r="T35" s="151">
        <v>1.0999999999999999E-2</v>
      </c>
      <c r="U35" s="150">
        <f>ROUND(E35*T35,2)</f>
        <v>6.9</v>
      </c>
      <c r="V35" s="142"/>
      <c r="W35" s="142"/>
      <c r="X35" s="142"/>
      <c r="Y35" s="142"/>
      <c r="Z35" s="142"/>
      <c r="AA35" s="142"/>
      <c r="AB35" s="142"/>
      <c r="AC35" s="142"/>
      <c r="AD35" s="142"/>
      <c r="AE35" s="142" t="s">
        <v>100</v>
      </c>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row>
    <row r="36" spans="1:60" outlineLevel="1" x14ac:dyDescent="0.25">
      <c r="A36" s="143"/>
      <c r="B36" s="143"/>
      <c r="C36" s="179" t="s">
        <v>327</v>
      </c>
      <c r="D36" s="152"/>
      <c r="E36" s="156">
        <v>627.13775999999996</v>
      </c>
      <c r="F36" s="159"/>
      <c r="G36" s="159"/>
      <c r="H36" s="159"/>
      <c r="I36" s="159"/>
      <c r="J36" s="159"/>
      <c r="K36" s="159"/>
      <c r="L36" s="159"/>
      <c r="M36" s="159"/>
      <c r="N36" s="150"/>
      <c r="O36" s="150"/>
      <c r="P36" s="150"/>
      <c r="Q36" s="150"/>
      <c r="R36" s="150"/>
      <c r="S36" s="150"/>
      <c r="T36" s="151"/>
      <c r="U36" s="150"/>
      <c r="V36" s="142"/>
      <c r="W36" s="142"/>
      <c r="X36" s="142"/>
      <c r="Y36" s="142"/>
      <c r="Z36" s="142"/>
      <c r="AA36" s="142"/>
      <c r="AB36" s="142"/>
      <c r="AC36" s="142"/>
      <c r="AD36" s="142"/>
      <c r="AE36" s="142" t="s">
        <v>102</v>
      </c>
      <c r="AF36" s="142">
        <v>0</v>
      </c>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row>
    <row r="37" spans="1:60" outlineLevel="1" x14ac:dyDescent="0.25">
      <c r="A37" s="143">
        <v>15</v>
      </c>
      <c r="B37" s="143" t="s">
        <v>138</v>
      </c>
      <c r="C37" s="178" t="s">
        <v>139</v>
      </c>
      <c r="D37" s="150" t="s">
        <v>105</v>
      </c>
      <c r="E37" s="155">
        <v>343.21823999999998</v>
      </c>
      <c r="F37" s="158">
        <f>H37+J37</f>
        <v>0</v>
      </c>
      <c r="G37" s="159">
        <f>ROUND(E37*F37,2)</f>
        <v>0</v>
      </c>
      <c r="H37" s="159"/>
      <c r="I37" s="159">
        <f>ROUND(E37*H37,2)</f>
        <v>0</v>
      </c>
      <c r="J37" s="159"/>
      <c r="K37" s="159">
        <f>ROUND(E37*J37,2)</f>
        <v>0</v>
      </c>
      <c r="L37" s="159">
        <v>21</v>
      </c>
      <c r="M37" s="159">
        <f>G37*(1+L37/100)</f>
        <v>0</v>
      </c>
      <c r="N37" s="150">
        <v>0</v>
      </c>
      <c r="O37" s="150">
        <f>ROUND(E37*N37,5)</f>
        <v>0</v>
      </c>
      <c r="P37" s="150">
        <v>0</v>
      </c>
      <c r="Q37" s="150">
        <f>ROUND(E37*P37,5)</f>
        <v>0</v>
      </c>
      <c r="R37" s="150"/>
      <c r="S37" s="150"/>
      <c r="T37" s="151">
        <v>1.2E-2</v>
      </c>
      <c r="U37" s="150">
        <f>ROUND(E37*T37,2)</f>
        <v>4.12</v>
      </c>
      <c r="V37" s="142"/>
      <c r="W37" s="142"/>
      <c r="X37" s="142"/>
      <c r="Y37" s="142"/>
      <c r="Z37" s="142"/>
      <c r="AA37" s="142"/>
      <c r="AB37" s="142"/>
      <c r="AC37" s="142"/>
      <c r="AD37" s="142"/>
      <c r="AE37" s="142" t="s">
        <v>100</v>
      </c>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row>
    <row r="38" spans="1:60" outlineLevel="1" x14ac:dyDescent="0.25">
      <c r="A38" s="143"/>
      <c r="B38" s="143"/>
      <c r="C38" s="179" t="s">
        <v>326</v>
      </c>
      <c r="D38" s="152"/>
      <c r="E38" s="156">
        <v>343.21823999999998</v>
      </c>
      <c r="F38" s="159"/>
      <c r="G38" s="159"/>
      <c r="H38" s="159"/>
      <c r="I38" s="159"/>
      <c r="J38" s="159"/>
      <c r="K38" s="159"/>
      <c r="L38" s="159"/>
      <c r="M38" s="159"/>
      <c r="N38" s="150"/>
      <c r="O38" s="150"/>
      <c r="P38" s="150"/>
      <c r="Q38" s="150"/>
      <c r="R38" s="150"/>
      <c r="S38" s="150"/>
      <c r="T38" s="151"/>
      <c r="U38" s="150"/>
      <c r="V38" s="142"/>
      <c r="W38" s="142"/>
      <c r="X38" s="142"/>
      <c r="Y38" s="142"/>
      <c r="Z38" s="142"/>
      <c r="AA38" s="142"/>
      <c r="AB38" s="142"/>
      <c r="AC38" s="142"/>
      <c r="AD38" s="142"/>
      <c r="AE38" s="142" t="s">
        <v>102</v>
      </c>
      <c r="AF38" s="142">
        <v>0</v>
      </c>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row>
    <row r="39" spans="1:60" outlineLevel="1" x14ac:dyDescent="0.25">
      <c r="A39" s="143">
        <v>16</v>
      </c>
      <c r="B39" s="143" t="s">
        <v>141</v>
      </c>
      <c r="C39" s="178" t="s">
        <v>142</v>
      </c>
      <c r="D39" s="150" t="s">
        <v>105</v>
      </c>
      <c r="E39" s="155">
        <v>970.35599999999999</v>
      </c>
      <c r="F39" s="158">
        <f>H39+J39</f>
        <v>0</v>
      </c>
      <c r="G39" s="159">
        <f>ROUND(E39*F39,2)</f>
        <v>0</v>
      </c>
      <c r="H39" s="159"/>
      <c r="I39" s="159">
        <f>ROUND(E39*H39,2)</f>
        <v>0</v>
      </c>
      <c r="J39" s="159"/>
      <c r="K39" s="159">
        <f>ROUND(E39*J39,2)</f>
        <v>0</v>
      </c>
      <c r="L39" s="159">
        <v>21</v>
      </c>
      <c r="M39" s="159">
        <f>G39*(1+L39/100)</f>
        <v>0</v>
      </c>
      <c r="N39" s="150">
        <v>0</v>
      </c>
      <c r="O39" s="150">
        <f>ROUND(E39*N39,5)</f>
        <v>0</v>
      </c>
      <c r="P39" s="150">
        <v>0</v>
      </c>
      <c r="Q39" s="150">
        <f>ROUND(E39*P39,5)</f>
        <v>0</v>
      </c>
      <c r="R39" s="150"/>
      <c r="S39" s="150"/>
      <c r="T39" s="151">
        <v>0.03</v>
      </c>
      <c r="U39" s="150">
        <f>ROUND(E39*T39,2)</f>
        <v>29.11</v>
      </c>
      <c r="V39" s="142"/>
      <c r="W39" s="142"/>
      <c r="X39" s="142"/>
      <c r="Y39" s="142"/>
      <c r="Z39" s="142"/>
      <c r="AA39" s="142"/>
      <c r="AB39" s="142"/>
      <c r="AC39" s="142"/>
      <c r="AD39" s="142"/>
      <c r="AE39" s="142" t="s">
        <v>100</v>
      </c>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row>
    <row r="40" spans="1:60" outlineLevel="1" x14ac:dyDescent="0.25">
      <c r="A40" s="143"/>
      <c r="B40" s="143"/>
      <c r="C40" s="179" t="s">
        <v>325</v>
      </c>
      <c r="D40" s="152"/>
      <c r="E40" s="156">
        <v>970.35599999999999</v>
      </c>
      <c r="F40" s="159"/>
      <c r="G40" s="159"/>
      <c r="H40" s="159"/>
      <c r="I40" s="159"/>
      <c r="J40" s="159"/>
      <c r="K40" s="159"/>
      <c r="L40" s="159"/>
      <c r="M40" s="159"/>
      <c r="N40" s="150"/>
      <c r="O40" s="150"/>
      <c r="P40" s="150"/>
      <c r="Q40" s="150"/>
      <c r="R40" s="150"/>
      <c r="S40" s="150"/>
      <c r="T40" s="151"/>
      <c r="U40" s="150"/>
      <c r="V40" s="142"/>
      <c r="W40" s="142"/>
      <c r="X40" s="142"/>
      <c r="Y40" s="142"/>
      <c r="Z40" s="142"/>
      <c r="AA40" s="142"/>
      <c r="AB40" s="142"/>
      <c r="AC40" s="142"/>
      <c r="AD40" s="142"/>
      <c r="AE40" s="142" t="s">
        <v>102</v>
      </c>
      <c r="AF40" s="142">
        <v>0</v>
      </c>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row>
    <row r="41" spans="1:60" outlineLevel="1" x14ac:dyDescent="0.25">
      <c r="A41" s="143">
        <v>17</v>
      </c>
      <c r="B41" s="143" t="s">
        <v>144</v>
      </c>
      <c r="C41" s="178" t="s">
        <v>145</v>
      </c>
      <c r="D41" s="150" t="s">
        <v>105</v>
      </c>
      <c r="E41" s="155">
        <v>627.13775999999996</v>
      </c>
      <c r="F41" s="158">
        <f>H41+J41</f>
        <v>0</v>
      </c>
      <c r="G41" s="159">
        <f>ROUND(E41*F41,2)</f>
        <v>0</v>
      </c>
      <c r="H41" s="159"/>
      <c r="I41" s="159">
        <f>ROUND(E41*H41,2)</f>
        <v>0</v>
      </c>
      <c r="J41" s="159"/>
      <c r="K41" s="159">
        <f>ROUND(E41*J41,2)</f>
        <v>0</v>
      </c>
      <c r="L41" s="159">
        <v>21</v>
      </c>
      <c r="M41" s="159">
        <f>G41*(1+L41/100)</f>
        <v>0</v>
      </c>
      <c r="N41" s="150">
        <v>0</v>
      </c>
      <c r="O41" s="150">
        <f>ROUND(E41*N41,5)</f>
        <v>0</v>
      </c>
      <c r="P41" s="150">
        <v>0</v>
      </c>
      <c r="Q41" s="150">
        <f>ROUND(E41*P41,5)</f>
        <v>0</v>
      </c>
      <c r="R41" s="150"/>
      <c r="S41" s="150"/>
      <c r="T41" s="151">
        <v>5.2999999999999999E-2</v>
      </c>
      <c r="U41" s="150">
        <f>ROUND(E41*T41,2)</f>
        <v>33.24</v>
      </c>
      <c r="V41" s="142"/>
      <c r="W41" s="142"/>
      <c r="X41" s="142"/>
      <c r="Y41" s="142"/>
      <c r="Z41" s="142"/>
      <c r="AA41" s="142"/>
      <c r="AB41" s="142"/>
      <c r="AC41" s="142"/>
      <c r="AD41" s="142"/>
      <c r="AE41" s="142" t="s">
        <v>100</v>
      </c>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row>
    <row r="42" spans="1:60" outlineLevel="1" x14ac:dyDescent="0.25">
      <c r="A42" s="143"/>
      <c r="B42" s="143"/>
      <c r="C42" s="179" t="s">
        <v>324</v>
      </c>
      <c r="D42" s="152"/>
      <c r="E42" s="156">
        <v>627.13775999999996</v>
      </c>
      <c r="F42" s="159"/>
      <c r="G42" s="159"/>
      <c r="H42" s="159"/>
      <c r="I42" s="159"/>
      <c r="J42" s="159"/>
      <c r="K42" s="159"/>
      <c r="L42" s="159"/>
      <c r="M42" s="159"/>
      <c r="N42" s="150"/>
      <c r="O42" s="150"/>
      <c r="P42" s="150"/>
      <c r="Q42" s="150"/>
      <c r="R42" s="150"/>
      <c r="S42" s="150"/>
      <c r="T42" s="151"/>
      <c r="U42" s="150"/>
      <c r="V42" s="142"/>
      <c r="W42" s="142"/>
      <c r="X42" s="142"/>
      <c r="Y42" s="142"/>
      <c r="Z42" s="142"/>
      <c r="AA42" s="142"/>
      <c r="AB42" s="142"/>
      <c r="AC42" s="142"/>
      <c r="AD42" s="142"/>
      <c r="AE42" s="142" t="s">
        <v>102</v>
      </c>
      <c r="AF42" s="142">
        <v>0</v>
      </c>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row>
    <row r="43" spans="1:60" outlineLevel="1" x14ac:dyDescent="0.25">
      <c r="A43" s="143">
        <v>18</v>
      </c>
      <c r="B43" s="143" t="s">
        <v>146</v>
      </c>
      <c r="C43" s="178" t="s">
        <v>147</v>
      </c>
      <c r="D43" s="150" t="s">
        <v>105</v>
      </c>
      <c r="E43" s="155">
        <v>343.21823999999998</v>
      </c>
      <c r="F43" s="158">
        <f>H43+J43</f>
        <v>0</v>
      </c>
      <c r="G43" s="159">
        <f>ROUND(E43*F43,2)</f>
        <v>0</v>
      </c>
      <c r="H43" s="159"/>
      <c r="I43" s="159">
        <f>ROUND(E43*H43,2)</f>
        <v>0</v>
      </c>
      <c r="J43" s="159"/>
      <c r="K43" s="159">
        <f>ROUND(E43*J43,2)</f>
        <v>0</v>
      </c>
      <c r="L43" s="159">
        <v>21</v>
      </c>
      <c r="M43" s="159">
        <f>G43*(1+L43/100)</f>
        <v>0</v>
      </c>
      <c r="N43" s="150">
        <v>0</v>
      </c>
      <c r="O43" s="150">
        <f>ROUND(E43*N43,5)</f>
        <v>0</v>
      </c>
      <c r="P43" s="150">
        <v>0</v>
      </c>
      <c r="Q43" s="150">
        <f>ROUND(E43*P43,5)</f>
        <v>0</v>
      </c>
      <c r="R43" s="150"/>
      <c r="S43" s="150"/>
      <c r="T43" s="151">
        <v>6.0999999999999999E-2</v>
      </c>
      <c r="U43" s="150">
        <f>ROUND(E43*T43,2)</f>
        <v>20.94</v>
      </c>
      <c r="V43" s="142"/>
      <c r="W43" s="142"/>
      <c r="X43" s="142"/>
      <c r="Y43" s="142"/>
      <c r="Z43" s="142"/>
      <c r="AA43" s="142"/>
      <c r="AB43" s="142"/>
      <c r="AC43" s="142"/>
      <c r="AD43" s="142"/>
      <c r="AE43" s="142" t="s">
        <v>100</v>
      </c>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row>
    <row r="44" spans="1:60" outlineLevel="1" x14ac:dyDescent="0.25">
      <c r="A44" s="143">
        <v>19</v>
      </c>
      <c r="B44" s="143" t="s">
        <v>148</v>
      </c>
      <c r="C44" s="178" t="s">
        <v>149</v>
      </c>
      <c r="D44" s="150" t="s">
        <v>105</v>
      </c>
      <c r="E44" s="155">
        <v>713.33847999999989</v>
      </c>
      <c r="F44" s="158">
        <f>H44+J44</f>
        <v>0</v>
      </c>
      <c r="G44" s="159">
        <f>ROUND(E44*F44,2)</f>
        <v>0</v>
      </c>
      <c r="H44" s="159"/>
      <c r="I44" s="159">
        <f>ROUND(E44*H44,2)</f>
        <v>0</v>
      </c>
      <c r="J44" s="159"/>
      <c r="K44" s="159">
        <f>ROUND(E44*J44,2)</f>
        <v>0</v>
      </c>
      <c r="L44" s="159">
        <v>21</v>
      </c>
      <c r="M44" s="159">
        <f>G44*(1+L44/100)</f>
        <v>0</v>
      </c>
      <c r="N44" s="150">
        <v>0</v>
      </c>
      <c r="O44" s="150">
        <f>ROUND(E44*N44,5)</f>
        <v>0</v>
      </c>
      <c r="P44" s="150">
        <v>0</v>
      </c>
      <c r="Q44" s="150">
        <f>ROUND(E44*P44,5)</f>
        <v>0</v>
      </c>
      <c r="R44" s="150"/>
      <c r="S44" s="150"/>
      <c r="T44" s="151">
        <v>0.2</v>
      </c>
      <c r="U44" s="150">
        <f>ROUND(E44*T44,2)</f>
        <v>142.66999999999999</v>
      </c>
      <c r="V44" s="142"/>
      <c r="W44" s="142"/>
      <c r="X44" s="142"/>
      <c r="Y44" s="142"/>
      <c r="Z44" s="142"/>
      <c r="AA44" s="142"/>
      <c r="AB44" s="142"/>
      <c r="AC44" s="142"/>
      <c r="AD44" s="142"/>
      <c r="AE44" s="142" t="s">
        <v>100</v>
      </c>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row>
    <row r="45" spans="1:60" outlineLevel="1" x14ac:dyDescent="0.25">
      <c r="A45" s="143"/>
      <c r="B45" s="143"/>
      <c r="C45" s="179" t="s">
        <v>323</v>
      </c>
      <c r="D45" s="152"/>
      <c r="E45" s="156">
        <v>861.44560000000001</v>
      </c>
      <c r="F45" s="159"/>
      <c r="G45" s="159"/>
      <c r="H45" s="159"/>
      <c r="I45" s="159"/>
      <c r="J45" s="159"/>
      <c r="K45" s="159"/>
      <c r="L45" s="159"/>
      <c r="M45" s="159"/>
      <c r="N45" s="150"/>
      <c r="O45" s="150"/>
      <c r="P45" s="150"/>
      <c r="Q45" s="150"/>
      <c r="R45" s="150"/>
      <c r="S45" s="150"/>
      <c r="T45" s="151"/>
      <c r="U45" s="150"/>
      <c r="V45" s="142"/>
      <c r="W45" s="142"/>
      <c r="X45" s="142"/>
      <c r="Y45" s="142"/>
      <c r="Z45" s="142"/>
      <c r="AA45" s="142"/>
      <c r="AB45" s="142"/>
      <c r="AC45" s="142"/>
      <c r="AD45" s="142"/>
      <c r="AE45" s="142" t="s">
        <v>102</v>
      </c>
      <c r="AF45" s="142">
        <v>0</v>
      </c>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row>
    <row r="46" spans="1:60" outlineLevel="1" x14ac:dyDescent="0.25">
      <c r="A46" s="143"/>
      <c r="B46" s="143"/>
      <c r="C46" s="179" t="s">
        <v>322</v>
      </c>
      <c r="D46" s="152"/>
      <c r="E46" s="156">
        <v>-148.10712000000001</v>
      </c>
      <c r="F46" s="159"/>
      <c r="G46" s="159"/>
      <c r="H46" s="159"/>
      <c r="I46" s="159"/>
      <c r="J46" s="159"/>
      <c r="K46" s="159"/>
      <c r="L46" s="159"/>
      <c r="M46" s="159"/>
      <c r="N46" s="150"/>
      <c r="O46" s="150"/>
      <c r="P46" s="150"/>
      <c r="Q46" s="150"/>
      <c r="R46" s="150"/>
      <c r="S46" s="150"/>
      <c r="T46" s="151"/>
      <c r="U46" s="150"/>
      <c r="V46" s="142"/>
      <c r="W46" s="142"/>
      <c r="X46" s="142"/>
      <c r="Y46" s="142"/>
      <c r="Z46" s="142"/>
      <c r="AA46" s="142"/>
      <c r="AB46" s="142"/>
      <c r="AC46" s="142"/>
      <c r="AD46" s="142"/>
      <c r="AE46" s="142" t="s">
        <v>102</v>
      </c>
      <c r="AF46" s="142">
        <v>0</v>
      </c>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row>
    <row r="47" spans="1:60" ht="20.399999999999999" outlineLevel="1" x14ac:dyDescent="0.25">
      <c r="A47" s="143">
        <v>20</v>
      </c>
      <c r="B47" s="143" t="s">
        <v>153</v>
      </c>
      <c r="C47" s="178" t="s">
        <v>154</v>
      </c>
      <c r="D47" s="150" t="s">
        <v>105</v>
      </c>
      <c r="E47" s="155">
        <v>157.98599999999999</v>
      </c>
      <c r="F47" s="158">
        <f>H47+J47</f>
        <v>0</v>
      </c>
      <c r="G47" s="159">
        <f>ROUND(E47*F47,2)</f>
        <v>0</v>
      </c>
      <c r="H47" s="159"/>
      <c r="I47" s="159">
        <f>ROUND(E47*H47,2)</f>
        <v>0</v>
      </c>
      <c r="J47" s="159"/>
      <c r="K47" s="159">
        <f>ROUND(E47*J47,2)</f>
        <v>0</v>
      </c>
      <c r="L47" s="159">
        <v>21</v>
      </c>
      <c r="M47" s="159">
        <f>G47*(1+L47/100)</f>
        <v>0</v>
      </c>
      <c r="N47" s="150">
        <v>1.7</v>
      </c>
      <c r="O47" s="150">
        <f>ROUND(E47*N47,5)</f>
        <v>268.57619999999997</v>
      </c>
      <c r="P47" s="150">
        <v>0</v>
      </c>
      <c r="Q47" s="150">
        <f>ROUND(E47*P47,5)</f>
        <v>0</v>
      </c>
      <c r="R47" s="150"/>
      <c r="S47" s="150"/>
      <c r="T47" s="151">
        <v>1.587</v>
      </c>
      <c r="U47" s="150">
        <f>ROUND(E47*T47,2)</f>
        <v>250.72</v>
      </c>
      <c r="V47" s="142"/>
      <c r="W47" s="142"/>
      <c r="X47" s="142"/>
      <c r="Y47" s="142"/>
      <c r="Z47" s="142"/>
      <c r="AA47" s="142"/>
      <c r="AB47" s="142"/>
      <c r="AC47" s="142"/>
      <c r="AD47" s="142"/>
      <c r="AE47" s="142" t="s">
        <v>100</v>
      </c>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row>
    <row r="48" spans="1:60" outlineLevel="1" x14ac:dyDescent="0.25">
      <c r="A48" s="143"/>
      <c r="B48" s="143"/>
      <c r="C48" s="179" t="s">
        <v>321</v>
      </c>
      <c r="D48" s="152"/>
      <c r="E48" s="156">
        <v>68.819999999999993</v>
      </c>
      <c r="F48" s="159"/>
      <c r="G48" s="159"/>
      <c r="H48" s="159"/>
      <c r="I48" s="159"/>
      <c r="J48" s="159"/>
      <c r="K48" s="159"/>
      <c r="L48" s="159"/>
      <c r="M48" s="159"/>
      <c r="N48" s="150"/>
      <c r="O48" s="150"/>
      <c r="P48" s="150"/>
      <c r="Q48" s="150"/>
      <c r="R48" s="150"/>
      <c r="S48" s="150"/>
      <c r="T48" s="151"/>
      <c r="U48" s="150"/>
      <c r="V48" s="142"/>
      <c r="W48" s="142"/>
      <c r="X48" s="142"/>
      <c r="Y48" s="142"/>
      <c r="Z48" s="142"/>
      <c r="AA48" s="142"/>
      <c r="AB48" s="142"/>
      <c r="AC48" s="142"/>
      <c r="AD48" s="142"/>
      <c r="AE48" s="142" t="s">
        <v>102</v>
      </c>
      <c r="AF48" s="142">
        <v>0</v>
      </c>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row>
    <row r="49" spans="1:60" outlineLevel="1" x14ac:dyDescent="0.25">
      <c r="A49" s="143"/>
      <c r="B49" s="143"/>
      <c r="C49" s="179" t="s">
        <v>320</v>
      </c>
      <c r="D49" s="152"/>
      <c r="E49" s="156">
        <v>89.165999999999997</v>
      </c>
      <c r="F49" s="159"/>
      <c r="G49" s="159"/>
      <c r="H49" s="159"/>
      <c r="I49" s="159"/>
      <c r="J49" s="159"/>
      <c r="K49" s="159"/>
      <c r="L49" s="159"/>
      <c r="M49" s="159"/>
      <c r="N49" s="150"/>
      <c r="O49" s="150"/>
      <c r="P49" s="150"/>
      <c r="Q49" s="150"/>
      <c r="R49" s="150"/>
      <c r="S49" s="150"/>
      <c r="T49" s="151"/>
      <c r="U49" s="150"/>
      <c r="V49" s="142"/>
      <c r="W49" s="142"/>
      <c r="X49" s="142"/>
      <c r="Y49" s="142"/>
      <c r="Z49" s="142"/>
      <c r="AA49" s="142"/>
      <c r="AB49" s="142"/>
      <c r="AC49" s="142"/>
      <c r="AD49" s="142"/>
      <c r="AE49" s="142" t="s">
        <v>102</v>
      </c>
      <c r="AF49" s="142">
        <v>0</v>
      </c>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row>
    <row r="50" spans="1:60" outlineLevel="1" x14ac:dyDescent="0.25">
      <c r="A50" s="143">
        <v>21</v>
      </c>
      <c r="B50" s="143" t="s">
        <v>157</v>
      </c>
      <c r="C50" s="178" t="s">
        <v>158</v>
      </c>
      <c r="D50" s="150" t="s">
        <v>159</v>
      </c>
      <c r="E50" s="155">
        <v>103.9</v>
      </c>
      <c r="F50" s="158">
        <f>H50+J50</f>
        <v>0</v>
      </c>
      <c r="G50" s="159">
        <f>ROUND(E50*F50,2)</f>
        <v>0</v>
      </c>
      <c r="H50" s="159"/>
      <c r="I50" s="159">
        <f>ROUND(E50*H50,2)</f>
        <v>0</v>
      </c>
      <c r="J50" s="159"/>
      <c r="K50" s="159">
        <f>ROUND(E50*J50,2)</f>
        <v>0</v>
      </c>
      <c r="L50" s="159">
        <v>21</v>
      </c>
      <c r="M50" s="159">
        <f>G50*(1+L50/100)</f>
        <v>0</v>
      </c>
      <c r="N50" s="150">
        <v>0</v>
      </c>
      <c r="O50" s="150">
        <f>ROUND(E50*N50,5)</f>
        <v>0</v>
      </c>
      <c r="P50" s="150">
        <v>0.04</v>
      </c>
      <c r="Q50" s="150">
        <f>ROUND(E50*P50,5)</f>
        <v>4.1559999999999997</v>
      </c>
      <c r="R50" s="150"/>
      <c r="S50" s="150"/>
      <c r="T50" s="151">
        <v>0.25</v>
      </c>
      <c r="U50" s="150">
        <f>ROUND(E50*T50,2)</f>
        <v>25.98</v>
      </c>
      <c r="V50" s="142"/>
      <c r="W50" s="142"/>
      <c r="X50" s="142"/>
      <c r="Y50" s="142"/>
      <c r="Z50" s="142"/>
      <c r="AA50" s="142"/>
      <c r="AB50" s="142"/>
      <c r="AC50" s="142"/>
      <c r="AD50" s="142"/>
      <c r="AE50" s="142" t="s">
        <v>100</v>
      </c>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row>
    <row r="51" spans="1:60" outlineLevel="1" x14ac:dyDescent="0.25">
      <c r="A51" s="143">
        <v>22</v>
      </c>
      <c r="B51" s="143" t="s">
        <v>160</v>
      </c>
      <c r="C51" s="178" t="s">
        <v>161</v>
      </c>
      <c r="D51" s="150" t="s">
        <v>159</v>
      </c>
      <c r="E51" s="155">
        <v>31.2</v>
      </c>
      <c r="F51" s="158">
        <f>H51+J51</f>
        <v>0</v>
      </c>
      <c r="G51" s="159">
        <f>ROUND(E51*F51,2)</f>
        <v>0</v>
      </c>
      <c r="H51" s="159"/>
      <c r="I51" s="159">
        <f>ROUND(E51*H51,2)</f>
        <v>0</v>
      </c>
      <c r="J51" s="159"/>
      <c r="K51" s="159">
        <f>ROUND(E51*J51,2)</f>
        <v>0</v>
      </c>
      <c r="L51" s="159">
        <v>21</v>
      </c>
      <c r="M51" s="159">
        <f>G51*(1+L51/100)</f>
        <v>0</v>
      </c>
      <c r="N51" s="150">
        <v>0</v>
      </c>
      <c r="O51" s="150">
        <f>ROUND(E51*N51,5)</f>
        <v>0</v>
      </c>
      <c r="P51" s="150">
        <v>0.10150000000000001</v>
      </c>
      <c r="Q51" s="150">
        <f>ROUND(E51*P51,5)</f>
        <v>3.1667999999999998</v>
      </c>
      <c r="R51" s="150"/>
      <c r="S51" s="150"/>
      <c r="T51" s="151">
        <v>0.43</v>
      </c>
      <c r="U51" s="150">
        <f>ROUND(E51*T51,2)</f>
        <v>13.42</v>
      </c>
      <c r="V51" s="142"/>
      <c r="W51" s="142"/>
      <c r="X51" s="142"/>
      <c r="Y51" s="142"/>
      <c r="Z51" s="142"/>
      <c r="AA51" s="142"/>
      <c r="AB51" s="142"/>
      <c r="AC51" s="142"/>
      <c r="AD51" s="142"/>
      <c r="AE51" s="142" t="s">
        <v>100</v>
      </c>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row>
    <row r="52" spans="1:60" outlineLevel="1" x14ac:dyDescent="0.25">
      <c r="A52" s="143"/>
      <c r="B52" s="143"/>
      <c r="C52" s="179" t="s">
        <v>319</v>
      </c>
      <c r="D52" s="152"/>
      <c r="E52" s="156">
        <v>31.2</v>
      </c>
      <c r="F52" s="159"/>
      <c r="G52" s="159"/>
      <c r="H52" s="159"/>
      <c r="I52" s="159"/>
      <c r="J52" s="159"/>
      <c r="K52" s="159"/>
      <c r="L52" s="159"/>
      <c r="M52" s="159"/>
      <c r="N52" s="150"/>
      <c r="O52" s="150"/>
      <c r="P52" s="150"/>
      <c r="Q52" s="150"/>
      <c r="R52" s="150"/>
      <c r="S52" s="150"/>
      <c r="T52" s="151"/>
      <c r="U52" s="150"/>
      <c r="V52" s="142"/>
      <c r="W52" s="142"/>
      <c r="X52" s="142"/>
      <c r="Y52" s="142"/>
      <c r="Z52" s="142"/>
      <c r="AA52" s="142"/>
      <c r="AB52" s="142"/>
      <c r="AC52" s="142"/>
      <c r="AD52" s="142"/>
      <c r="AE52" s="142" t="s">
        <v>102</v>
      </c>
      <c r="AF52" s="142">
        <v>0</v>
      </c>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row>
    <row r="53" spans="1:60" outlineLevel="1" x14ac:dyDescent="0.25">
      <c r="A53" s="143">
        <v>23</v>
      </c>
      <c r="B53" s="143" t="s">
        <v>163</v>
      </c>
      <c r="C53" s="178" t="s">
        <v>164</v>
      </c>
      <c r="D53" s="150" t="s">
        <v>159</v>
      </c>
      <c r="E53" s="155">
        <v>147.11000000000001</v>
      </c>
      <c r="F53" s="158">
        <f>H53+J53</f>
        <v>0</v>
      </c>
      <c r="G53" s="159">
        <f>ROUND(E53*F53,2)</f>
        <v>0</v>
      </c>
      <c r="H53" s="159"/>
      <c r="I53" s="159">
        <f>ROUND(E53*H53,2)</f>
        <v>0</v>
      </c>
      <c r="J53" s="159"/>
      <c r="K53" s="159">
        <f>ROUND(E53*J53,2)</f>
        <v>0</v>
      </c>
      <c r="L53" s="159">
        <v>21</v>
      </c>
      <c r="M53" s="159">
        <f>G53*(1+L53/100)</f>
        <v>0</v>
      </c>
      <c r="N53" s="150">
        <v>0</v>
      </c>
      <c r="O53" s="150">
        <f>ROUND(E53*N53,5)</f>
        <v>0</v>
      </c>
      <c r="P53" s="150">
        <v>0.40799999999999997</v>
      </c>
      <c r="Q53" s="150">
        <f>ROUND(E53*P53,5)</f>
        <v>60.020879999999998</v>
      </c>
      <c r="R53" s="150"/>
      <c r="S53" s="150"/>
      <c r="T53" s="151">
        <v>0.54</v>
      </c>
      <c r="U53" s="150">
        <f>ROUND(E53*T53,2)</f>
        <v>79.44</v>
      </c>
      <c r="V53" s="142"/>
      <c r="W53" s="142"/>
      <c r="X53" s="142"/>
      <c r="Y53" s="142"/>
      <c r="Z53" s="142"/>
      <c r="AA53" s="142"/>
      <c r="AB53" s="142"/>
      <c r="AC53" s="142"/>
      <c r="AD53" s="142"/>
      <c r="AE53" s="142" t="s">
        <v>100</v>
      </c>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row>
    <row r="54" spans="1:60" outlineLevel="1" x14ac:dyDescent="0.25">
      <c r="A54" s="143">
        <v>24</v>
      </c>
      <c r="B54" s="143" t="s">
        <v>166</v>
      </c>
      <c r="C54" s="178" t="s">
        <v>167</v>
      </c>
      <c r="D54" s="150" t="s">
        <v>168</v>
      </c>
      <c r="E54" s="155">
        <v>5</v>
      </c>
      <c r="F54" s="158">
        <f>H54+J54</f>
        <v>0</v>
      </c>
      <c r="G54" s="159">
        <f>ROUND(E54*F54,2)</f>
        <v>0</v>
      </c>
      <c r="H54" s="159"/>
      <c r="I54" s="159">
        <f>ROUND(E54*H54,2)</f>
        <v>0</v>
      </c>
      <c r="J54" s="159"/>
      <c r="K54" s="159">
        <f>ROUND(E54*J54,2)</f>
        <v>0</v>
      </c>
      <c r="L54" s="159">
        <v>21</v>
      </c>
      <c r="M54" s="159">
        <f>G54*(1+L54/100)</f>
        <v>0</v>
      </c>
      <c r="N54" s="150">
        <v>0</v>
      </c>
      <c r="O54" s="150">
        <f>ROUND(E54*N54,5)</f>
        <v>0</v>
      </c>
      <c r="P54" s="150">
        <v>0</v>
      </c>
      <c r="Q54" s="150">
        <f>ROUND(E54*P54,5)</f>
        <v>0</v>
      </c>
      <c r="R54" s="150"/>
      <c r="S54" s="150"/>
      <c r="T54" s="151">
        <v>0</v>
      </c>
      <c r="U54" s="150">
        <f>ROUND(E54*T54,2)</f>
        <v>0</v>
      </c>
      <c r="V54" s="142"/>
      <c r="W54" s="142"/>
      <c r="X54" s="142"/>
      <c r="Y54" s="142"/>
      <c r="Z54" s="142"/>
      <c r="AA54" s="142"/>
      <c r="AB54" s="142"/>
      <c r="AC54" s="142"/>
      <c r="AD54" s="142"/>
      <c r="AE54" s="142" t="s">
        <v>100</v>
      </c>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row>
    <row r="55" spans="1:60" outlineLevel="1" x14ac:dyDescent="0.25">
      <c r="A55" s="143">
        <v>25</v>
      </c>
      <c r="B55" s="143" t="s">
        <v>169</v>
      </c>
      <c r="C55" s="178" t="s">
        <v>170</v>
      </c>
      <c r="D55" s="150" t="s">
        <v>171</v>
      </c>
      <c r="E55" s="155">
        <v>6.8</v>
      </c>
      <c r="F55" s="158">
        <f>H55+J55</f>
        <v>0</v>
      </c>
      <c r="G55" s="159">
        <f>ROUND(E55*F55,2)</f>
        <v>0</v>
      </c>
      <c r="H55" s="159"/>
      <c r="I55" s="159">
        <f>ROUND(E55*H55,2)</f>
        <v>0</v>
      </c>
      <c r="J55" s="159"/>
      <c r="K55" s="159">
        <f>ROUND(E55*J55,2)</f>
        <v>0</v>
      </c>
      <c r="L55" s="159">
        <v>21</v>
      </c>
      <c r="M55" s="159">
        <f>G55*(1+L55/100)</f>
        <v>0</v>
      </c>
      <c r="N55" s="150">
        <v>0</v>
      </c>
      <c r="O55" s="150">
        <f>ROUND(E55*N55,5)</f>
        <v>0</v>
      </c>
      <c r="P55" s="150">
        <v>0</v>
      </c>
      <c r="Q55" s="150">
        <f>ROUND(E55*P55,5)</f>
        <v>0</v>
      </c>
      <c r="R55" s="150"/>
      <c r="S55" s="150"/>
      <c r="T55" s="151">
        <v>0.56399999999999995</v>
      </c>
      <c r="U55" s="150">
        <f>ROUND(E55*T55,2)</f>
        <v>3.84</v>
      </c>
      <c r="V55" s="142"/>
      <c r="W55" s="142"/>
      <c r="X55" s="142"/>
      <c r="Y55" s="142"/>
      <c r="Z55" s="142"/>
      <c r="AA55" s="142"/>
      <c r="AB55" s="142"/>
      <c r="AC55" s="142"/>
      <c r="AD55" s="142"/>
      <c r="AE55" s="142" t="s">
        <v>100</v>
      </c>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row>
    <row r="56" spans="1:60" outlineLevel="1" x14ac:dyDescent="0.25">
      <c r="A56" s="143">
        <v>26</v>
      </c>
      <c r="B56" s="143" t="s">
        <v>172</v>
      </c>
      <c r="C56" s="178" t="s">
        <v>173</v>
      </c>
      <c r="D56" s="150" t="s">
        <v>171</v>
      </c>
      <c r="E56" s="155">
        <v>0</v>
      </c>
      <c r="F56" s="158">
        <f>H56+J56</f>
        <v>0</v>
      </c>
      <c r="G56" s="159">
        <f>ROUND(E56*F56,2)</f>
        <v>0</v>
      </c>
      <c r="H56" s="159"/>
      <c r="I56" s="159">
        <f>ROUND(E56*H56,2)</f>
        <v>0</v>
      </c>
      <c r="J56" s="159"/>
      <c r="K56" s="159">
        <f>ROUND(E56*J56,2)</f>
        <v>0</v>
      </c>
      <c r="L56" s="159">
        <v>21</v>
      </c>
      <c r="M56" s="159">
        <f>G56*(1+L56/100)</f>
        <v>0</v>
      </c>
      <c r="N56" s="150">
        <v>0</v>
      </c>
      <c r="O56" s="150">
        <f>ROUND(E56*N56,5)</f>
        <v>0</v>
      </c>
      <c r="P56" s="150">
        <v>0</v>
      </c>
      <c r="Q56" s="150">
        <f>ROUND(E56*P56,5)</f>
        <v>0</v>
      </c>
      <c r="R56" s="150"/>
      <c r="S56" s="150"/>
      <c r="T56" s="151">
        <v>0</v>
      </c>
      <c r="U56" s="150">
        <f>ROUND(E56*T56,2)</f>
        <v>0</v>
      </c>
      <c r="V56" s="142"/>
      <c r="W56" s="142"/>
      <c r="X56" s="142"/>
      <c r="Y56" s="142"/>
      <c r="Z56" s="142"/>
      <c r="AA56" s="142"/>
      <c r="AB56" s="142"/>
      <c r="AC56" s="142"/>
      <c r="AD56" s="142"/>
      <c r="AE56" s="142" t="s">
        <v>100</v>
      </c>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row>
    <row r="57" spans="1:60" outlineLevel="1" x14ac:dyDescent="0.25">
      <c r="A57" s="143"/>
      <c r="B57" s="143"/>
      <c r="C57" s="391" t="s">
        <v>174</v>
      </c>
      <c r="D57" s="392"/>
      <c r="E57" s="393"/>
      <c r="F57" s="394"/>
      <c r="G57" s="395"/>
      <c r="H57" s="159"/>
      <c r="I57" s="159"/>
      <c r="J57" s="159"/>
      <c r="K57" s="159"/>
      <c r="L57" s="159"/>
      <c r="M57" s="159"/>
      <c r="N57" s="150"/>
      <c r="O57" s="150"/>
      <c r="P57" s="150"/>
      <c r="Q57" s="150"/>
      <c r="R57" s="150"/>
      <c r="S57" s="150"/>
      <c r="T57" s="151"/>
      <c r="U57" s="150"/>
      <c r="V57" s="142"/>
      <c r="W57" s="142"/>
      <c r="X57" s="142"/>
      <c r="Y57" s="142"/>
      <c r="Z57" s="142"/>
      <c r="AA57" s="142"/>
      <c r="AB57" s="142"/>
      <c r="AC57" s="142"/>
      <c r="AD57" s="142"/>
      <c r="AE57" s="142" t="s">
        <v>95</v>
      </c>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5" t="str">
        <f>C57</f>
        <v>Poplatek za likvidaci odpadů nekontaminovaných 17 05 04 Vytěžené zeminy a horniny</v>
      </c>
      <c r="BB57" s="142"/>
      <c r="BC57" s="142"/>
      <c r="BD57" s="142"/>
      <c r="BE57" s="142"/>
      <c r="BF57" s="142"/>
      <c r="BG57" s="142"/>
      <c r="BH57" s="142"/>
    </row>
    <row r="58" spans="1:60" outlineLevel="1" x14ac:dyDescent="0.25">
      <c r="A58" s="143"/>
      <c r="B58" s="143"/>
      <c r="C58" s="391" t="s">
        <v>175</v>
      </c>
      <c r="D58" s="392"/>
      <c r="E58" s="393"/>
      <c r="F58" s="394"/>
      <c r="G58" s="395"/>
      <c r="H58" s="159"/>
      <c r="I58" s="159"/>
      <c r="J58" s="159"/>
      <c r="K58" s="159"/>
      <c r="L58" s="159"/>
      <c r="M58" s="159"/>
      <c r="N58" s="150"/>
      <c r="O58" s="150"/>
      <c r="P58" s="150"/>
      <c r="Q58" s="150"/>
      <c r="R58" s="150"/>
      <c r="S58" s="150"/>
      <c r="T58" s="151"/>
      <c r="U58" s="150"/>
      <c r="V58" s="142"/>
      <c r="W58" s="142"/>
      <c r="X58" s="142"/>
      <c r="Y58" s="142"/>
      <c r="Z58" s="142"/>
      <c r="AA58" s="142"/>
      <c r="AB58" s="142"/>
      <c r="AC58" s="142"/>
      <c r="AD58" s="142"/>
      <c r="AE58" s="142" t="s">
        <v>95</v>
      </c>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5" t="str">
        <f>C58</f>
        <v>Položka obsahuje:</v>
      </c>
      <c r="BB58" s="142"/>
      <c r="BC58" s="142"/>
      <c r="BD58" s="142"/>
      <c r="BE58" s="142"/>
      <c r="BF58" s="142"/>
      <c r="BG58" s="142"/>
      <c r="BH58" s="142"/>
    </row>
    <row r="59" spans="1:60" ht="21" outlineLevel="1" x14ac:dyDescent="0.25">
      <c r="A59" s="143"/>
      <c r="B59" s="143"/>
      <c r="C59" s="391" t="s">
        <v>176</v>
      </c>
      <c r="D59" s="392"/>
      <c r="E59" s="393"/>
      <c r="F59" s="394"/>
      <c r="G59" s="395"/>
      <c r="H59" s="159"/>
      <c r="I59" s="159"/>
      <c r="J59" s="159"/>
      <c r="K59" s="159"/>
      <c r="L59" s="159"/>
      <c r="M59" s="159"/>
      <c r="N59" s="150"/>
      <c r="O59" s="150"/>
      <c r="P59" s="150"/>
      <c r="Q59" s="150"/>
      <c r="R59" s="150"/>
      <c r="S59" s="150"/>
      <c r="T59" s="151"/>
      <c r="U59" s="150"/>
      <c r="V59" s="142"/>
      <c r="W59" s="142"/>
      <c r="X59" s="142"/>
      <c r="Y59" s="142"/>
      <c r="Z59" s="142"/>
      <c r="AA59" s="142"/>
      <c r="AB59" s="142"/>
      <c r="AC59" s="142"/>
      <c r="AD59" s="142"/>
      <c r="AE59" s="142" t="s">
        <v>95</v>
      </c>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5" t="str">
        <f>C59</f>
        <v>-veškeré poplatky provozovateli skládky, recyklační linky nebo jiného zařízení na zpracování nebo likvidaci odpadů související s převzetím, uložením, zpracováním nebo likvidací odpadu</v>
      </c>
      <c r="BB59" s="142"/>
      <c r="BC59" s="142"/>
      <c r="BD59" s="142"/>
      <c r="BE59" s="142"/>
      <c r="BF59" s="142"/>
      <c r="BG59" s="142"/>
      <c r="BH59" s="142"/>
    </row>
    <row r="60" spans="1:60" ht="21" outlineLevel="1" x14ac:dyDescent="0.25">
      <c r="A60" s="143"/>
      <c r="B60" s="143"/>
      <c r="C60" s="391" t="s">
        <v>177</v>
      </c>
      <c r="D60" s="392"/>
      <c r="E60" s="393"/>
      <c r="F60" s="394"/>
      <c r="G60" s="395"/>
      <c r="H60" s="159"/>
      <c r="I60" s="159"/>
      <c r="J60" s="159"/>
      <c r="K60" s="159"/>
      <c r="L60" s="159"/>
      <c r="M60" s="159"/>
      <c r="N60" s="150"/>
      <c r="O60" s="150"/>
      <c r="P60" s="150"/>
      <c r="Q60" s="150"/>
      <c r="R60" s="150"/>
      <c r="S60" s="150"/>
      <c r="T60" s="151"/>
      <c r="U60" s="150"/>
      <c r="V60" s="142"/>
      <c r="W60" s="142"/>
      <c r="X60" s="142"/>
      <c r="Y60" s="142"/>
      <c r="Z60" s="142"/>
      <c r="AA60" s="142"/>
      <c r="AB60" s="142"/>
      <c r="AC60" s="142"/>
      <c r="AD60" s="142"/>
      <c r="AE60" s="142" t="s">
        <v>95</v>
      </c>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5" t="str">
        <f>C60</f>
        <v>- náklady spojené s dopravou odpadu z místa stavby na místo převzetí provozovatelem skládky, recyklační linky nebo likvidaci odpadů</v>
      </c>
      <c r="BB60" s="142"/>
      <c r="BC60" s="142"/>
      <c r="BD60" s="142"/>
      <c r="BE60" s="142"/>
      <c r="BF60" s="142"/>
      <c r="BG60" s="142"/>
      <c r="BH60" s="142"/>
    </row>
    <row r="61" spans="1:60" x14ac:dyDescent="0.25">
      <c r="A61" s="144" t="s">
        <v>88</v>
      </c>
      <c r="B61" s="144" t="s">
        <v>53</v>
      </c>
      <c r="C61" s="180" t="s">
        <v>54</v>
      </c>
      <c r="D61" s="153"/>
      <c r="E61" s="157"/>
      <c r="F61" s="160"/>
      <c r="G61" s="160">
        <f>SUMIF(AE62:AE63,"&lt;&gt;NOR",G62:G63)</f>
        <v>0</v>
      </c>
      <c r="H61" s="160"/>
      <c r="I61" s="160">
        <f>SUM(I62:I63)</f>
        <v>0</v>
      </c>
      <c r="J61" s="160"/>
      <c r="K61" s="160">
        <f>SUM(K62:K63)</f>
        <v>0</v>
      </c>
      <c r="L61" s="160"/>
      <c r="M61" s="160">
        <f>SUM(M62:M63)</f>
        <v>0</v>
      </c>
      <c r="N61" s="153"/>
      <c r="O61" s="153">
        <f>SUM(O62:O63)</f>
        <v>46.909260000000003</v>
      </c>
      <c r="P61" s="153"/>
      <c r="Q61" s="153">
        <f>SUM(Q62:Q63)</f>
        <v>0</v>
      </c>
      <c r="R61" s="153"/>
      <c r="S61" s="153"/>
      <c r="T61" s="154"/>
      <c r="U61" s="153">
        <f>SUM(U62:U63)</f>
        <v>43.46</v>
      </c>
      <c r="AE61" t="s">
        <v>89</v>
      </c>
    </row>
    <row r="62" spans="1:60" ht="20.399999999999999" outlineLevel="1" x14ac:dyDescent="0.25">
      <c r="A62" s="143">
        <v>27</v>
      </c>
      <c r="B62" s="143" t="s">
        <v>153</v>
      </c>
      <c r="C62" s="178" t="s">
        <v>178</v>
      </c>
      <c r="D62" s="150" t="s">
        <v>105</v>
      </c>
      <c r="E62" s="155">
        <v>7.36</v>
      </c>
      <c r="F62" s="158">
        <f>H62+J62</f>
        <v>0</v>
      </c>
      <c r="G62" s="159">
        <f>ROUND(E62*F62,2)</f>
        <v>0</v>
      </c>
      <c r="H62" s="159"/>
      <c r="I62" s="159">
        <f>ROUND(E62*H62,2)</f>
        <v>0</v>
      </c>
      <c r="J62" s="159"/>
      <c r="K62" s="159">
        <f>ROUND(E62*J62,2)</f>
        <v>0</v>
      </c>
      <c r="L62" s="159">
        <v>21</v>
      </c>
      <c r="M62" s="159">
        <f>G62*(1+L62/100)</f>
        <v>0</v>
      </c>
      <c r="N62" s="150">
        <v>1.7</v>
      </c>
      <c r="O62" s="150">
        <f>ROUND(E62*N62,5)</f>
        <v>12.512</v>
      </c>
      <c r="P62" s="150">
        <v>0</v>
      </c>
      <c r="Q62" s="150">
        <f>ROUND(E62*P62,5)</f>
        <v>0</v>
      </c>
      <c r="R62" s="150"/>
      <c r="S62" s="150"/>
      <c r="T62" s="151">
        <v>1.587</v>
      </c>
      <c r="U62" s="150">
        <f>ROUND(E62*T62,2)</f>
        <v>11.68</v>
      </c>
      <c r="V62" s="142"/>
      <c r="W62" s="142"/>
      <c r="X62" s="142"/>
      <c r="Y62" s="142"/>
      <c r="Z62" s="142"/>
      <c r="AA62" s="142"/>
      <c r="AB62" s="142"/>
      <c r="AC62" s="142"/>
      <c r="AD62" s="142"/>
      <c r="AE62" s="142" t="s">
        <v>100</v>
      </c>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row>
    <row r="63" spans="1:60" ht="20.399999999999999" outlineLevel="1" x14ac:dyDescent="0.25">
      <c r="A63" s="143">
        <v>28</v>
      </c>
      <c r="B63" s="143" t="s">
        <v>179</v>
      </c>
      <c r="C63" s="178" t="s">
        <v>180</v>
      </c>
      <c r="D63" s="150" t="s">
        <v>159</v>
      </c>
      <c r="E63" s="155">
        <v>147.11000000000001</v>
      </c>
      <c r="F63" s="158">
        <f>H63+J63</f>
        <v>0</v>
      </c>
      <c r="G63" s="159">
        <f>ROUND(E63*F63,2)</f>
        <v>0</v>
      </c>
      <c r="H63" s="159"/>
      <c r="I63" s="159">
        <f>ROUND(E63*H63,2)</f>
        <v>0</v>
      </c>
      <c r="J63" s="159"/>
      <c r="K63" s="159">
        <f>ROUND(E63*J63,2)</f>
        <v>0</v>
      </c>
      <c r="L63" s="159">
        <v>21</v>
      </c>
      <c r="M63" s="159">
        <f>G63*(1+L63/100)</f>
        <v>0</v>
      </c>
      <c r="N63" s="150">
        <v>0.23382</v>
      </c>
      <c r="O63" s="150">
        <f>ROUND(E63*N63,5)</f>
        <v>34.397260000000003</v>
      </c>
      <c r="P63" s="150">
        <v>0</v>
      </c>
      <c r="Q63" s="150">
        <f>ROUND(E63*P63,5)</f>
        <v>0</v>
      </c>
      <c r="R63" s="150"/>
      <c r="S63" s="150"/>
      <c r="T63" s="151">
        <v>0.216</v>
      </c>
      <c r="U63" s="150">
        <f>ROUND(E63*T63,2)</f>
        <v>31.78</v>
      </c>
      <c r="V63" s="142"/>
      <c r="W63" s="142"/>
      <c r="X63" s="142"/>
      <c r="Y63" s="142"/>
      <c r="Z63" s="142"/>
      <c r="AA63" s="142"/>
      <c r="AB63" s="142"/>
      <c r="AC63" s="142"/>
      <c r="AD63" s="142"/>
      <c r="AE63" s="142" t="s">
        <v>100</v>
      </c>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row>
    <row r="64" spans="1:60" x14ac:dyDescent="0.25">
      <c r="A64" s="144" t="s">
        <v>88</v>
      </c>
      <c r="B64" s="144" t="s">
        <v>55</v>
      </c>
      <c r="C64" s="180" t="s">
        <v>56</v>
      </c>
      <c r="D64" s="153"/>
      <c r="E64" s="157"/>
      <c r="F64" s="160"/>
      <c r="G64" s="160">
        <f>SUMIF(AE65:AE74,"&lt;&gt;NOR",G65:G74)</f>
        <v>0</v>
      </c>
      <c r="H64" s="160"/>
      <c r="I64" s="160">
        <f>SUM(I65:I74)</f>
        <v>0</v>
      </c>
      <c r="J64" s="160"/>
      <c r="K64" s="160">
        <f>SUM(K65:K74)</f>
        <v>0</v>
      </c>
      <c r="L64" s="160"/>
      <c r="M64" s="160">
        <f>SUM(M65:M74)</f>
        <v>0</v>
      </c>
      <c r="N64" s="153"/>
      <c r="O64" s="153">
        <f>SUM(O65:O74)</f>
        <v>231.04299999999998</v>
      </c>
      <c r="P64" s="153"/>
      <c r="Q64" s="153">
        <f>SUM(Q65:Q74)</f>
        <v>0</v>
      </c>
      <c r="R64" s="153"/>
      <c r="S64" s="153"/>
      <c r="T64" s="154"/>
      <c r="U64" s="153">
        <f>SUM(U65:U74)</f>
        <v>208.85000000000002</v>
      </c>
      <c r="AE64" t="s">
        <v>89</v>
      </c>
    </row>
    <row r="65" spans="1:60" outlineLevel="1" x14ac:dyDescent="0.25">
      <c r="A65" s="143">
        <v>29</v>
      </c>
      <c r="B65" s="143" t="s">
        <v>182</v>
      </c>
      <c r="C65" s="178" t="s">
        <v>183</v>
      </c>
      <c r="D65" s="150" t="s">
        <v>105</v>
      </c>
      <c r="E65" s="155">
        <v>33.865200000000002</v>
      </c>
      <c r="F65" s="158">
        <f>H65+J65</f>
        <v>0</v>
      </c>
      <c r="G65" s="159">
        <f>ROUND(E65*F65,2)</f>
        <v>0</v>
      </c>
      <c r="H65" s="159"/>
      <c r="I65" s="159">
        <f>ROUND(E65*H65,2)</f>
        <v>0</v>
      </c>
      <c r="J65" s="159"/>
      <c r="K65" s="159">
        <f>ROUND(E65*J65,2)</f>
        <v>0</v>
      </c>
      <c r="L65" s="159">
        <v>21</v>
      </c>
      <c r="M65" s="159">
        <f>G65*(1+L65/100)</f>
        <v>0</v>
      </c>
      <c r="N65" s="150">
        <v>1.7034</v>
      </c>
      <c r="O65" s="150">
        <f>ROUND(E65*N65,5)</f>
        <v>57.685980000000001</v>
      </c>
      <c r="P65" s="150">
        <v>0</v>
      </c>
      <c r="Q65" s="150">
        <f>ROUND(E65*P65,5)</f>
        <v>0</v>
      </c>
      <c r="R65" s="150"/>
      <c r="S65" s="150"/>
      <c r="T65" s="151">
        <v>1.3</v>
      </c>
      <c r="U65" s="150">
        <f>ROUND(E65*T65,2)</f>
        <v>44.02</v>
      </c>
      <c r="V65" s="142"/>
      <c r="W65" s="142"/>
      <c r="X65" s="142"/>
      <c r="Y65" s="142"/>
      <c r="Z65" s="142"/>
      <c r="AA65" s="142"/>
      <c r="AB65" s="142"/>
      <c r="AC65" s="142"/>
      <c r="AD65" s="142"/>
      <c r="AE65" s="142" t="s">
        <v>100</v>
      </c>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row>
    <row r="66" spans="1:60" outlineLevel="1" x14ac:dyDescent="0.25">
      <c r="A66" s="143"/>
      <c r="B66" s="143"/>
      <c r="C66" s="391" t="s">
        <v>184</v>
      </c>
      <c r="D66" s="392"/>
      <c r="E66" s="393"/>
      <c r="F66" s="394"/>
      <c r="G66" s="395"/>
      <c r="H66" s="159"/>
      <c r="I66" s="159"/>
      <c r="J66" s="159"/>
      <c r="K66" s="159"/>
      <c r="L66" s="159"/>
      <c r="M66" s="159"/>
      <c r="N66" s="150"/>
      <c r="O66" s="150"/>
      <c r="P66" s="150"/>
      <c r="Q66" s="150"/>
      <c r="R66" s="150"/>
      <c r="S66" s="150"/>
      <c r="T66" s="151"/>
      <c r="U66" s="150"/>
      <c r="V66" s="142"/>
      <c r="W66" s="142"/>
      <c r="X66" s="142"/>
      <c r="Y66" s="142"/>
      <c r="Z66" s="142"/>
      <c r="AA66" s="142"/>
      <c r="AB66" s="142"/>
      <c r="AC66" s="142"/>
      <c r="AD66" s="142"/>
      <c r="AE66" s="142" t="s">
        <v>95</v>
      </c>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5" t="str">
        <f>C66</f>
        <v>lože pod šachty</v>
      </c>
      <c r="BB66" s="142"/>
      <c r="BC66" s="142"/>
      <c r="BD66" s="142"/>
      <c r="BE66" s="142"/>
      <c r="BF66" s="142"/>
      <c r="BG66" s="142"/>
      <c r="BH66" s="142"/>
    </row>
    <row r="67" spans="1:60" outlineLevel="1" x14ac:dyDescent="0.25">
      <c r="A67" s="143"/>
      <c r="B67" s="143"/>
      <c r="C67" s="179" t="s">
        <v>318</v>
      </c>
      <c r="D67" s="152"/>
      <c r="E67" s="156">
        <v>17.653199999999998</v>
      </c>
      <c r="F67" s="159"/>
      <c r="G67" s="159"/>
      <c r="H67" s="159"/>
      <c r="I67" s="159"/>
      <c r="J67" s="159"/>
      <c r="K67" s="159"/>
      <c r="L67" s="159"/>
      <c r="M67" s="159"/>
      <c r="N67" s="150"/>
      <c r="O67" s="150"/>
      <c r="P67" s="150"/>
      <c r="Q67" s="150"/>
      <c r="R67" s="150"/>
      <c r="S67" s="150"/>
      <c r="T67" s="151"/>
      <c r="U67" s="150"/>
      <c r="V67" s="142"/>
      <c r="W67" s="142"/>
      <c r="X67" s="142"/>
      <c r="Y67" s="142"/>
      <c r="Z67" s="142"/>
      <c r="AA67" s="142"/>
      <c r="AB67" s="142"/>
      <c r="AC67" s="142"/>
      <c r="AD67" s="142"/>
      <c r="AE67" s="142" t="s">
        <v>102</v>
      </c>
      <c r="AF67" s="142">
        <v>0</v>
      </c>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row>
    <row r="68" spans="1:60" outlineLevel="1" x14ac:dyDescent="0.25">
      <c r="A68" s="143"/>
      <c r="B68" s="143"/>
      <c r="C68" s="179" t="s">
        <v>317</v>
      </c>
      <c r="D68" s="152"/>
      <c r="E68" s="156">
        <v>16.212</v>
      </c>
      <c r="F68" s="159"/>
      <c r="G68" s="159"/>
      <c r="H68" s="159"/>
      <c r="I68" s="159"/>
      <c r="J68" s="159"/>
      <c r="K68" s="159"/>
      <c r="L68" s="159"/>
      <c r="M68" s="159"/>
      <c r="N68" s="150"/>
      <c r="O68" s="150"/>
      <c r="P68" s="150"/>
      <c r="Q68" s="150"/>
      <c r="R68" s="150"/>
      <c r="S68" s="150"/>
      <c r="T68" s="151"/>
      <c r="U68" s="150"/>
      <c r="V68" s="142"/>
      <c r="W68" s="142"/>
      <c r="X68" s="142"/>
      <c r="Y68" s="142"/>
      <c r="Z68" s="142"/>
      <c r="AA68" s="142"/>
      <c r="AB68" s="142"/>
      <c r="AC68" s="142"/>
      <c r="AD68" s="142"/>
      <c r="AE68" s="142" t="s">
        <v>102</v>
      </c>
      <c r="AF68" s="142">
        <v>0</v>
      </c>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row>
    <row r="69" spans="1:60" outlineLevel="1" x14ac:dyDescent="0.25">
      <c r="A69" s="143">
        <v>30</v>
      </c>
      <c r="B69" s="143" t="s">
        <v>187</v>
      </c>
      <c r="C69" s="178" t="s">
        <v>188</v>
      </c>
      <c r="D69" s="150" t="s">
        <v>105</v>
      </c>
      <c r="E69" s="155">
        <v>33.865200000000002</v>
      </c>
      <c r="F69" s="158">
        <f>H69+J69</f>
        <v>0</v>
      </c>
      <c r="G69" s="159">
        <f>ROUND(E69*F69,2)</f>
        <v>0</v>
      </c>
      <c r="H69" s="159"/>
      <c r="I69" s="159">
        <f>ROUND(E69*H69,2)</f>
        <v>0</v>
      </c>
      <c r="J69" s="159"/>
      <c r="K69" s="159">
        <f>ROUND(E69*J69,2)</f>
        <v>0</v>
      </c>
      <c r="L69" s="159">
        <v>21</v>
      </c>
      <c r="M69" s="159">
        <f>G69*(1+L69/100)</f>
        <v>0</v>
      </c>
      <c r="N69" s="150">
        <v>2.5</v>
      </c>
      <c r="O69" s="150">
        <f>ROUND(E69*N69,5)</f>
        <v>84.662999999999997</v>
      </c>
      <c r="P69" s="150">
        <v>0</v>
      </c>
      <c r="Q69" s="150">
        <f>ROUND(E69*P69,5)</f>
        <v>0</v>
      </c>
      <c r="R69" s="150"/>
      <c r="S69" s="150"/>
      <c r="T69" s="151">
        <v>1.36</v>
      </c>
      <c r="U69" s="150">
        <f>ROUND(E69*T69,2)</f>
        <v>46.06</v>
      </c>
      <c r="V69" s="142"/>
      <c r="W69" s="142"/>
      <c r="X69" s="142"/>
      <c r="Y69" s="142"/>
      <c r="Z69" s="142"/>
      <c r="AA69" s="142"/>
      <c r="AB69" s="142"/>
      <c r="AC69" s="142"/>
      <c r="AD69" s="142"/>
      <c r="AE69" s="142" t="s">
        <v>100</v>
      </c>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row>
    <row r="70" spans="1:60" outlineLevel="1" x14ac:dyDescent="0.25">
      <c r="A70" s="143"/>
      <c r="B70" s="143"/>
      <c r="C70" s="179" t="s">
        <v>316</v>
      </c>
      <c r="D70" s="152"/>
      <c r="E70" s="156">
        <v>33.865200000000002</v>
      </c>
      <c r="F70" s="159"/>
      <c r="G70" s="159"/>
      <c r="H70" s="159"/>
      <c r="I70" s="159"/>
      <c r="J70" s="159"/>
      <c r="K70" s="159"/>
      <c r="L70" s="159"/>
      <c r="M70" s="159"/>
      <c r="N70" s="150"/>
      <c r="O70" s="150"/>
      <c r="P70" s="150"/>
      <c r="Q70" s="150"/>
      <c r="R70" s="150"/>
      <c r="S70" s="150"/>
      <c r="T70" s="151"/>
      <c r="U70" s="150"/>
      <c r="V70" s="142"/>
      <c r="W70" s="142"/>
      <c r="X70" s="142"/>
      <c r="Y70" s="142"/>
      <c r="Z70" s="142"/>
      <c r="AA70" s="142"/>
      <c r="AB70" s="142"/>
      <c r="AC70" s="142"/>
      <c r="AD70" s="142"/>
      <c r="AE70" s="142" t="s">
        <v>102</v>
      </c>
      <c r="AF70" s="142">
        <v>0</v>
      </c>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row>
    <row r="71" spans="1:60" outlineLevel="1" x14ac:dyDescent="0.25">
      <c r="A71" s="143">
        <v>31</v>
      </c>
      <c r="B71" s="143" t="s">
        <v>190</v>
      </c>
      <c r="C71" s="178" t="s">
        <v>191</v>
      </c>
      <c r="D71" s="150" t="s">
        <v>130</v>
      </c>
      <c r="E71" s="155">
        <v>56.442</v>
      </c>
      <c r="F71" s="158">
        <f>H71+J71</f>
        <v>0</v>
      </c>
      <c r="G71" s="159">
        <f>ROUND(E71*F71,2)</f>
        <v>0</v>
      </c>
      <c r="H71" s="159"/>
      <c r="I71" s="159">
        <f>ROUND(E71*H71,2)</f>
        <v>0</v>
      </c>
      <c r="J71" s="159"/>
      <c r="K71" s="159">
        <f>ROUND(E71*J71,2)</f>
        <v>0</v>
      </c>
      <c r="L71" s="159">
        <v>21</v>
      </c>
      <c r="M71" s="159">
        <f>G71*(1+L71/100)</f>
        <v>0</v>
      </c>
      <c r="N71" s="150">
        <v>4.4099999999999999E-3</v>
      </c>
      <c r="O71" s="150">
        <f>ROUND(E71*N71,5)</f>
        <v>0.24890999999999999</v>
      </c>
      <c r="P71" s="150">
        <v>0</v>
      </c>
      <c r="Q71" s="150">
        <f>ROUND(E71*P71,5)</f>
        <v>0</v>
      </c>
      <c r="R71" s="150"/>
      <c r="S71" s="150"/>
      <c r="T71" s="151">
        <v>0.82</v>
      </c>
      <c r="U71" s="150">
        <f>ROUND(E71*T71,2)</f>
        <v>46.28</v>
      </c>
      <c r="V71" s="142"/>
      <c r="W71" s="142"/>
      <c r="X71" s="142"/>
      <c r="Y71" s="142"/>
      <c r="Z71" s="142"/>
      <c r="AA71" s="142"/>
      <c r="AB71" s="142"/>
      <c r="AC71" s="142"/>
      <c r="AD71" s="142"/>
      <c r="AE71" s="142" t="s">
        <v>100</v>
      </c>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row>
    <row r="72" spans="1:60" outlineLevel="1" x14ac:dyDescent="0.25">
      <c r="A72" s="143"/>
      <c r="B72" s="143"/>
      <c r="C72" s="179" t="s">
        <v>315</v>
      </c>
      <c r="D72" s="152"/>
      <c r="E72" s="156">
        <v>56.442</v>
      </c>
      <c r="F72" s="159"/>
      <c r="G72" s="159"/>
      <c r="H72" s="159"/>
      <c r="I72" s="159"/>
      <c r="J72" s="159"/>
      <c r="K72" s="159"/>
      <c r="L72" s="159"/>
      <c r="M72" s="159"/>
      <c r="N72" s="150"/>
      <c r="O72" s="150"/>
      <c r="P72" s="150"/>
      <c r="Q72" s="150"/>
      <c r="R72" s="150"/>
      <c r="S72" s="150"/>
      <c r="T72" s="151"/>
      <c r="U72" s="150"/>
      <c r="V72" s="142"/>
      <c r="W72" s="142"/>
      <c r="X72" s="142"/>
      <c r="Y72" s="142"/>
      <c r="Z72" s="142"/>
      <c r="AA72" s="142"/>
      <c r="AB72" s="142"/>
      <c r="AC72" s="142"/>
      <c r="AD72" s="142"/>
      <c r="AE72" s="142" t="s">
        <v>102</v>
      </c>
      <c r="AF72" s="142">
        <v>0</v>
      </c>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row>
    <row r="73" spans="1:60" outlineLevel="1" x14ac:dyDescent="0.25">
      <c r="A73" s="143">
        <v>32</v>
      </c>
      <c r="B73" s="143" t="s">
        <v>193</v>
      </c>
      <c r="C73" s="178" t="s">
        <v>194</v>
      </c>
      <c r="D73" s="150" t="s">
        <v>105</v>
      </c>
      <c r="E73" s="155">
        <v>33.82</v>
      </c>
      <c r="F73" s="158">
        <f>H73+J73</f>
        <v>0</v>
      </c>
      <c r="G73" s="159">
        <f>ROUND(E73*F73,2)</f>
        <v>0</v>
      </c>
      <c r="H73" s="159"/>
      <c r="I73" s="159">
        <f>ROUND(E73*H73,2)</f>
        <v>0</v>
      </c>
      <c r="J73" s="159"/>
      <c r="K73" s="159">
        <f>ROUND(E73*J73,2)</f>
        <v>0</v>
      </c>
      <c r="L73" s="159">
        <v>21</v>
      </c>
      <c r="M73" s="159">
        <f>G73*(1+L73/100)</f>
        <v>0</v>
      </c>
      <c r="N73" s="150">
        <v>2.5249999999999999</v>
      </c>
      <c r="O73" s="150">
        <f>ROUND(E73*N73,5)</f>
        <v>85.395499999999998</v>
      </c>
      <c r="P73" s="150">
        <v>0</v>
      </c>
      <c r="Q73" s="150">
        <f>ROUND(E73*P73,5)</f>
        <v>0</v>
      </c>
      <c r="R73" s="150"/>
      <c r="S73" s="150"/>
      <c r="T73" s="151">
        <v>1.3029999999999999</v>
      </c>
      <c r="U73" s="150">
        <f>ROUND(E73*T73,2)</f>
        <v>44.07</v>
      </c>
      <c r="V73" s="142"/>
      <c r="W73" s="142"/>
      <c r="X73" s="142"/>
      <c r="Y73" s="142"/>
      <c r="Z73" s="142"/>
      <c r="AA73" s="142"/>
      <c r="AB73" s="142"/>
      <c r="AC73" s="142"/>
      <c r="AD73" s="142"/>
      <c r="AE73" s="142" t="s">
        <v>100</v>
      </c>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row>
    <row r="74" spans="1:60" ht="20.399999999999999" outlineLevel="1" x14ac:dyDescent="0.25">
      <c r="A74" s="143">
        <v>33</v>
      </c>
      <c r="B74" s="143" t="s">
        <v>195</v>
      </c>
      <c r="C74" s="178" t="s">
        <v>196</v>
      </c>
      <c r="D74" s="150" t="s">
        <v>159</v>
      </c>
      <c r="E74" s="155">
        <v>58.85</v>
      </c>
      <c r="F74" s="158">
        <f>H74+J74</f>
        <v>0</v>
      </c>
      <c r="G74" s="159">
        <f>ROUND(E74*F74,2)</f>
        <v>0</v>
      </c>
      <c r="H74" s="159"/>
      <c r="I74" s="159">
        <f>ROUND(E74*H74,2)</f>
        <v>0</v>
      </c>
      <c r="J74" s="159"/>
      <c r="K74" s="159">
        <f>ROUND(E74*J74,2)</f>
        <v>0</v>
      </c>
      <c r="L74" s="159">
        <v>21</v>
      </c>
      <c r="M74" s="159">
        <f>G74*(1+L74/100)</f>
        <v>0</v>
      </c>
      <c r="N74" s="150">
        <v>5.1819999999999998E-2</v>
      </c>
      <c r="O74" s="150">
        <f>ROUND(E74*N74,5)</f>
        <v>3.0496099999999999</v>
      </c>
      <c r="P74" s="150">
        <v>0</v>
      </c>
      <c r="Q74" s="150">
        <f>ROUND(E74*P74,5)</f>
        <v>0</v>
      </c>
      <c r="R74" s="150"/>
      <c r="S74" s="150"/>
      <c r="T74" s="151">
        <v>0.48299999999999998</v>
      </c>
      <c r="U74" s="150">
        <f>ROUND(E74*T74,2)</f>
        <v>28.42</v>
      </c>
      <c r="V74" s="142"/>
      <c r="W74" s="142"/>
      <c r="X74" s="142"/>
      <c r="Y74" s="142"/>
      <c r="Z74" s="142"/>
      <c r="AA74" s="142"/>
      <c r="AB74" s="142"/>
      <c r="AC74" s="142"/>
      <c r="AD74" s="142"/>
      <c r="AE74" s="142" t="s">
        <v>100</v>
      </c>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row>
    <row r="75" spans="1:60" x14ac:dyDescent="0.25">
      <c r="A75" s="144" t="s">
        <v>88</v>
      </c>
      <c r="B75" s="144" t="s">
        <v>57</v>
      </c>
      <c r="C75" s="180" t="s">
        <v>58</v>
      </c>
      <c r="D75" s="153"/>
      <c r="E75" s="157"/>
      <c r="F75" s="160"/>
      <c r="G75" s="160">
        <f>SUMIF(AE76:AE133,"&lt;&gt;NOR",G76:G133)</f>
        <v>0</v>
      </c>
      <c r="H75" s="160"/>
      <c r="I75" s="160" t="e">
        <f>SUM(I76:I133)</f>
        <v>#VALUE!</v>
      </c>
      <c r="J75" s="160"/>
      <c r="K75" s="160" t="e">
        <f>SUM(K76:K133)</f>
        <v>#VALUE!</v>
      </c>
      <c r="L75" s="160"/>
      <c r="M75" s="160">
        <f>SUM(M76:M133)</f>
        <v>0</v>
      </c>
      <c r="N75" s="153"/>
      <c r="O75" s="153" t="e">
        <f>SUM(O76:O133)</f>
        <v>#VALUE!</v>
      </c>
      <c r="P75" s="153"/>
      <c r="Q75" s="153" t="e">
        <f>SUM(Q76:Q133)</f>
        <v>#VALUE!</v>
      </c>
      <c r="R75" s="153"/>
      <c r="S75" s="153"/>
      <c r="T75" s="154"/>
      <c r="U75" s="153" t="e">
        <f>SUM(U76:U133)</f>
        <v>#VALUE!</v>
      </c>
      <c r="AE75" t="s">
        <v>89</v>
      </c>
    </row>
    <row r="76" spans="1:60" ht="20.399999999999999" outlineLevel="1" x14ac:dyDescent="0.25">
      <c r="A76" s="143">
        <v>34</v>
      </c>
      <c r="B76" s="143" t="s">
        <v>197</v>
      </c>
      <c r="C76" s="178" t="s">
        <v>198</v>
      </c>
      <c r="D76" s="150" t="s">
        <v>159</v>
      </c>
      <c r="E76" s="155">
        <v>103.9</v>
      </c>
      <c r="F76" s="158">
        <f>H76+J76</f>
        <v>0</v>
      </c>
      <c r="G76" s="159">
        <f>ROUND(E76*F76,2)</f>
        <v>0</v>
      </c>
      <c r="H76" s="159"/>
      <c r="I76" s="159">
        <f>ROUND(E76*H76,2)</f>
        <v>0</v>
      </c>
      <c r="J76" s="159"/>
      <c r="K76" s="159">
        <f>ROUND(E76*J76,2)</f>
        <v>0</v>
      </c>
      <c r="L76" s="159">
        <v>21</v>
      </c>
      <c r="M76" s="159">
        <f>G76*(1+L76/100)</f>
        <v>0</v>
      </c>
      <c r="N76" s="150">
        <v>2.4379999999999999E-2</v>
      </c>
      <c r="O76" s="150">
        <f>ROUND(E76*N76,5)</f>
        <v>2.53308</v>
      </c>
      <c r="P76" s="150">
        <v>0</v>
      </c>
      <c r="Q76" s="150">
        <f>ROUND(E76*P76,5)</f>
        <v>0</v>
      </c>
      <c r="R76" s="150"/>
      <c r="S76" s="150"/>
      <c r="T76" s="151">
        <v>0.35399999999999998</v>
      </c>
      <c r="U76" s="150">
        <f>ROUND(E76*T76,2)</f>
        <v>36.78</v>
      </c>
      <c r="V76" s="142"/>
      <c r="W76" s="142"/>
      <c r="X76" s="142"/>
      <c r="Y76" s="142"/>
      <c r="Z76" s="142"/>
      <c r="AA76" s="142"/>
      <c r="AB76" s="142"/>
      <c r="AC76" s="142"/>
      <c r="AD76" s="142"/>
      <c r="AE76" s="142" t="s">
        <v>100</v>
      </c>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row>
    <row r="77" spans="1:60" outlineLevel="1" x14ac:dyDescent="0.25">
      <c r="A77" s="143"/>
      <c r="B77" s="143"/>
      <c r="C77" s="391" t="s">
        <v>312</v>
      </c>
      <c r="D77" s="392"/>
      <c r="E77" s="393"/>
      <c r="F77" s="394"/>
      <c r="G77" s="395"/>
      <c r="H77" s="159"/>
      <c r="I77" s="159"/>
      <c r="J77" s="159"/>
      <c r="K77" s="159"/>
      <c r="L77" s="159"/>
      <c r="M77" s="159"/>
      <c r="N77" s="150"/>
      <c r="O77" s="150"/>
      <c r="P77" s="150"/>
      <c r="Q77" s="150"/>
      <c r="R77" s="150"/>
      <c r="S77" s="150"/>
      <c r="T77" s="151"/>
      <c r="U77" s="150"/>
      <c r="V77" s="142"/>
      <c r="W77" s="142"/>
      <c r="X77" s="142"/>
      <c r="Y77" s="142"/>
      <c r="Z77" s="142"/>
      <c r="AA77" s="142"/>
      <c r="AB77" s="142"/>
      <c r="AC77" s="142"/>
      <c r="AD77" s="142"/>
      <c r="AE77" s="142" t="s">
        <v>95</v>
      </c>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5" t="str">
        <f>C77</f>
        <v>Viz Technické listy VAS K.1.1</v>
      </c>
      <c r="BB77" s="142"/>
      <c r="BC77" s="142"/>
      <c r="BD77" s="142"/>
      <c r="BE77" s="142"/>
      <c r="BF77" s="142"/>
      <c r="BG77" s="142"/>
      <c r="BH77" s="142"/>
    </row>
    <row r="78" spans="1:60" ht="20.399999999999999" outlineLevel="1" x14ac:dyDescent="0.25">
      <c r="A78" s="143">
        <v>35</v>
      </c>
      <c r="B78" s="143" t="s">
        <v>201</v>
      </c>
      <c r="C78" s="178" t="s">
        <v>202</v>
      </c>
      <c r="D78" s="150" t="s">
        <v>159</v>
      </c>
      <c r="E78" s="155">
        <v>31.2</v>
      </c>
      <c r="F78" s="158">
        <f>H78+J78</f>
        <v>0</v>
      </c>
      <c r="G78" s="159">
        <f>ROUND(E78*F78,2)</f>
        <v>0</v>
      </c>
      <c r="H78" s="159"/>
      <c r="I78" s="159">
        <f>ROUND(E78*H78,2)</f>
        <v>0</v>
      </c>
      <c r="J78" s="159"/>
      <c r="K78" s="159">
        <f>ROUND(E78*J78,2)</f>
        <v>0</v>
      </c>
      <c r="L78" s="159">
        <v>21</v>
      </c>
      <c r="M78" s="159">
        <f>G78*(1+L78/100)</f>
        <v>0</v>
      </c>
      <c r="N78" s="150">
        <v>3.8600000000000002E-2</v>
      </c>
      <c r="O78" s="150">
        <f>ROUND(E78*N78,5)</f>
        <v>1.2043200000000001</v>
      </c>
      <c r="P78" s="150">
        <v>0</v>
      </c>
      <c r="Q78" s="150">
        <f>ROUND(E78*P78,5)</f>
        <v>0</v>
      </c>
      <c r="R78" s="150"/>
      <c r="S78" s="150"/>
      <c r="T78" s="151">
        <v>0.41699999999999998</v>
      </c>
      <c r="U78" s="150">
        <f>ROUND(E78*T78,2)</f>
        <v>13.01</v>
      </c>
      <c r="V78" s="142"/>
      <c r="W78" s="142"/>
      <c r="X78" s="142"/>
      <c r="Y78" s="142"/>
      <c r="Z78" s="142"/>
      <c r="AA78" s="142"/>
      <c r="AB78" s="142"/>
      <c r="AC78" s="142"/>
      <c r="AD78" s="142"/>
      <c r="AE78" s="142" t="s">
        <v>100</v>
      </c>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row>
    <row r="79" spans="1:60" outlineLevel="1" x14ac:dyDescent="0.25">
      <c r="A79" s="143"/>
      <c r="B79" s="143"/>
      <c r="C79" s="391" t="s">
        <v>312</v>
      </c>
      <c r="D79" s="392"/>
      <c r="E79" s="393"/>
      <c r="F79" s="394"/>
      <c r="G79" s="395"/>
      <c r="H79" s="159"/>
      <c r="I79" s="159"/>
      <c r="J79" s="159"/>
      <c r="K79" s="159"/>
      <c r="L79" s="159"/>
      <c r="M79" s="159"/>
      <c r="N79" s="150"/>
      <c r="O79" s="150"/>
      <c r="P79" s="150"/>
      <c r="Q79" s="150"/>
      <c r="R79" s="150"/>
      <c r="S79" s="150"/>
      <c r="T79" s="151"/>
      <c r="U79" s="150"/>
      <c r="V79" s="142"/>
      <c r="W79" s="142"/>
      <c r="X79" s="142"/>
      <c r="Y79" s="142"/>
      <c r="Z79" s="142"/>
      <c r="AA79" s="142"/>
      <c r="AB79" s="142"/>
      <c r="AC79" s="142"/>
      <c r="AD79" s="142"/>
      <c r="AE79" s="142" t="s">
        <v>95</v>
      </c>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5" t="str">
        <f>C79</f>
        <v>Viz Technické listy VAS K.1.1</v>
      </c>
      <c r="BB79" s="142"/>
      <c r="BC79" s="142"/>
      <c r="BD79" s="142"/>
      <c r="BE79" s="142"/>
      <c r="BF79" s="142"/>
      <c r="BG79" s="142"/>
      <c r="BH79" s="142"/>
    </row>
    <row r="80" spans="1:60" outlineLevel="1" x14ac:dyDescent="0.25">
      <c r="A80" s="143"/>
      <c r="B80" s="143"/>
      <c r="C80" s="179" t="s">
        <v>314</v>
      </c>
      <c r="D80" s="152"/>
      <c r="E80" s="156">
        <v>31.2</v>
      </c>
      <c r="F80" s="159"/>
      <c r="G80" s="159"/>
      <c r="H80" s="159"/>
      <c r="I80" s="159"/>
      <c r="J80" s="159"/>
      <c r="K80" s="159"/>
      <c r="L80" s="159"/>
      <c r="M80" s="159"/>
      <c r="N80" s="150"/>
      <c r="O80" s="150"/>
      <c r="P80" s="150"/>
      <c r="Q80" s="150"/>
      <c r="R80" s="150"/>
      <c r="S80" s="150"/>
      <c r="T80" s="151"/>
      <c r="U80" s="150"/>
      <c r="V80" s="142"/>
      <c r="W80" s="142"/>
      <c r="X80" s="142"/>
      <c r="Y80" s="142"/>
      <c r="Z80" s="142"/>
      <c r="AA80" s="142"/>
      <c r="AB80" s="142"/>
      <c r="AC80" s="142"/>
      <c r="AD80" s="142"/>
      <c r="AE80" s="142" t="s">
        <v>102</v>
      </c>
      <c r="AF80" s="142">
        <v>0</v>
      </c>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row>
    <row r="81" spans="1:60" ht="20.399999999999999" outlineLevel="1" x14ac:dyDescent="0.25">
      <c r="A81" s="143">
        <v>36</v>
      </c>
      <c r="B81" s="143" t="s">
        <v>204</v>
      </c>
      <c r="C81" s="178" t="s">
        <v>205</v>
      </c>
      <c r="D81" s="150" t="s">
        <v>159</v>
      </c>
      <c r="E81" s="155">
        <v>9.5</v>
      </c>
      <c r="F81" s="158">
        <f>H81+J81</f>
        <v>0</v>
      </c>
      <c r="G81" s="159">
        <f>ROUND(E81*F81,2)</f>
        <v>0</v>
      </c>
      <c r="H81" s="159"/>
      <c r="I81" s="159">
        <f>ROUND(E81*H81,2)</f>
        <v>0</v>
      </c>
      <c r="J81" s="159"/>
      <c r="K81" s="159">
        <f>ROUND(E81*J81,2)</f>
        <v>0</v>
      </c>
      <c r="L81" s="159">
        <v>21</v>
      </c>
      <c r="M81" s="159">
        <f>G81*(1+L81/100)</f>
        <v>0</v>
      </c>
      <c r="N81" s="150">
        <v>7.3120000000000004E-2</v>
      </c>
      <c r="O81" s="150">
        <f>ROUND(E81*N81,5)</f>
        <v>0.69464000000000004</v>
      </c>
      <c r="P81" s="150">
        <v>0</v>
      </c>
      <c r="Q81" s="150">
        <f>ROUND(E81*P81,5)</f>
        <v>0</v>
      </c>
      <c r="R81" s="150"/>
      <c r="S81" s="150"/>
      <c r="T81" s="151">
        <v>0.84599999999999997</v>
      </c>
      <c r="U81" s="150">
        <f>ROUND(E81*T81,2)</f>
        <v>8.0399999999999991</v>
      </c>
      <c r="V81" s="142"/>
      <c r="W81" s="142"/>
      <c r="X81" s="142"/>
      <c r="Y81" s="142"/>
      <c r="Z81" s="142"/>
      <c r="AA81" s="142"/>
      <c r="AB81" s="142"/>
      <c r="AC81" s="142"/>
      <c r="AD81" s="142"/>
      <c r="AE81" s="142" t="s">
        <v>100</v>
      </c>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row>
    <row r="82" spans="1:60" outlineLevel="1" x14ac:dyDescent="0.25">
      <c r="A82" s="143"/>
      <c r="B82" s="143"/>
      <c r="C82" s="391" t="s">
        <v>312</v>
      </c>
      <c r="D82" s="392"/>
      <c r="E82" s="393"/>
      <c r="F82" s="394"/>
      <c r="G82" s="395"/>
      <c r="H82" s="159"/>
      <c r="I82" s="159"/>
      <c r="J82" s="159"/>
      <c r="K82" s="159"/>
      <c r="L82" s="159"/>
      <c r="M82" s="159"/>
      <c r="N82" s="150"/>
      <c r="O82" s="150"/>
      <c r="P82" s="150"/>
      <c r="Q82" s="150"/>
      <c r="R82" s="150"/>
      <c r="S82" s="150"/>
      <c r="T82" s="151"/>
      <c r="U82" s="150"/>
      <c r="V82" s="142"/>
      <c r="W82" s="142"/>
      <c r="X82" s="142"/>
      <c r="Y82" s="142"/>
      <c r="Z82" s="142"/>
      <c r="AA82" s="142"/>
      <c r="AB82" s="142"/>
      <c r="AC82" s="142"/>
      <c r="AD82" s="142"/>
      <c r="AE82" s="142" t="s">
        <v>95</v>
      </c>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5" t="str">
        <f>C82</f>
        <v>Viz Technické listy VAS K.1.1</v>
      </c>
      <c r="BB82" s="142"/>
      <c r="BC82" s="142"/>
      <c r="BD82" s="142"/>
      <c r="BE82" s="142"/>
      <c r="BF82" s="142"/>
      <c r="BG82" s="142"/>
      <c r="BH82" s="142"/>
    </row>
    <row r="83" spans="1:60" ht="20.399999999999999" outlineLevel="1" x14ac:dyDescent="0.25">
      <c r="A83" s="143">
        <v>37</v>
      </c>
      <c r="B83" s="143" t="s">
        <v>207</v>
      </c>
      <c r="C83" s="178" t="s">
        <v>208</v>
      </c>
      <c r="D83" s="150" t="s">
        <v>159</v>
      </c>
      <c r="E83" s="155">
        <v>147.11000000000001</v>
      </c>
      <c r="F83" s="158">
        <f>H83+J83</f>
        <v>0</v>
      </c>
      <c r="G83" s="159">
        <f>ROUND(E83*F83,2)</f>
        <v>0</v>
      </c>
      <c r="H83" s="159"/>
      <c r="I83" s="159">
        <f>ROUND(E83*H83,2)</f>
        <v>0</v>
      </c>
      <c r="J83" s="159"/>
      <c r="K83" s="159">
        <f>ROUND(E83*J83,2)</f>
        <v>0</v>
      </c>
      <c r="L83" s="159">
        <v>21</v>
      </c>
      <c r="M83" s="159">
        <f>G83*(1+L83/100)</f>
        <v>0</v>
      </c>
      <c r="N83" s="150">
        <v>0.1381</v>
      </c>
      <c r="O83" s="150">
        <f>ROUND(E83*N83,5)</f>
        <v>20.31589</v>
      </c>
      <c r="P83" s="150">
        <v>0</v>
      </c>
      <c r="Q83" s="150">
        <f>ROUND(E83*P83,5)</f>
        <v>0</v>
      </c>
      <c r="R83" s="150"/>
      <c r="S83" s="150"/>
      <c r="T83" s="151">
        <v>1.032</v>
      </c>
      <c r="U83" s="150">
        <f>ROUND(E83*T83,2)</f>
        <v>151.82</v>
      </c>
      <c r="V83" s="142"/>
      <c r="W83" s="142"/>
      <c r="X83" s="142"/>
      <c r="Y83" s="142"/>
      <c r="Z83" s="142"/>
      <c r="AA83" s="142"/>
      <c r="AB83" s="142"/>
      <c r="AC83" s="142"/>
      <c r="AD83" s="142"/>
      <c r="AE83" s="142" t="s">
        <v>100</v>
      </c>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row>
    <row r="84" spans="1:60" outlineLevel="1" x14ac:dyDescent="0.25">
      <c r="A84" s="143"/>
      <c r="B84" s="143"/>
      <c r="C84" s="391" t="s">
        <v>312</v>
      </c>
      <c r="D84" s="392"/>
      <c r="E84" s="393"/>
      <c r="F84" s="394"/>
      <c r="G84" s="395"/>
      <c r="H84" s="159"/>
      <c r="I84" s="159"/>
      <c r="J84" s="159"/>
      <c r="K84" s="159"/>
      <c r="L84" s="159"/>
      <c r="M84" s="159"/>
      <c r="N84" s="150"/>
      <c r="O84" s="150"/>
      <c r="P84" s="150"/>
      <c r="Q84" s="150"/>
      <c r="R84" s="150"/>
      <c r="S84" s="150"/>
      <c r="T84" s="151"/>
      <c r="U84" s="150"/>
      <c r="V84" s="142"/>
      <c r="W84" s="142"/>
      <c r="X84" s="142"/>
      <c r="Y84" s="142"/>
      <c r="Z84" s="142"/>
      <c r="AA84" s="142"/>
      <c r="AB84" s="142"/>
      <c r="AC84" s="142"/>
      <c r="AD84" s="142"/>
      <c r="AE84" s="142" t="s">
        <v>95</v>
      </c>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5" t="str">
        <f>C84</f>
        <v>Viz Technické listy VAS K.1.1</v>
      </c>
      <c r="BB84" s="142"/>
      <c r="BC84" s="142"/>
      <c r="BD84" s="142"/>
      <c r="BE84" s="142"/>
      <c r="BF84" s="142"/>
      <c r="BG84" s="142"/>
      <c r="BH84" s="142"/>
    </row>
    <row r="85" spans="1:60" outlineLevel="1" x14ac:dyDescent="0.25">
      <c r="A85" s="143">
        <v>38</v>
      </c>
      <c r="B85" s="143" t="s">
        <v>212</v>
      </c>
      <c r="C85" s="178" t="s">
        <v>213</v>
      </c>
      <c r="D85" s="150" t="s">
        <v>214</v>
      </c>
      <c r="E85" s="155">
        <v>21</v>
      </c>
      <c r="F85" s="158">
        <f>H85+J85</f>
        <v>0</v>
      </c>
      <c r="G85" s="159">
        <f>ROUND(E85*F85,2)</f>
        <v>0</v>
      </c>
      <c r="H85" s="159"/>
      <c r="I85" s="159">
        <f>ROUND(E85*H85,2)</f>
        <v>0</v>
      </c>
      <c r="J85" s="159"/>
      <c r="K85" s="159">
        <f>ROUND(E85*J85,2)</f>
        <v>0</v>
      </c>
      <c r="L85" s="159">
        <v>21</v>
      </c>
      <c r="M85" s="159">
        <f>G85*(1+L85/100)</f>
        <v>0</v>
      </c>
      <c r="N85" s="150">
        <v>7.3349999999999999E-2</v>
      </c>
      <c r="O85" s="150">
        <f>ROUND(E85*N85,5)</f>
        <v>1.5403500000000001</v>
      </c>
      <c r="P85" s="150">
        <v>0</v>
      </c>
      <c r="Q85" s="150">
        <f>ROUND(E85*P85,5)</f>
        <v>0</v>
      </c>
      <c r="R85" s="150"/>
      <c r="S85" s="150"/>
      <c r="T85" s="151">
        <v>1.56</v>
      </c>
      <c r="U85" s="150">
        <f>ROUND(E85*T85,2)</f>
        <v>32.76</v>
      </c>
      <c r="V85" s="142"/>
      <c r="W85" s="142"/>
      <c r="X85" s="142"/>
      <c r="Y85" s="142"/>
      <c r="Z85" s="142"/>
      <c r="AA85" s="142"/>
      <c r="AB85" s="142"/>
      <c r="AC85" s="142"/>
      <c r="AD85" s="142"/>
      <c r="AE85" s="142" t="s">
        <v>100</v>
      </c>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row>
    <row r="86" spans="1:60" ht="20.399999999999999" outlineLevel="1" x14ac:dyDescent="0.25">
      <c r="A86" s="143">
        <v>39</v>
      </c>
      <c r="B86" s="143" t="s">
        <v>221</v>
      </c>
      <c r="C86" s="178" t="s">
        <v>222</v>
      </c>
      <c r="D86" s="150" t="s">
        <v>214</v>
      </c>
      <c r="E86" s="155">
        <v>8</v>
      </c>
      <c r="F86" s="158">
        <f>H86+J86</f>
        <v>0</v>
      </c>
      <c r="G86" s="159">
        <f>ROUND(E86*F86,2)</f>
        <v>0</v>
      </c>
      <c r="H86" s="159"/>
      <c r="I86" s="159">
        <f>ROUND(E86*H86,2)</f>
        <v>0</v>
      </c>
      <c r="J86" s="159"/>
      <c r="K86" s="159">
        <f>ROUND(E86*J86,2)</f>
        <v>0</v>
      </c>
      <c r="L86" s="159">
        <v>21</v>
      </c>
      <c r="M86" s="159">
        <f>G86*(1+L86/100)</f>
        <v>0</v>
      </c>
      <c r="N86" s="150">
        <v>0.17199999999999999</v>
      </c>
      <c r="O86" s="150">
        <f>ROUND(E86*N86,5)</f>
        <v>1.3759999999999999</v>
      </c>
      <c r="P86" s="150">
        <v>0</v>
      </c>
      <c r="Q86" s="150">
        <f>ROUND(E86*P86,5)</f>
        <v>0</v>
      </c>
      <c r="R86" s="150"/>
      <c r="S86" s="150"/>
      <c r="T86" s="151">
        <v>0</v>
      </c>
      <c r="U86" s="150">
        <f>ROUND(E86*T86,2)</f>
        <v>0</v>
      </c>
      <c r="V86" s="142"/>
      <c r="W86" s="142"/>
      <c r="X86" s="142"/>
      <c r="Y86" s="142"/>
      <c r="Z86" s="142"/>
      <c r="AA86" s="142"/>
      <c r="AB86" s="142"/>
      <c r="AC86" s="142"/>
      <c r="AD86" s="142"/>
      <c r="AE86" s="142" t="s">
        <v>218</v>
      </c>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row>
    <row r="87" spans="1:60" outlineLevel="1" x14ac:dyDescent="0.25">
      <c r="A87" s="143"/>
      <c r="B87" s="143"/>
      <c r="C87" s="391" t="s">
        <v>312</v>
      </c>
      <c r="D87" s="392"/>
      <c r="E87" s="393"/>
      <c r="F87" s="394"/>
      <c r="G87" s="395"/>
      <c r="H87" s="159"/>
      <c r="I87" s="159"/>
      <c r="J87" s="159"/>
      <c r="K87" s="159"/>
      <c r="L87" s="159"/>
      <c r="M87" s="159"/>
      <c r="N87" s="150"/>
      <c r="O87" s="150"/>
      <c r="P87" s="150"/>
      <c r="Q87" s="150"/>
      <c r="R87" s="150"/>
      <c r="S87" s="150"/>
      <c r="T87" s="151"/>
      <c r="U87" s="150"/>
      <c r="V87" s="142"/>
      <c r="W87" s="142"/>
      <c r="X87" s="142"/>
      <c r="Y87" s="142"/>
      <c r="Z87" s="142"/>
      <c r="AA87" s="142"/>
      <c r="AB87" s="142"/>
      <c r="AC87" s="142"/>
      <c r="AD87" s="142"/>
      <c r="AE87" s="142" t="s">
        <v>95</v>
      </c>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5" t="str">
        <f>C87</f>
        <v>Viz Technické listy VAS K.1.1</v>
      </c>
      <c r="BB87" s="142"/>
      <c r="BC87" s="142"/>
      <c r="BD87" s="142"/>
      <c r="BE87" s="142"/>
      <c r="BF87" s="142"/>
      <c r="BG87" s="142"/>
      <c r="BH87" s="142"/>
    </row>
    <row r="88" spans="1:60" ht="20.399999999999999" outlineLevel="1" x14ac:dyDescent="0.25">
      <c r="A88" s="143">
        <v>40</v>
      </c>
      <c r="B88" s="143" t="s">
        <v>223</v>
      </c>
      <c r="C88" s="178" t="s">
        <v>224</v>
      </c>
      <c r="D88" s="150" t="s">
        <v>214</v>
      </c>
      <c r="E88" s="155">
        <v>13</v>
      </c>
      <c r="F88" s="158">
        <f>H88+J88</f>
        <v>0</v>
      </c>
      <c r="G88" s="159">
        <f>ROUND(E88*F88,2)</f>
        <v>0</v>
      </c>
      <c r="H88" s="159"/>
      <c r="I88" s="159">
        <f>ROUND(E88*H88,2)</f>
        <v>0</v>
      </c>
      <c r="J88" s="159"/>
      <c r="K88" s="159">
        <f>ROUND(E88*J88,2)</f>
        <v>0</v>
      </c>
      <c r="L88" s="159">
        <v>21</v>
      </c>
      <c r="M88" s="159">
        <f>G88*(1+L88/100)</f>
        <v>0</v>
      </c>
      <c r="N88" s="150">
        <v>0.14499999999999999</v>
      </c>
      <c r="O88" s="150">
        <f>ROUND(E88*N88,5)</f>
        <v>1.885</v>
      </c>
      <c r="P88" s="150">
        <v>0</v>
      </c>
      <c r="Q88" s="150">
        <f>ROUND(E88*P88,5)</f>
        <v>0</v>
      </c>
      <c r="R88" s="150"/>
      <c r="S88" s="150"/>
      <c r="T88" s="151">
        <v>0</v>
      </c>
      <c r="U88" s="150">
        <f>ROUND(E88*T88,2)</f>
        <v>0</v>
      </c>
      <c r="V88" s="142"/>
      <c r="W88" s="142"/>
      <c r="X88" s="142"/>
      <c r="Y88" s="142"/>
      <c r="Z88" s="142"/>
      <c r="AA88" s="142"/>
      <c r="AB88" s="142"/>
      <c r="AC88" s="142"/>
      <c r="AD88" s="142"/>
      <c r="AE88" s="142" t="s">
        <v>218</v>
      </c>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row>
    <row r="89" spans="1:60" outlineLevel="1" x14ac:dyDescent="0.25">
      <c r="A89" s="143"/>
      <c r="B89" s="143"/>
      <c r="C89" s="391" t="s">
        <v>312</v>
      </c>
      <c r="D89" s="392"/>
      <c r="E89" s="393"/>
      <c r="F89" s="394"/>
      <c r="G89" s="395"/>
      <c r="H89" s="159"/>
      <c r="I89" s="159"/>
      <c r="J89" s="159"/>
      <c r="K89" s="159"/>
      <c r="L89" s="159"/>
      <c r="M89" s="159"/>
      <c r="N89" s="150"/>
      <c r="O89" s="150"/>
      <c r="P89" s="150"/>
      <c r="Q89" s="150"/>
      <c r="R89" s="150"/>
      <c r="S89" s="150"/>
      <c r="T89" s="151"/>
      <c r="U89" s="150"/>
      <c r="V89" s="142"/>
      <c r="W89" s="142"/>
      <c r="X89" s="142"/>
      <c r="Y89" s="142"/>
      <c r="Z89" s="142"/>
      <c r="AA89" s="142"/>
      <c r="AB89" s="142"/>
      <c r="AC89" s="142"/>
      <c r="AD89" s="142"/>
      <c r="AE89" s="142" t="s">
        <v>95</v>
      </c>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5" t="str">
        <f>C89</f>
        <v>Viz Technické listy VAS K.1.1</v>
      </c>
      <c r="BB89" s="142"/>
      <c r="BC89" s="142"/>
      <c r="BD89" s="142"/>
      <c r="BE89" s="142"/>
      <c r="BF89" s="142"/>
      <c r="BG89" s="142"/>
      <c r="BH89" s="142"/>
    </row>
    <row r="90" spans="1:60" ht="20.399999999999999" outlineLevel="1" x14ac:dyDescent="0.25">
      <c r="A90" s="143">
        <v>41</v>
      </c>
      <c r="B90" s="143" t="s">
        <v>225</v>
      </c>
      <c r="C90" s="178" t="s">
        <v>226</v>
      </c>
      <c r="D90" s="150" t="s">
        <v>214</v>
      </c>
      <c r="E90" s="155">
        <v>32</v>
      </c>
      <c r="F90" s="158">
        <f>H90+J90</f>
        <v>0</v>
      </c>
      <c r="G90" s="159">
        <f>ROUND(E90*F90,2)</f>
        <v>0</v>
      </c>
      <c r="H90" s="159"/>
      <c r="I90" s="159">
        <f>ROUND(E90*H90,2)</f>
        <v>0</v>
      </c>
      <c r="J90" s="159"/>
      <c r="K90" s="159">
        <f>ROUND(E90*J90,2)</f>
        <v>0</v>
      </c>
      <c r="L90" s="159">
        <v>21</v>
      </c>
      <c r="M90" s="159">
        <f>G90*(1+L90/100)</f>
        <v>0</v>
      </c>
      <c r="N90" s="150">
        <v>0.01</v>
      </c>
      <c r="O90" s="150">
        <f>ROUND(E90*N90,5)</f>
        <v>0.32</v>
      </c>
      <c r="P90" s="150">
        <v>0</v>
      </c>
      <c r="Q90" s="150">
        <f>ROUND(E90*P90,5)</f>
        <v>0</v>
      </c>
      <c r="R90" s="150"/>
      <c r="S90" s="150"/>
      <c r="T90" s="151">
        <v>0</v>
      </c>
      <c r="U90" s="150">
        <f>ROUND(E90*T90,2)</f>
        <v>0</v>
      </c>
      <c r="V90" s="142"/>
      <c r="W90" s="142"/>
      <c r="X90" s="142"/>
      <c r="Y90" s="142"/>
      <c r="Z90" s="142"/>
      <c r="AA90" s="142"/>
      <c r="AB90" s="142"/>
      <c r="AC90" s="142"/>
      <c r="AD90" s="142"/>
      <c r="AE90" s="142" t="s">
        <v>218</v>
      </c>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row>
    <row r="91" spans="1:60" outlineLevel="1" x14ac:dyDescent="0.25">
      <c r="A91" s="143"/>
      <c r="B91" s="143"/>
      <c r="C91" s="391" t="s">
        <v>312</v>
      </c>
      <c r="D91" s="392"/>
      <c r="E91" s="393"/>
      <c r="F91" s="394"/>
      <c r="G91" s="395"/>
      <c r="H91" s="159"/>
      <c r="I91" s="159"/>
      <c r="J91" s="159"/>
      <c r="K91" s="159"/>
      <c r="L91" s="159"/>
      <c r="M91" s="159"/>
      <c r="N91" s="150"/>
      <c r="O91" s="150"/>
      <c r="P91" s="150"/>
      <c r="Q91" s="150"/>
      <c r="R91" s="150"/>
      <c r="S91" s="150"/>
      <c r="T91" s="151"/>
      <c r="U91" s="150"/>
      <c r="V91" s="142"/>
      <c r="W91" s="142"/>
      <c r="X91" s="142"/>
      <c r="Y91" s="142"/>
      <c r="Z91" s="142"/>
      <c r="AA91" s="142"/>
      <c r="AB91" s="142"/>
      <c r="AC91" s="142"/>
      <c r="AD91" s="142"/>
      <c r="AE91" s="142" t="s">
        <v>95</v>
      </c>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5" t="str">
        <f>C91</f>
        <v>Viz Technické listy VAS K.1.1</v>
      </c>
      <c r="BB91" s="142"/>
      <c r="BC91" s="142"/>
      <c r="BD91" s="142"/>
      <c r="BE91" s="142"/>
      <c r="BF91" s="142"/>
      <c r="BG91" s="142"/>
      <c r="BH91" s="142"/>
    </row>
    <row r="92" spans="1:60" outlineLevel="1" x14ac:dyDescent="0.25">
      <c r="A92" s="143"/>
      <c r="B92" s="143"/>
      <c r="C92" s="179" t="s">
        <v>313</v>
      </c>
      <c r="D92" s="152"/>
      <c r="E92" s="156">
        <v>32</v>
      </c>
      <c r="F92" s="159"/>
      <c r="G92" s="159"/>
      <c r="H92" s="159"/>
      <c r="I92" s="159"/>
      <c r="J92" s="159"/>
      <c r="K92" s="159"/>
      <c r="L92" s="159"/>
      <c r="M92" s="159"/>
      <c r="N92" s="150"/>
      <c r="O92" s="150"/>
      <c r="P92" s="150"/>
      <c r="Q92" s="150"/>
      <c r="R92" s="150"/>
      <c r="S92" s="150"/>
      <c r="T92" s="151"/>
      <c r="U92" s="150"/>
      <c r="V92" s="142"/>
      <c r="W92" s="142"/>
      <c r="X92" s="142"/>
      <c r="Y92" s="142"/>
      <c r="Z92" s="142"/>
      <c r="AA92" s="142"/>
      <c r="AB92" s="142"/>
      <c r="AC92" s="142"/>
      <c r="AD92" s="142"/>
      <c r="AE92" s="142" t="s">
        <v>102</v>
      </c>
      <c r="AF92" s="142">
        <v>0</v>
      </c>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row>
    <row r="93" spans="1:60" ht="20.399999999999999" outlineLevel="1" x14ac:dyDescent="0.25">
      <c r="A93" s="143">
        <v>42</v>
      </c>
      <c r="B93" s="143" t="s">
        <v>228</v>
      </c>
      <c r="C93" s="178" t="s">
        <v>229</v>
      </c>
      <c r="D93" s="150" t="s">
        <v>214</v>
      </c>
      <c r="E93" s="155">
        <v>52</v>
      </c>
      <c r="F93" s="158">
        <f>H93+J93</f>
        <v>0</v>
      </c>
      <c r="G93" s="159">
        <f>ROUND(E93*F93,2)</f>
        <v>0</v>
      </c>
      <c r="H93" s="159"/>
      <c r="I93" s="159">
        <f>ROUND(E93*H93,2)</f>
        <v>0</v>
      </c>
      <c r="J93" s="159"/>
      <c r="K93" s="159">
        <f>ROUND(E93*J93,2)</f>
        <v>0</v>
      </c>
      <c r="L93" s="159">
        <v>21</v>
      </c>
      <c r="M93" s="159">
        <f>G93*(1+L93/100)</f>
        <v>0</v>
      </c>
      <c r="N93" s="150">
        <v>1.4999999999999999E-2</v>
      </c>
      <c r="O93" s="150">
        <f>ROUND(E93*N93,5)</f>
        <v>0.78</v>
      </c>
      <c r="P93" s="150">
        <v>0</v>
      </c>
      <c r="Q93" s="150">
        <f>ROUND(E93*P93,5)</f>
        <v>0</v>
      </c>
      <c r="R93" s="150"/>
      <c r="S93" s="150"/>
      <c r="T93" s="151">
        <v>0</v>
      </c>
      <c r="U93" s="150">
        <f>ROUND(E93*T93,2)</f>
        <v>0</v>
      </c>
      <c r="V93" s="142"/>
      <c r="W93" s="142"/>
      <c r="X93" s="142"/>
      <c r="Y93" s="142"/>
      <c r="Z93" s="142"/>
      <c r="AA93" s="142"/>
      <c r="AB93" s="142"/>
      <c r="AC93" s="142"/>
      <c r="AD93" s="142"/>
      <c r="AE93" s="142" t="s">
        <v>218</v>
      </c>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row>
    <row r="94" spans="1:60" outlineLevel="1" x14ac:dyDescent="0.25">
      <c r="A94" s="143"/>
      <c r="B94" s="143"/>
      <c r="C94" s="391" t="s">
        <v>312</v>
      </c>
      <c r="D94" s="392"/>
      <c r="E94" s="393"/>
      <c r="F94" s="394"/>
      <c r="G94" s="395"/>
      <c r="H94" s="159"/>
      <c r="I94" s="159"/>
      <c r="J94" s="159"/>
      <c r="K94" s="159"/>
      <c r="L94" s="159"/>
      <c r="M94" s="159"/>
      <c r="N94" s="150"/>
      <c r="O94" s="150"/>
      <c r="P94" s="150"/>
      <c r="Q94" s="150"/>
      <c r="R94" s="150"/>
      <c r="S94" s="150"/>
      <c r="T94" s="151"/>
      <c r="U94" s="150"/>
      <c r="V94" s="142"/>
      <c r="W94" s="142"/>
      <c r="X94" s="142"/>
      <c r="Y94" s="142"/>
      <c r="Z94" s="142"/>
      <c r="AA94" s="142"/>
      <c r="AB94" s="142"/>
      <c r="AC94" s="142"/>
      <c r="AD94" s="142"/>
      <c r="AE94" s="142" t="s">
        <v>95</v>
      </c>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5" t="str">
        <f>C94</f>
        <v>Viz Technické listy VAS K.1.1</v>
      </c>
      <c r="BB94" s="142"/>
      <c r="BC94" s="142"/>
      <c r="BD94" s="142"/>
      <c r="BE94" s="142"/>
      <c r="BF94" s="142"/>
      <c r="BG94" s="142"/>
      <c r="BH94" s="142"/>
    </row>
    <row r="95" spans="1:60" outlineLevel="1" x14ac:dyDescent="0.25">
      <c r="A95" s="143"/>
      <c r="B95" s="143"/>
      <c r="C95" s="179" t="s">
        <v>311</v>
      </c>
      <c r="D95" s="152"/>
      <c r="E95" s="156">
        <v>52</v>
      </c>
      <c r="F95" s="159"/>
      <c r="G95" s="159"/>
      <c r="H95" s="159"/>
      <c r="I95" s="159"/>
      <c r="J95" s="159"/>
      <c r="K95" s="159"/>
      <c r="L95" s="159"/>
      <c r="M95" s="159"/>
      <c r="N95" s="150"/>
      <c r="O95" s="150"/>
      <c r="P95" s="150"/>
      <c r="Q95" s="150"/>
      <c r="R95" s="150"/>
      <c r="S95" s="150"/>
      <c r="T95" s="151"/>
      <c r="U95" s="150"/>
      <c r="V95" s="142"/>
      <c r="W95" s="142"/>
      <c r="X95" s="142"/>
      <c r="Y95" s="142"/>
      <c r="Z95" s="142"/>
      <c r="AA95" s="142"/>
      <c r="AB95" s="142"/>
      <c r="AC95" s="142"/>
      <c r="AD95" s="142"/>
      <c r="AE95" s="142" t="s">
        <v>102</v>
      </c>
      <c r="AF95" s="142">
        <v>0</v>
      </c>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row>
    <row r="96" spans="1:60" outlineLevel="1" x14ac:dyDescent="0.25">
      <c r="A96" s="143">
        <v>43</v>
      </c>
      <c r="B96" s="143" t="s">
        <v>231</v>
      </c>
      <c r="C96" s="178" t="s">
        <v>232</v>
      </c>
      <c r="D96" s="150" t="s">
        <v>233</v>
      </c>
      <c r="E96" s="155">
        <v>22</v>
      </c>
      <c r="F96" s="158">
        <f>H96+J96</f>
        <v>0</v>
      </c>
      <c r="G96" s="159">
        <f>ROUND(E96*F96,2)</f>
        <v>0</v>
      </c>
      <c r="H96" s="159"/>
      <c r="I96" s="159">
        <f>ROUND(E96*H96,2)</f>
        <v>0</v>
      </c>
      <c r="J96" s="159"/>
      <c r="K96" s="159">
        <f>ROUND(E96*J96,2)</f>
        <v>0</v>
      </c>
      <c r="L96" s="159">
        <v>21</v>
      </c>
      <c r="M96" s="159">
        <f>G96*(1+L96/100)</f>
        <v>0</v>
      </c>
      <c r="N96" s="150">
        <v>1.7000000000000001E-4</v>
      </c>
      <c r="O96" s="150">
        <f>ROUND(E96*N96,5)</f>
        <v>3.7399999999999998E-3</v>
      </c>
      <c r="P96" s="150">
        <v>0</v>
      </c>
      <c r="Q96" s="150">
        <f>ROUND(E96*P96,5)</f>
        <v>0</v>
      </c>
      <c r="R96" s="150"/>
      <c r="S96" s="150"/>
      <c r="T96" s="151">
        <v>7.1</v>
      </c>
      <c r="U96" s="150">
        <f>ROUND(E96*T96,2)</f>
        <v>156.19999999999999</v>
      </c>
      <c r="V96" s="142"/>
      <c r="W96" s="142"/>
      <c r="X96" s="142"/>
      <c r="Y96" s="142"/>
      <c r="Z96" s="142"/>
      <c r="AA96" s="142"/>
      <c r="AB96" s="142"/>
      <c r="AC96" s="142"/>
      <c r="AD96" s="142"/>
      <c r="AE96" s="142" t="s">
        <v>100</v>
      </c>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row>
    <row r="97" spans="1:60" outlineLevel="1" x14ac:dyDescent="0.25">
      <c r="A97" s="143">
        <v>44</v>
      </c>
      <c r="B97" s="143" t="s">
        <v>234</v>
      </c>
      <c r="C97" s="178" t="s">
        <v>235</v>
      </c>
      <c r="D97" s="150" t="s">
        <v>159</v>
      </c>
      <c r="E97" s="155">
        <v>144.6</v>
      </c>
      <c r="F97" s="158">
        <v>0</v>
      </c>
      <c r="G97" s="159">
        <f>ROUND(E97*F97,2)</f>
        <v>0</v>
      </c>
      <c r="H97" s="159"/>
      <c r="I97" s="159">
        <f>ROUND(E97*H97,2)</f>
        <v>0</v>
      </c>
      <c r="J97" s="159"/>
      <c r="K97" s="159">
        <f>ROUND(E97*J97,2)</f>
        <v>0</v>
      </c>
      <c r="L97" s="159">
        <v>21</v>
      </c>
      <c r="M97" s="159">
        <f>G97*(1+L97/100)</f>
        <v>0</v>
      </c>
      <c r="N97" s="150">
        <v>0</v>
      </c>
      <c r="O97" s="150">
        <f>ROUND(E97*N97,5)</f>
        <v>0</v>
      </c>
      <c r="P97" s="150">
        <v>0</v>
      </c>
      <c r="Q97" s="150">
        <f>ROUND(E97*P97,5)</f>
        <v>0</v>
      </c>
      <c r="R97" s="150"/>
      <c r="S97" s="150"/>
      <c r="T97" s="151">
        <v>7.9000000000000001E-2</v>
      </c>
      <c r="U97" s="150">
        <f>ROUND(E97*T97,2)</f>
        <v>11.42</v>
      </c>
      <c r="V97" s="142"/>
      <c r="W97" s="142"/>
      <c r="X97" s="142"/>
      <c r="Y97" s="142"/>
      <c r="Z97" s="142"/>
      <c r="AA97" s="142"/>
      <c r="AB97" s="142"/>
      <c r="AC97" s="142"/>
      <c r="AD97" s="142"/>
      <c r="AE97" s="142" t="s">
        <v>100</v>
      </c>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row>
    <row r="98" spans="1:60" outlineLevel="1" x14ac:dyDescent="0.25">
      <c r="A98" s="143"/>
      <c r="B98" s="143"/>
      <c r="C98" s="179" t="s">
        <v>310</v>
      </c>
      <c r="D98" s="152"/>
      <c r="E98" s="156">
        <v>144.6</v>
      </c>
      <c r="F98" s="159"/>
      <c r="G98" s="159"/>
      <c r="H98" s="159"/>
      <c r="I98" s="159"/>
      <c r="J98" s="159"/>
      <c r="K98" s="159"/>
      <c r="L98" s="159"/>
      <c r="M98" s="159"/>
      <c r="N98" s="150"/>
      <c r="O98" s="150"/>
      <c r="P98" s="150"/>
      <c r="Q98" s="150"/>
      <c r="R98" s="150"/>
      <c r="S98" s="150"/>
      <c r="T98" s="151"/>
      <c r="U98" s="150"/>
      <c r="V98" s="142"/>
      <c r="W98" s="142"/>
      <c r="X98" s="142"/>
      <c r="Y98" s="142"/>
      <c r="Z98" s="142"/>
      <c r="AA98" s="142"/>
      <c r="AB98" s="142"/>
      <c r="AC98" s="142"/>
      <c r="AD98" s="142"/>
      <c r="AE98" s="142" t="s">
        <v>102</v>
      </c>
      <c r="AF98" s="142">
        <v>0</v>
      </c>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row>
    <row r="99" spans="1:60" outlineLevel="1" x14ac:dyDescent="0.25">
      <c r="A99" s="143">
        <v>45</v>
      </c>
      <c r="B99" s="143" t="s">
        <v>237</v>
      </c>
      <c r="C99" s="178" t="s">
        <v>238</v>
      </c>
      <c r="D99" s="150" t="s">
        <v>233</v>
      </c>
      <c r="E99" s="155">
        <v>4</v>
      </c>
      <c r="F99" s="158">
        <f>H99+J99</f>
        <v>0</v>
      </c>
      <c r="G99" s="159">
        <f>ROUND(E99*F99,2)</f>
        <v>0</v>
      </c>
      <c r="H99" s="159"/>
      <c r="I99" s="159">
        <f>ROUND(E99*H99,2)</f>
        <v>0</v>
      </c>
      <c r="J99" s="159"/>
      <c r="K99" s="159">
        <f>ROUND(E99*J99,2)</f>
        <v>0</v>
      </c>
      <c r="L99" s="159">
        <v>21</v>
      </c>
      <c r="M99" s="159">
        <f>G99*(1+L99/100)</f>
        <v>0</v>
      </c>
      <c r="N99" s="150">
        <v>2.5000000000000001E-4</v>
      </c>
      <c r="O99" s="150">
        <f>ROUND(E99*N99,5)</f>
        <v>1E-3</v>
      </c>
      <c r="P99" s="150">
        <v>0</v>
      </c>
      <c r="Q99" s="150">
        <f>ROUND(E99*P99,5)</f>
        <v>0</v>
      </c>
      <c r="R99" s="150"/>
      <c r="S99" s="150"/>
      <c r="T99" s="151">
        <v>8.6999999999999993</v>
      </c>
      <c r="U99" s="150">
        <f>ROUND(E99*T99,2)</f>
        <v>34.799999999999997</v>
      </c>
      <c r="V99" s="142"/>
      <c r="W99" s="142"/>
      <c r="X99" s="142"/>
      <c r="Y99" s="142"/>
      <c r="Z99" s="142"/>
      <c r="AA99" s="142"/>
      <c r="AB99" s="142"/>
      <c r="AC99" s="142"/>
      <c r="AD99" s="142"/>
      <c r="AE99" s="142" t="s">
        <v>100</v>
      </c>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row>
    <row r="100" spans="1:60" outlineLevel="1" x14ac:dyDescent="0.25">
      <c r="A100" s="143">
        <v>46</v>
      </c>
      <c r="B100" s="143" t="s">
        <v>239</v>
      </c>
      <c r="C100" s="178" t="s">
        <v>240</v>
      </c>
      <c r="D100" s="150" t="s">
        <v>159</v>
      </c>
      <c r="E100" s="155">
        <v>147.11000000000001</v>
      </c>
      <c r="F100" s="158">
        <f>H100+J100</f>
        <v>0</v>
      </c>
      <c r="G100" s="159">
        <f>ROUND(E100*F100,2)</f>
        <v>0</v>
      </c>
      <c r="H100" s="159"/>
      <c r="I100" s="159">
        <f>ROUND(E100*H100,2)</f>
        <v>0</v>
      </c>
      <c r="J100" s="159"/>
      <c r="K100" s="159">
        <f>ROUND(E100*J100,2)</f>
        <v>0</v>
      </c>
      <c r="L100" s="159">
        <v>21</v>
      </c>
      <c r="M100" s="159">
        <f>G100*(1+L100/100)</f>
        <v>0</v>
      </c>
      <c r="N100" s="150">
        <v>0</v>
      </c>
      <c r="O100" s="150">
        <f>ROUND(E100*N100,5)</f>
        <v>0</v>
      </c>
      <c r="P100" s="150">
        <v>0</v>
      </c>
      <c r="Q100" s="150">
        <f>ROUND(E100*P100,5)</f>
        <v>0</v>
      </c>
      <c r="R100" s="150"/>
      <c r="S100" s="150"/>
      <c r="T100" s="151">
        <v>9.1999999999999998E-2</v>
      </c>
      <c r="U100" s="150">
        <f>ROUND(E100*T100,2)</f>
        <v>13.53</v>
      </c>
      <c r="V100" s="142"/>
      <c r="W100" s="142"/>
      <c r="X100" s="142"/>
      <c r="Y100" s="142"/>
      <c r="Z100" s="142"/>
      <c r="AA100" s="142"/>
      <c r="AB100" s="142"/>
      <c r="AC100" s="142"/>
      <c r="AD100" s="142"/>
      <c r="AE100" s="142" t="s">
        <v>100</v>
      </c>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row>
    <row r="101" spans="1:60" outlineLevel="1" x14ac:dyDescent="0.25">
      <c r="A101" s="143">
        <v>47</v>
      </c>
      <c r="B101" s="143" t="s">
        <v>304</v>
      </c>
      <c r="C101" s="178" t="s">
        <v>305</v>
      </c>
      <c r="D101" s="150" t="s">
        <v>304</v>
      </c>
      <c r="E101" s="155" t="s">
        <v>304</v>
      </c>
      <c r="F101" s="158"/>
      <c r="G101" s="159"/>
      <c r="H101" s="159"/>
      <c r="I101" s="159" t="e">
        <f>ROUND(E101*H101,2)</f>
        <v>#VALUE!</v>
      </c>
      <c r="J101" s="159"/>
      <c r="K101" s="159" t="e">
        <f>ROUND(E101*J101,2)</f>
        <v>#VALUE!</v>
      </c>
      <c r="L101" s="159">
        <v>21</v>
      </c>
      <c r="M101" s="159">
        <f>G101*(1+L101/100)</f>
        <v>0</v>
      </c>
      <c r="N101" s="150">
        <v>0</v>
      </c>
      <c r="O101" s="150" t="e">
        <f>ROUND(E101*N101,5)</f>
        <v>#VALUE!</v>
      </c>
      <c r="P101" s="150">
        <v>0</v>
      </c>
      <c r="Q101" s="150" t="e">
        <f>ROUND(E101*P101,5)</f>
        <v>#VALUE!</v>
      </c>
      <c r="R101" s="150"/>
      <c r="S101" s="150"/>
      <c r="T101" s="151">
        <v>0.06</v>
      </c>
      <c r="U101" s="150" t="e">
        <f>ROUND(E101*T101,2)</f>
        <v>#VALUE!</v>
      </c>
      <c r="V101" s="142"/>
      <c r="W101" s="142"/>
      <c r="X101" s="142"/>
      <c r="Y101" s="142"/>
      <c r="Z101" s="142"/>
      <c r="AA101" s="142"/>
      <c r="AB101" s="142"/>
      <c r="AC101" s="142"/>
      <c r="AD101" s="142"/>
      <c r="AE101" s="142" t="s">
        <v>100</v>
      </c>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row>
    <row r="102" spans="1:60" outlineLevel="1" x14ac:dyDescent="0.25">
      <c r="A102" s="143">
        <v>48</v>
      </c>
      <c r="B102" s="143" t="s">
        <v>245</v>
      </c>
      <c r="C102" s="178" t="s">
        <v>246</v>
      </c>
      <c r="D102" s="150" t="s">
        <v>214</v>
      </c>
      <c r="E102" s="155">
        <v>5</v>
      </c>
      <c r="F102" s="158">
        <f>H102+J102</f>
        <v>0</v>
      </c>
      <c r="G102" s="159">
        <f>ROUND(E102*F102,2)</f>
        <v>0</v>
      </c>
      <c r="H102" s="159"/>
      <c r="I102" s="159">
        <f>ROUND(E102*H102,2)</f>
        <v>0</v>
      </c>
      <c r="J102" s="159"/>
      <c r="K102" s="159">
        <f>ROUND(E102*J102,2)</f>
        <v>0</v>
      </c>
      <c r="L102" s="159">
        <v>21</v>
      </c>
      <c r="M102" s="159">
        <f>G102*(1+L102/100)</f>
        <v>0</v>
      </c>
      <c r="N102" s="150">
        <v>0</v>
      </c>
      <c r="O102" s="150">
        <f>ROUND(E102*N102,5)</f>
        <v>0</v>
      </c>
      <c r="P102" s="150">
        <v>0</v>
      </c>
      <c r="Q102" s="150">
        <f>ROUND(E102*P102,5)</f>
        <v>0</v>
      </c>
      <c r="R102" s="150"/>
      <c r="S102" s="150"/>
      <c r="T102" s="151">
        <v>0.95</v>
      </c>
      <c r="U102" s="150">
        <f>ROUND(E102*T102,2)</f>
        <v>4.75</v>
      </c>
      <c r="V102" s="142"/>
      <c r="W102" s="142"/>
      <c r="X102" s="142"/>
      <c r="Y102" s="142"/>
      <c r="Z102" s="142"/>
      <c r="AA102" s="142"/>
      <c r="AB102" s="142"/>
      <c r="AC102" s="142"/>
      <c r="AD102" s="142"/>
      <c r="AE102" s="142" t="s">
        <v>100</v>
      </c>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row>
    <row r="103" spans="1:60" outlineLevel="1" x14ac:dyDescent="0.25">
      <c r="A103" s="143">
        <v>49</v>
      </c>
      <c r="B103" s="143" t="s">
        <v>247</v>
      </c>
      <c r="C103" s="178" t="s">
        <v>248</v>
      </c>
      <c r="D103" s="150" t="s">
        <v>214</v>
      </c>
      <c r="E103" s="155">
        <v>2.02</v>
      </c>
      <c r="F103" s="158">
        <f>H103+J103</f>
        <v>0</v>
      </c>
      <c r="G103" s="159">
        <f>ROUND(E103*F103,2)</f>
        <v>0</v>
      </c>
      <c r="H103" s="159"/>
      <c r="I103" s="159">
        <f>ROUND(E103*H103,2)</f>
        <v>0</v>
      </c>
      <c r="J103" s="159"/>
      <c r="K103" s="159">
        <f>ROUND(E103*J103,2)</f>
        <v>0</v>
      </c>
      <c r="L103" s="159">
        <v>21</v>
      </c>
      <c r="M103" s="159">
        <f>G103*(1+L103/100)</f>
        <v>0</v>
      </c>
      <c r="N103" s="150">
        <v>0.25</v>
      </c>
      <c r="O103" s="150">
        <f>ROUND(E103*N103,5)</f>
        <v>0.505</v>
      </c>
      <c r="P103" s="150">
        <v>0</v>
      </c>
      <c r="Q103" s="150">
        <f>ROUND(E103*P103,5)</f>
        <v>0</v>
      </c>
      <c r="R103" s="150"/>
      <c r="S103" s="150"/>
      <c r="T103" s="151">
        <v>0</v>
      </c>
      <c r="U103" s="150">
        <f>ROUND(E103*T103,2)</f>
        <v>0</v>
      </c>
      <c r="V103" s="142"/>
      <c r="W103" s="142"/>
      <c r="X103" s="142"/>
      <c r="Y103" s="142"/>
      <c r="Z103" s="142"/>
      <c r="AA103" s="142"/>
      <c r="AB103" s="142"/>
      <c r="AC103" s="142"/>
      <c r="AD103" s="142"/>
      <c r="AE103" s="142" t="s">
        <v>218</v>
      </c>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row>
    <row r="104" spans="1:60" outlineLevel="1" x14ac:dyDescent="0.25">
      <c r="A104" s="143"/>
      <c r="B104" s="143"/>
      <c r="C104" s="391" t="s">
        <v>308</v>
      </c>
      <c r="D104" s="392"/>
      <c r="E104" s="393"/>
      <c r="F104" s="394"/>
      <c r="G104" s="395"/>
      <c r="H104" s="159"/>
      <c r="I104" s="159"/>
      <c r="J104" s="159"/>
      <c r="K104" s="159"/>
      <c r="L104" s="159"/>
      <c r="M104" s="159"/>
      <c r="N104" s="150"/>
      <c r="O104" s="150"/>
      <c r="P104" s="150"/>
      <c r="Q104" s="150"/>
      <c r="R104" s="150"/>
      <c r="S104" s="150"/>
      <c r="T104" s="151"/>
      <c r="U104" s="150"/>
      <c r="V104" s="142"/>
      <c r="W104" s="142"/>
      <c r="X104" s="142"/>
      <c r="Y104" s="142"/>
      <c r="Z104" s="142"/>
      <c r="AA104" s="142"/>
      <c r="AB104" s="142"/>
      <c r="AC104" s="142"/>
      <c r="AD104" s="142"/>
      <c r="AE104" s="142" t="s">
        <v>95</v>
      </c>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5" t="str">
        <f>C104</f>
        <v>Viz Technické listy VAS K.3.2</v>
      </c>
      <c r="BB104" s="142"/>
      <c r="BC104" s="142"/>
      <c r="BD104" s="142"/>
      <c r="BE104" s="142"/>
      <c r="BF104" s="142"/>
      <c r="BG104" s="142"/>
      <c r="BH104" s="142"/>
    </row>
    <row r="105" spans="1:60" outlineLevel="1" x14ac:dyDescent="0.25">
      <c r="A105" s="143"/>
      <c r="B105" s="143"/>
      <c r="C105" s="179" t="s">
        <v>269</v>
      </c>
      <c r="D105" s="152"/>
      <c r="E105" s="156">
        <v>2.02</v>
      </c>
      <c r="F105" s="159"/>
      <c r="G105" s="159"/>
      <c r="H105" s="159"/>
      <c r="I105" s="159"/>
      <c r="J105" s="159"/>
      <c r="K105" s="159"/>
      <c r="L105" s="159"/>
      <c r="M105" s="159"/>
      <c r="N105" s="150"/>
      <c r="O105" s="150"/>
      <c r="P105" s="150"/>
      <c r="Q105" s="150"/>
      <c r="R105" s="150"/>
      <c r="S105" s="150"/>
      <c r="T105" s="151"/>
      <c r="U105" s="150"/>
      <c r="V105" s="142"/>
      <c r="W105" s="142"/>
      <c r="X105" s="142"/>
      <c r="Y105" s="142"/>
      <c r="Z105" s="142"/>
      <c r="AA105" s="142"/>
      <c r="AB105" s="142"/>
      <c r="AC105" s="142"/>
      <c r="AD105" s="142"/>
      <c r="AE105" s="142" t="s">
        <v>102</v>
      </c>
      <c r="AF105" s="142">
        <v>0</v>
      </c>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row>
    <row r="106" spans="1:60" outlineLevel="1" x14ac:dyDescent="0.25">
      <c r="A106" s="143">
        <v>50</v>
      </c>
      <c r="B106" s="143" t="s">
        <v>251</v>
      </c>
      <c r="C106" s="178" t="s">
        <v>252</v>
      </c>
      <c r="D106" s="150" t="s">
        <v>214</v>
      </c>
      <c r="E106" s="155">
        <v>1.01</v>
      </c>
      <c r="F106" s="158">
        <f>H106+J106</f>
        <v>0</v>
      </c>
      <c r="G106" s="159">
        <f>ROUND(E106*F106,2)</f>
        <v>0</v>
      </c>
      <c r="H106" s="159"/>
      <c r="I106" s="159">
        <f>ROUND(E106*H106,2)</f>
        <v>0</v>
      </c>
      <c r="J106" s="159"/>
      <c r="K106" s="159">
        <f>ROUND(E106*J106,2)</f>
        <v>0</v>
      </c>
      <c r="L106" s="159">
        <v>21</v>
      </c>
      <c r="M106" s="159">
        <f>G106*(1+L106/100)</f>
        <v>0</v>
      </c>
      <c r="N106" s="150">
        <v>0.52</v>
      </c>
      <c r="O106" s="150">
        <f>ROUND(E106*N106,5)</f>
        <v>0.5252</v>
      </c>
      <c r="P106" s="150">
        <v>0</v>
      </c>
      <c r="Q106" s="150">
        <f>ROUND(E106*P106,5)</f>
        <v>0</v>
      </c>
      <c r="R106" s="150"/>
      <c r="S106" s="150"/>
      <c r="T106" s="151">
        <v>0</v>
      </c>
      <c r="U106" s="150">
        <f>ROUND(E106*T106,2)</f>
        <v>0</v>
      </c>
      <c r="V106" s="142"/>
      <c r="W106" s="142"/>
      <c r="X106" s="142"/>
      <c r="Y106" s="142"/>
      <c r="Z106" s="142"/>
      <c r="AA106" s="142"/>
      <c r="AB106" s="142"/>
      <c r="AC106" s="142"/>
      <c r="AD106" s="142"/>
      <c r="AE106" s="142" t="s">
        <v>218</v>
      </c>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row>
    <row r="107" spans="1:60" outlineLevel="1" x14ac:dyDescent="0.25">
      <c r="A107" s="143"/>
      <c r="B107" s="143"/>
      <c r="C107" s="391" t="s">
        <v>308</v>
      </c>
      <c r="D107" s="392"/>
      <c r="E107" s="393"/>
      <c r="F107" s="394"/>
      <c r="G107" s="395"/>
      <c r="H107" s="159"/>
      <c r="I107" s="159"/>
      <c r="J107" s="159"/>
      <c r="K107" s="159"/>
      <c r="L107" s="159"/>
      <c r="M107" s="159"/>
      <c r="N107" s="150"/>
      <c r="O107" s="150"/>
      <c r="P107" s="150"/>
      <c r="Q107" s="150"/>
      <c r="R107" s="150"/>
      <c r="S107" s="150"/>
      <c r="T107" s="151"/>
      <c r="U107" s="150"/>
      <c r="V107" s="142"/>
      <c r="W107" s="142"/>
      <c r="X107" s="142"/>
      <c r="Y107" s="142"/>
      <c r="Z107" s="142"/>
      <c r="AA107" s="142"/>
      <c r="AB107" s="142"/>
      <c r="AC107" s="142"/>
      <c r="AD107" s="142"/>
      <c r="AE107" s="142" t="s">
        <v>95</v>
      </c>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5" t="str">
        <f>C107</f>
        <v>Viz Technické listy VAS K.3.2</v>
      </c>
      <c r="BB107" s="142"/>
      <c r="BC107" s="142"/>
      <c r="BD107" s="142"/>
      <c r="BE107" s="142"/>
      <c r="BF107" s="142"/>
      <c r="BG107" s="142"/>
      <c r="BH107" s="142"/>
    </row>
    <row r="108" spans="1:60" outlineLevel="1" x14ac:dyDescent="0.25">
      <c r="A108" s="143"/>
      <c r="B108" s="143"/>
      <c r="C108" s="179" t="s">
        <v>309</v>
      </c>
      <c r="D108" s="152"/>
      <c r="E108" s="156">
        <v>1.01</v>
      </c>
      <c r="F108" s="159"/>
      <c r="G108" s="159"/>
      <c r="H108" s="159"/>
      <c r="I108" s="159"/>
      <c r="J108" s="159"/>
      <c r="K108" s="159"/>
      <c r="L108" s="159"/>
      <c r="M108" s="159"/>
      <c r="N108" s="150"/>
      <c r="O108" s="150"/>
      <c r="P108" s="150"/>
      <c r="Q108" s="150"/>
      <c r="R108" s="150"/>
      <c r="S108" s="150"/>
      <c r="T108" s="151"/>
      <c r="U108" s="150"/>
      <c r="V108" s="142"/>
      <c r="W108" s="142"/>
      <c r="X108" s="142"/>
      <c r="Y108" s="142"/>
      <c r="Z108" s="142"/>
      <c r="AA108" s="142"/>
      <c r="AB108" s="142"/>
      <c r="AC108" s="142"/>
      <c r="AD108" s="142"/>
      <c r="AE108" s="142" t="s">
        <v>102</v>
      </c>
      <c r="AF108" s="142">
        <v>0</v>
      </c>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row>
    <row r="109" spans="1:60" outlineLevel="1" x14ac:dyDescent="0.25">
      <c r="A109" s="143">
        <v>51</v>
      </c>
      <c r="B109" s="143" t="s">
        <v>254</v>
      </c>
      <c r="C109" s="178" t="s">
        <v>255</v>
      </c>
      <c r="D109" s="150" t="s">
        <v>214</v>
      </c>
      <c r="E109" s="155">
        <v>2.02</v>
      </c>
      <c r="F109" s="158">
        <f>H109+J109</f>
        <v>0</v>
      </c>
      <c r="G109" s="159">
        <f>ROUND(E109*F109,2)</f>
        <v>0</v>
      </c>
      <c r="H109" s="159"/>
      <c r="I109" s="159">
        <f>ROUND(E109*H109,2)</f>
        <v>0</v>
      </c>
      <c r="J109" s="159"/>
      <c r="K109" s="159">
        <f>ROUND(E109*J109,2)</f>
        <v>0</v>
      </c>
      <c r="L109" s="159">
        <v>21</v>
      </c>
      <c r="M109" s="159">
        <f>G109*(1+L109/100)</f>
        <v>0</v>
      </c>
      <c r="N109" s="150">
        <v>1.0349999999999999</v>
      </c>
      <c r="O109" s="150">
        <f>ROUND(E109*N109,5)</f>
        <v>2.0907</v>
      </c>
      <c r="P109" s="150">
        <v>0</v>
      </c>
      <c r="Q109" s="150">
        <f>ROUND(E109*P109,5)</f>
        <v>0</v>
      </c>
      <c r="R109" s="150"/>
      <c r="S109" s="150"/>
      <c r="T109" s="151">
        <v>0</v>
      </c>
      <c r="U109" s="150">
        <f>ROUND(E109*T109,2)</f>
        <v>0</v>
      </c>
      <c r="V109" s="142"/>
      <c r="W109" s="142"/>
      <c r="X109" s="142"/>
      <c r="Y109" s="142"/>
      <c r="Z109" s="142"/>
      <c r="AA109" s="142"/>
      <c r="AB109" s="142"/>
      <c r="AC109" s="142"/>
      <c r="AD109" s="142"/>
      <c r="AE109" s="142" t="s">
        <v>218</v>
      </c>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row>
    <row r="110" spans="1:60" outlineLevel="1" x14ac:dyDescent="0.25">
      <c r="A110" s="143"/>
      <c r="B110" s="143"/>
      <c r="C110" s="391" t="s">
        <v>308</v>
      </c>
      <c r="D110" s="392"/>
      <c r="E110" s="393"/>
      <c r="F110" s="394"/>
      <c r="G110" s="395"/>
      <c r="H110" s="159"/>
      <c r="I110" s="159"/>
      <c r="J110" s="159"/>
      <c r="K110" s="159"/>
      <c r="L110" s="159"/>
      <c r="M110" s="159"/>
      <c r="N110" s="150"/>
      <c r="O110" s="150"/>
      <c r="P110" s="150"/>
      <c r="Q110" s="150"/>
      <c r="R110" s="150"/>
      <c r="S110" s="150"/>
      <c r="T110" s="151"/>
      <c r="U110" s="150"/>
      <c r="V110" s="142"/>
      <c r="W110" s="142"/>
      <c r="X110" s="142"/>
      <c r="Y110" s="142"/>
      <c r="Z110" s="142"/>
      <c r="AA110" s="142"/>
      <c r="AB110" s="142"/>
      <c r="AC110" s="142"/>
      <c r="AD110" s="142"/>
      <c r="AE110" s="142" t="s">
        <v>95</v>
      </c>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5" t="str">
        <f>C110</f>
        <v>Viz Technické listy VAS K.3.2</v>
      </c>
      <c r="BB110" s="142"/>
      <c r="BC110" s="142"/>
      <c r="BD110" s="142"/>
      <c r="BE110" s="142"/>
      <c r="BF110" s="142"/>
      <c r="BG110" s="142"/>
      <c r="BH110" s="142"/>
    </row>
    <row r="111" spans="1:60" outlineLevel="1" x14ac:dyDescent="0.25">
      <c r="A111" s="143"/>
      <c r="B111" s="143"/>
      <c r="C111" s="179" t="s">
        <v>269</v>
      </c>
      <c r="D111" s="152"/>
      <c r="E111" s="156">
        <v>2.02</v>
      </c>
      <c r="F111" s="159"/>
      <c r="G111" s="159"/>
      <c r="H111" s="159"/>
      <c r="I111" s="159"/>
      <c r="J111" s="159"/>
      <c r="K111" s="159"/>
      <c r="L111" s="159"/>
      <c r="M111" s="159"/>
      <c r="N111" s="150"/>
      <c r="O111" s="150"/>
      <c r="P111" s="150"/>
      <c r="Q111" s="150"/>
      <c r="R111" s="150"/>
      <c r="S111" s="150"/>
      <c r="T111" s="151"/>
      <c r="U111" s="150"/>
      <c r="V111" s="142"/>
      <c r="W111" s="142"/>
      <c r="X111" s="142"/>
      <c r="Y111" s="142"/>
      <c r="Z111" s="142"/>
      <c r="AA111" s="142"/>
      <c r="AB111" s="142"/>
      <c r="AC111" s="142"/>
      <c r="AD111" s="142"/>
      <c r="AE111" s="142" t="s">
        <v>102</v>
      </c>
      <c r="AF111" s="142">
        <v>0</v>
      </c>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row>
    <row r="112" spans="1:60" ht="20.399999999999999" outlineLevel="1" x14ac:dyDescent="0.25">
      <c r="A112" s="143">
        <v>52</v>
      </c>
      <c r="B112" s="143" t="s">
        <v>257</v>
      </c>
      <c r="C112" s="178" t="s">
        <v>258</v>
      </c>
      <c r="D112" s="150" t="s">
        <v>214</v>
      </c>
      <c r="E112" s="155">
        <v>5</v>
      </c>
      <c r="F112" s="158">
        <f>H112+J112</f>
        <v>0</v>
      </c>
      <c r="G112" s="159">
        <f>ROUND(E112*F112,2)</f>
        <v>0</v>
      </c>
      <c r="H112" s="159"/>
      <c r="I112" s="159">
        <f>ROUND(E112*H112,2)</f>
        <v>0</v>
      </c>
      <c r="J112" s="159"/>
      <c r="K112" s="159">
        <f>ROUND(E112*J112,2)</f>
        <v>0</v>
      </c>
      <c r="L112" s="159">
        <v>21</v>
      </c>
      <c r="M112" s="159">
        <f>G112*(1+L112/100)</f>
        <v>0</v>
      </c>
      <c r="N112" s="150">
        <v>0</v>
      </c>
      <c r="O112" s="150">
        <f>ROUND(E112*N112,5)</f>
        <v>0</v>
      </c>
      <c r="P112" s="150">
        <v>0</v>
      </c>
      <c r="Q112" s="150">
        <f>ROUND(E112*P112,5)</f>
        <v>0</v>
      </c>
      <c r="R112" s="150"/>
      <c r="S112" s="150"/>
      <c r="T112" s="151">
        <v>0.9</v>
      </c>
      <c r="U112" s="150">
        <f>ROUND(E112*T112,2)</f>
        <v>4.5</v>
      </c>
      <c r="V112" s="142"/>
      <c r="W112" s="142"/>
      <c r="X112" s="142"/>
      <c r="Y112" s="142"/>
      <c r="Z112" s="142"/>
      <c r="AA112" s="142"/>
      <c r="AB112" s="142"/>
      <c r="AC112" s="142"/>
      <c r="AD112" s="142"/>
      <c r="AE112" s="142" t="s">
        <v>100</v>
      </c>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row>
    <row r="113" spans="1:60" outlineLevel="1" x14ac:dyDescent="0.25">
      <c r="A113" s="143">
        <v>53</v>
      </c>
      <c r="B113" s="143" t="s">
        <v>259</v>
      </c>
      <c r="C113" s="178" t="s">
        <v>260</v>
      </c>
      <c r="D113" s="150" t="s">
        <v>214</v>
      </c>
      <c r="E113" s="155">
        <v>4.04</v>
      </c>
      <c r="F113" s="158">
        <f>H113+J113</f>
        <v>0</v>
      </c>
      <c r="G113" s="159">
        <f>ROUND(E113*F113,2)</f>
        <v>0</v>
      </c>
      <c r="H113" s="159"/>
      <c r="I113" s="159">
        <f>ROUND(E113*H113,2)</f>
        <v>0</v>
      </c>
      <c r="J113" s="159"/>
      <c r="K113" s="159">
        <f>ROUND(E113*J113,2)</f>
        <v>0</v>
      </c>
      <c r="L113" s="159">
        <v>21</v>
      </c>
      <c r="M113" s="159">
        <f>G113*(1+L113/100)</f>
        <v>0</v>
      </c>
      <c r="N113" s="150">
        <v>0.61</v>
      </c>
      <c r="O113" s="150">
        <f>ROUND(E113*N113,5)</f>
        <v>2.4643999999999999</v>
      </c>
      <c r="P113" s="150">
        <v>0</v>
      </c>
      <c r="Q113" s="150">
        <f>ROUND(E113*P113,5)</f>
        <v>0</v>
      </c>
      <c r="R113" s="150"/>
      <c r="S113" s="150"/>
      <c r="T113" s="151">
        <v>0</v>
      </c>
      <c r="U113" s="150">
        <f>ROUND(E113*T113,2)</f>
        <v>0</v>
      </c>
      <c r="V113" s="142"/>
      <c r="W113" s="142"/>
      <c r="X113" s="142"/>
      <c r="Y113" s="142"/>
      <c r="Z113" s="142"/>
      <c r="AA113" s="142"/>
      <c r="AB113" s="142"/>
      <c r="AC113" s="142"/>
      <c r="AD113" s="142"/>
      <c r="AE113" s="142" t="s">
        <v>218</v>
      </c>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row>
    <row r="114" spans="1:60" outlineLevel="1" x14ac:dyDescent="0.25">
      <c r="A114" s="143"/>
      <c r="B114" s="143"/>
      <c r="C114" s="391" t="s">
        <v>308</v>
      </c>
      <c r="D114" s="392"/>
      <c r="E114" s="393"/>
      <c r="F114" s="394"/>
      <c r="G114" s="395"/>
      <c r="H114" s="159"/>
      <c r="I114" s="159"/>
      <c r="J114" s="159"/>
      <c r="K114" s="159"/>
      <c r="L114" s="159"/>
      <c r="M114" s="159"/>
      <c r="N114" s="150"/>
      <c r="O114" s="150"/>
      <c r="P114" s="150"/>
      <c r="Q114" s="150"/>
      <c r="R114" s="150"/>
      <c r="S114" s="150"/>
      <c r="T114" s="151"/>
      <c r="U114" s="150"/>
      <c r="V114" s="142"/>
      <c r="W114" s="142"/>
      <c r="X114" s="142"/>
      <c r="Y114" s="142"/>
      <c r="Z114" s="142"/>
      <c r="AA114" s="142"/>
      <c r="AB114" s="142"/>
      <c r="AC114" s="142"/>
      <c r="AD114" s="142"/>
      <c r="AE114" s="142" t="s">
        <v>95</v>
      </c>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5" t="str">
        <f>C114</f>
        <v>Viz Technické listy VAS K.3.2</v>
      </c>
      <c r="BB114" s="142"/>
      <c r="BC114" s="142"/>
      <c r="BD114" s="142"/>
      <c r="BE114" s="142"/>
      <c r="BF114" s="142"/>
      <c r="BG114" s="142"/>
      <c r="BH114" s="142"/>
    </row>
    <row r="115" spans="1:60" outlineLevel="1" x14ac:dyDescent="0.25">
      <c r="A115" s="143"/>
      <c r="B115" s="143"/>
      <c r="C115" s="179" t="s">
        <v>253</v>
      </c>
      <c r="D115" s="152"/>
      <c r="E115" s="156">
        <v>4.04</v>
      </c>
      <c r="F115" s="159"/>
      <c r="G115" s="159"/>
      <c r="H115" s="159"/>
      <c r="I115" s="159"/>
      <c r="J115" s="159"/>
      <c r="K115" s="159"/>
      <c r="L115" s="159"/>
      <c r="M115" s="159"/>
      <c r="N115" s="150"/>
      <c r="O115" s="150"/>
      <c r="P115" s="150"/>
      <c r="Q115" s="150"/>
      <c r="R115" s="150"/>
      <c r="S115" s="150"/>
      <c r="T115" s="151"/>
      <c r="U115" s="150"/>
      <c r="V115" s="142"/>
      <c r="W115" s="142"/>
      <c r="X115" s="142"/>
      <c r="Y115" s="142"/>
      <c r="Z115" s="142"/>
      <c r="AA115" s="142"/>
      <c r="AB115" s="142"/>
      <c r="AC115" s="142"/>
      <c r="AD115" s="142"/>
      <c r="AE115" s="142" t="s">
        <v>102</v>
      </c>
      <c r="AF115" s="142">
        <v>0</v>
      </c>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row>
    <row r="116" spans="1:60" outlineLevel="1" x14ac:dyDescent="0.25">
      <c r="A116" s="143">
        <v>54</v>
      </c>
      <c r="B116" s="143" t="s">
        <v>262</v>
      </c>
      <c r="C116" s="178" t="s">
        <v>263</v>
      </c>
      <c r="D116" s="150" t="s">
        <v>214</v>
      </c>
      <c r="E116" s="155">
        <v>1.01</v>
      </c>
      <c r="F116" s="158">
        <f>H116+J116</f>
        <v>0</v>
      </c>
      <c r="G116" s="159">
        <f>ROUND(E116*F116,2)</f>
        <v>0</v>
      </c>
      <c r="H116" s="159"/>
      <c r="I116" s="159">
        <f>ROUND(E116*H116,2)</f>
        <v>0</v>
      </c>
      <c r="J116" s="159"/>
      <c r="K116" s="159">
        <f>ROUND(E116*J116,2)</f>
        <v>0</v>
      </c>
      <c r="L116" s="159">
        <v>21</v>
      </c>
      <c r="M116" s="159">
        <f>G116*(1+L116/100)</f>
        <v>0</v>
      </c>
      <c r="N116" s="150">
        <v>0.39300000000000002</v>
      </c>
      <c r="O116" s="150">
        <f>ROUND(E116*N116,5)</f>
        <v>0.39693000000000001</v>
      </c>
      <c r="P116" s="150">
        <v>0</v>
      </c>
      <c r="Q116" s="150">
        <f>ROUND(E116*P116,5)</f>
        <v>0</v>
      </c>
      <c r="R116" s="150"/>
      <c r="S116" s="150"/>
      <c r="T116" s="151">
        <v>0</v>
      </c>
      <c r="U116" s="150">
        <f>ROUND(E116*T116,2)</f>
        <v>0</v>
      </c>
      <c r="V116" s="142"/>
      <c r="W116" s="142"/>
      <c r="X116" s="142"/>
      <c r="Y116" s="142"/>
      <c r="Z116" s="142"/>
      <c r="AA116" s="142"/>
      <c r="AB116" s="142"/>
      <c r="AC116" s="142"/>
      <c r="AD116" s="142"/>
      <c r="AE116" s="142" t="s">
        <v>218</v>
      </c>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row>
    <row r="117" spans="1:60" outlineLevel="1" x14ac:dyDescent="0.25">
      <c r="A117" s="143"/>
      <c r="B117" s="143"/>
      <c r="C117" s="391" t="s">
        <v>308</v>
      </c>
      <c r="D117" s="392"/>
      <c r="E117" s="393"/>
      <c r="F117" s="394"/>
      <c r="G117" s="395"/>
      <c r="H117" s="159"/>
      <c r="I117" s="159"/>
      <c r="J117" s="159"/>
      <c r="K117" s="159"/>
      <c r="L117" s="159"/>
      <c r="M117" s="159"/>
      <c r="N117" s="150"/>
      <c r="O117" s="150"/>
      <c r="P117" s="150"/>
      <c r="Q117" s="150"/>
      <c r="R117" s="150"/>
      <c r="S117" s="150"/>
      <c r="T117" s="151"/>
      <c r="U117" s="150"/>
      <c r="V117" s="142"/>
      <c r="W117" s="142"/>
      <c r="X117" s="142"/>
      <c r="Y117" s="142"/>
      <c r="Z117" s="142"/>
      <c r="AA117" s="142"/>
      <c r="AB117" s="142"/>
      <c r="AC117" s="142"/>
      <c r="AD117" s="142"/>
      <c r="AE117" s="142" t="s">
        <v>95</v>
      </c>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5" t="str">
        <f>C117</f>
        <v>Viz Technické listy VAS K.3.2</v>
      </c>
      <c r="BB117" s="142"/>
      <c r="BC117" s="142"/>
      <c r="BD117" s="142"/>
      <c r="BE117" s="142"/>
      <c r="BF117" s="142"/>
      <c r="BG117" s="142"/>
      <c r="BH117" s="142"/>
    </row>
    <row r="118" spans="1:60" outlineLevel="1" x14ac:dyDescent="0.25">
      <c r="A118" s="143"/>
      <c r="B118" s="143"/>
      <c r="C118" s="179" t="s">
        <v>309</v>
      </c>
      <c r="D118" s="152"/>
      <c r="E118" s="156">
        <v>1.01</v>
      </c>
      <c r="F118" s="159"/>
      <c r="G118" s="159"/>
      <c r="H118" s="159"/>
      <c r="I118" s="159"/>
      <c r="J118" s="159"/>
      <c r="K118" s="159"/>
      <c r="L118" s="159"/>
      <c r="M118" s="159"/>
      <c r="N118" s="150"/>
      <c r="O118" s="150"/>
      <c r="P118" s="150"/>
      <c r="Q118" s="150"/>
      <c r="R118" s="150"/>
      <c r="S118" s="150"/>
      <c r="T118" s="151"/>
      <c r="U118" s="150"/>
      <c r="V118" s="142"/>
      <c r="W118" s="142"/>
      <c r="X118" s="142"/>
      <c r="Y118" s="142"/>
      <c r="Z118" s="142"/>
      <c r="AA118" s="142"/>
      <c r="AB118" s="142"/>
      <c r="AC118" s="142"/>
      <c r="AD118" s="142"/>
      <c r="AE118" s="142" t="s">
        <v>102</v>
      </c>
      <c r="AF118" s="142">
        <v>0</v>
      </c>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row>
    <row r="119" spans="1:60" ht="20.399999999999999" outlineLevel="1" x14ac:dyDescent="0.25">
      <c r="A119" s="143">
        <v>55</v>
      </c>
      <c r="B119" s="143" t="s">
        <v>265</v>
      </c>
      <c r="C119" s="178" t="s">
        <v>266</v>
      </c>
      <c r="D119" s="150" t="s">
        <v>214</v>
      </c>
      <c r="E119" s="155">
        <v>5</v>
      </c>
      <c r="F119" s="158">
        <f>H119+J119</f>
        <v>0</v>
      </c>
      <c r="G119" s="159">
        <f>ROUND(E119*F119,2)</f>
        <v>0</v>
      </c>
      <c r="H119" s="159"/>
      <c r="I119" s="159">
        <f>ROUND(E119*H119,2)</f>
        <v>0</v>
      </c>
      <c r="J119" s="159"/>
      <c r="K119" s="159">
        <f>ROUND(E119*J119,2)</f>
        <v>0</v>
      </c>
      <c r="L119" s="159">
        <v>21</v>
      </c>
      <c r="M119" s="159">
        <f>G119*(1+L119/100)</f>
        <v>0</v>
      </c>
      <c r="N119" s="150">
        <v>0</v>
      </c>
      <c r="O119" s="150">
        <f>ROUND(E119*N119,5)</f>
        <v>0</v>
      </c>
      <c r="P119" s="150">
        <v>0</v>
      </c>
      <c r="Q119" s="150">
        <f>ROUND(E119*P119,5)</f>
        <v>0</v>
      </c>
      <c r="R119" s="150"/>
      <c r="S119" s="150"/>
      <c r="T119" s="151">
        <v>1.75</v>
      </c>
      <c r="U119" s="150">
        <f>ROUND(E119*T119,2)</f>
        <v>8.75</v>
      </c>
      <c r="V119" s="142"/>
      <c r="W119" s="142"/>
      <c r="X119" s="142"/>
      <c r="Y119" s="142"/>
      <c r="Z119" s="142"/>
      <c r="AA119" s="142"/>
      <c r="AB119" s="142"/>
      <c r="AC119" s="142"/>
      <c r="AD119" s="142"/>
      <c r="AE119" s="142" t="s">
        <v>100</v>
      </c>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row>
    <row r="120" spans="1:60" ht="20.399999999999999" outlineLevel="1" x14ac:dyDescent="0.25">
      <c r="A120" s="143">
        <v>56</v>
      </c>
      <c r="B120" s="143" t="s">
        <v>267</v>
      </c>
      <c r="C120" s="178" t="s">
        <v>268</v>
      </c>
      <c r="D120" s="150" t="s">
        <v>214</v>
      </c>
      <c r="E120" s="155">
        <v>5.05</v>
      </c>
      <c r="F120" s="158">
        <f>H120+J120</f>
        <v>0</v>
      </c>
      <c r="G120" s="159">
        <f>ROUND(E120*F120,2)</f>
        <v>0</v>
      </c>
      <c r="H120" s="159"/>
      <c r="I120" s="159">
        <f>ROUND(E120*H120,2)</f>
        <v>0</v>
      </c>
      <c r="J120" s="159"/>
      <c r="K120" s="159">
        <f>ROUND(E120*J120,2)</f>
        <v>0</v>
      </c>
      <c r="L120" s="159">
        <v>21</v>
      </c>
      <c r="M120" s="159">
        <f>G120*(1+L120/100)</f>
        <v>0</v>
      </c>
      <c r="N120" s="150">
        <v>3.51</v>
      </c>
      <c r="O120" s="150">
        <f>ROUND(E120*N120,5)</f>
        <v>17.7255</v>
      </c>
      <c r="P120" s="150">
        <v>0</v>
      </c>
      <c r="Q120" s="150">
        <f>ROUND(E120*P120,5)</f>
        <v>0</v>
      </c>
      <c r="R120" s="150"/>
      <c r="S120" s="150"/>
      <c r="T120" s="151">
        <v>0</v>
      </c>
      <c r="U120" s="150">
        <f>ROUND(E120*T120,2)</f>
        <v>0</v>
      </c>
      <c r="V120" s="142"/>
      <c r="W120" s="142"/>
      <c r="X120" s="142"/>
      <c r="Y120" s="142"/>
      <c r="Z120" s="142"/>
      <c r="AA120" s="142"/>
      <c r="AB120" s="142"/>
      <c r="AC120" s="142"/>
      <c r="AD120" s="142"/>
      <c r="AE120" s="142" t="s">
        <v>218</v>
      </c>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row>
    <row r="121" spans="1:60" outlineLevel="1" x14ac:dyDescent="0.25">
      <c r="A121" s="143"/>
      <c r="B121" s="143"/>
      <c r="C121" s="391" t="s">
        <v>308</v>
      </c>
      <c r="D121" s="392"/>
      <c r="E121" s="393"/>
      <c r="F121" s="394"/>
      <c r="G121" s="395"/>
      <c r="H121" s="159"/>
      <c r="I121" s="159"/>
      <c r="J121" s="159"/>
      <c r="K121" s="159"/>
      <c r="L121" s="159"/>
      <c r="M121" s="159"/>
      <c r="N121" s="150"/>
      <c r="O121" s="150"/>
      <c r="P121" s="150"/>
      <c r="Q121" s="150"/>
      <c r="R121" s="150"/>
      <c r="S121" s="150"/>
      <c r="T121" s="151"/>
      <c r="U121" s="150"/>
      <c r="V121" s="142"/>
      <c r="W121" s="142"/>
      <c r="X121" s="142"/>
      <c r="Y121" s="142"/>
      <c r="Z121" s="142"/>
      <c r="AA121" s="142"/>
      <c r="AB121" s="142"/>
      <c r="AC121" s="142"/>
      <c r="AD121" s="142"/>
      <c r="AE121" s="142" t="s">
        <v>95</v>
      </c>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5" t="str">
        <f>C121</f>
        <v>Viz Technické listy VAS K.3.2</v>
      </c>
      <c r="BB121" s="142"/>
      <c r="BC121" s="142"/>
      <c r="BD121" s="142"/>
      <c r="BE121" s="142"/>
      <c r="BF121" s="142"/>
      <c r="BG121" s="142"/>
      <c r="BH121" s="142"/>
    </row>
    <row r="122" spans="1:60" outlineLevel="1" x14ac:dyDescent="0.25">
      <c r="A122" s="143"/>
      <c r="B122" s="143"/>
      <c r="C122" s="179" t="s">
        <v>250</v>
      </c>
      <c r="D122" s="152"/>
      <c r="E122" s="156">
        <v>5.05</v>
      </c>
      <c r="F122" s="159"/>
      <c r="G122" s="159"/>
      <c r="H122" s="159"/>
      <c r="I122" s="159"/>
      <c r="J122" s="159"/>
      <c r="K122" s="159"/>
      <c r="L122" s="159"/>
      <c r="M122" s="159"/>
      <c r="N122" s="150"/>
      <c r="O122" s="150"/>
      <c r="P122" s="150"/>
      <c r="Q122" s="150"/>
      <c r="R122" s="150"/>
      <c r="S122" s="150"/>
      <c r="T122" s="151"/>
      <c r="U122" s="150"/>
      <c r="V122" s="142"/>
      <c r="W122" s="142"/>
      <c r="X122" s="142"/>
      <c r="Y122" s="142"/>
      <c r="Z122" s="142"/>
      <c r="AA122" s="142"/>
      <c r="AB122" s="142"/>
      <c r="AC122" s="142"/>
      <c r="AD122" s="142"/>
      <c r="AE122" s="142" t="s">
        <v>102</v>
      </c>
      <c r="AF122" s="142">
        <v>0</v>
      </c>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row>
    <row r="123" spans="1:60" outlineLevel="1" x14ac:dyDescent="0.25">
      <c r="A123" s="143">
        <v>57</v>
      </c>
      <c r="B123" s="143" t="s">
        <v>275</v>
      </c>
      <c r="C123" s="178" t="s">
        <v>276</v>
      </c>
      <c r="D123" s="150" t="s">
        <v>214</v>
      </c>
      <c r="E123" s="155">
        <v>2</v>
      </c>
      <c r="F123" s="158">
        <f>H123+J123</f>
        <v>0</v>
      </c>
      <c r="G123" s="159">
        <f>ROUND(E123*F123,2)</f>
        <v>0</v>
      </c>
      <c r="H123" s="159"/>
      <c r="I123" s="159">
        <f>ROUND(E123*H123,2)</f>
        <v>0</v>
      </c>
      <c r="J123" s="159"/>
      <c r="K123" s="159">
        <f>ROUND(E123*J123,2)</f>
        <v>0</v>
      </c>
      <c r="L123" s="159">
        <v>21</v>
      </c>
      <c r="M123" s="159">
        <f>G123*(1+L123/100)</f>
        <v>0</v>
      </c>
      <c r="N123" s="150">
        <v>3.9E-2</v>
      </c>
      <c r="O123" s="150">
        <f>ROUND(E123*N123,5)</f>
        <v>7.8E-2</v>
      </c>
      <c r="P123" s="150">
        <v>0</v>
      </c>
      <c r="Q123" s="150">
        <f>ROUND(E123*P123,5)</f>
        <v>0</v>
      </c>
      <c r="R123" s="150"/>
      <c r="S123" s="150"/>
      <c r="T123" s="151">
        <v>0</v>
      </c>
      <c r="U123" s="150">
        <f>ROUND(E123*T123,2)</f>
        <v>0</v>
      </c>
      <c r="V123" s="142"/>
      <c r="W123" s="142"/>
      <c r="X123" s="142"/>
      <c r="Y123" s="142"/>
      <c r="Z123" s="142"/>
      <c r="AA123" s="142"/>
      <c r="AB123" s="142"/>
      <c r="AC123" s="142"/>
      <c r="AD123" s="142"/>
      <c r="AE123" s="142" t="s">
        <v>218</v>
      </c>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row>
    <row r="124" spans="1:60" outlineLevel="1" x14ac:dyDescent="0.25">
      <c r="A124" s="143"/>
      <c r="B124" s="143"/>
      <c r="C124" s="391" t="s">
        <v>308</v>
      </c>
      <c r="D124" s="392"/>
      <c r="E124" s="393"/>
      <c r="F124" s="394"/>
      <c r="G124" s="395"/>
      <c r="H124" s="159"/>
      <c r="I124" s="159"/>
      <c r="J124" s="159"/>
      <c r="K124" s="159"/>
      <c r="L124" s="159"/>
      <c r="M124" s="159"/>
      <c r="N124" s="150"/>
      <c r="O124" s="150"/>
      <c r="P124" s="150"/>
      <c r="Q124" s="150"/>
      <c r="R124" s="150"/>
      <c r="S124" s="150"/>
      <c r="T124" s="151"/>
      <c r="U124" s="150"/>
      <c r="V124" s="142"/>
      <c r="W124" s="142"/>
      <c r="X124" s="142"/>
      <c r="Y124" s="142"/>
      <c r="Z124" s="142"/>
      <c r="AA124" s="142"/>
      <c r="AB124" s="142"/>
      <c r="AC124" s="142"/>
      <c r="AD124" s="142"/>
      <c r="AE124" s="142" t="s">
        <v>95</v>
      </c>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5" t="str">
        <f>C124</f>
        <v>Viz Technické listy VAS K.3.2</v>
      </c>
      <c r="BB124" s="142"/>
      <c r="BC124" s="142"/>
      <c r="BD124" s="142"/>
      <c r="BE124" s="142"/>
      <c r="BF124" s="142"/>
      <c r="BG124" s="142"/>
      <c r="BH124" s="142"/>
    </row>
    <row r="125" spans="1:60" outlineLevel="1" x14ac:dyDescent="0.25">
      <c r="A125" s="143">
        <v>58</v>
      </c>
      <c r="B125" s="143" t="s">
        <v>281</v>
      </c>
      <c r="C125" s="178" t="s">
        <v>282</v>
      </c>
      <c r="D125" s="150" t="s">
        <v>214</v>
      </c>
      <c r="E125" s="155">
        <v>5</v>
      </c>
      <c r="F125" s="158">
        <f>H125+J125</f>
        <v>0</v>
      </c>
      <c r="G125" s="159">
        <f>ROUND(E125*F125,2)</f>
        <v>0</v>
      </c>
      <c r="H125" s="159"/>
      <c r="I125" s="159">
        <f>ROUND(E125*H125,2)</f>
        <v>0</v>
      </c>
      <c r="J125" s="159"/>
      <c r="K125" s="159">
        <f>ROUND(E125*J125,2)</f>
        <v>0</v>
      </c>
      <c r="L125" s="159">
        <v>21</v>
      </c>
      <c r="M125" s="159">
        <f>G125*(1+L125/100)</f>
        <v>0</v>
      </c>
      <c r="N125" s="150">
        <v>0.08</v>
      </c>
      <c r="O125" s="150">
        <f>ROUND(E125*N125,5)</f>
        <v>0.4</v>
      </c>
      <c r="P125" s="150">
        <v>0</v>
      </c>
      <c r="Q125" s="150">
        <f>ROUND(E125*P125,5)</f>
        <v>0</v>
      </c>
      <c r="R125" s="150"/>
      <c r="S125" s="150"/>
      <c r="T125" s="151">
        <v>0</v>
      </c>
      <c r="U125" s="150">
        <f>ROUND(E125*T125,2)</f>
        <v>0</v>
      </c>
      <c r="V125" s="142"/>
      <c r="W125" s="142"/>
      <c r="X125" s="142"/>
      <c r="Y125" s="142"/>
      <c r="Z125" s="142"/>
      <c r="AA125" s="142"/>
      <c r="AB125" s="142"/>
      <c r="AC125" s="142"/>
      <c r="AD125" s="142"/>
      <c r="AE125" s="142" t="s">
        <v>218</v>
      </c>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row>
    <row r="126" spans="1:60" outlineLevel="1" x14ac:dyDescent="0.25">
      <c r="A126" s="143"/>
      <c r="B126" s="143"/>
      <c r="C126" s="391" t="s">
        <v>308</v>
      </c>
      <c r="D126" s="392"/>
      <c r="E126" s="393"/>
      <c r="F126" s="394"/>
      <c r="G126" s="395"/>
      <c r="H126" s="159"/>
      <c r="I126" s="159"/>
      <c r="J126" s="159"/>
      <c r="K126" s="159"/>
      <c r="L126" s="159"/>
      <c r="M126" s="159"/>
      <c r="N126" s="150"/>
      <c r="O126" s="150"/>
      <c r="P126" s="150"/>
      <c r="Q126" s="150"/>
      <c r="R126" s="150"/>
      <c r="S126" s="150"/>
      <c r="T126" s="151"/>
      <c r="U126" s="150"/>
      <c r="V126" s="142"/>
      <c r="W126" s="142"/>
      <c r="X126" s="142"/>
      <c r="Y126" s="142"/>
      <c r="Z126" s="142"/>
      <c r="AA126" s="142"/>
      <c r="AB126" s="142"/>
      <c r="AC126" s="142"/>
      <c r="AD126" s="142"/>
      <c r="AE126" s="142" t="s">
        <v>95</v>
      </c>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5" t="str">
        <f>C126</f>
        <v>Viz Technické listy VAS K.3.2</v>
      </c>
      <c r="BB126" s="142"/>
      <c r="BC126" s="142"/>
      <c r="BD126" s="142"/>
      <c r="BE126" s="142"/>
      <c r="BF126" s="142"/>
      <c r="BG126" s="142"/>
      <c r="BH126" s="142"/>
    </row>
    <row r="127" spans="1:60" ht="20.399999999999999" outlineLevel="1" x14ac:dyDescent="0.25">
      <c r="A127" s="143">
        <v>59</v>
      </c>
      <c r="B127" s="143" t="s">
        <v>283</v>
      </c>
      <c r="C127" s="178" t="s">
        <v>284</v>
      </c>
      <c r="D127" s="150" t="s">
        <v>214</v>
      </c>
      <c r="E127" s="155">
        <v>5</v>
      </c>
      <c r="F127" s="158">
        <f>H127+J127</f>
        <v>0</v>
      </c>
      <c r="G127" s="159">
        <f>ROUND(E127*F127,2)</f>
        <v>0</v>
      </c>
      <c r="H127" s="159"/>
      <c r="I127" s="159">
        <f>ROUND(E127*H127,2)</f>
        <v>0</v>
      </c>
      <c r="J127" s="159"/>
      <c r="K127" s="159">
        <f>ROUND(E127*J127,2)</f>
        <v>0</v>
      </c>
      <c r="L127" s="159">
        <v>21</v>
      </c>
      <c r="M127" s="159">
        <f>G127*(1+L127/100)</f>
        <v>0</v>
      </c>
      <c r="N127" s="150">
        <v>0.13102</v>
      </c>
      <c r="O127" s="150">
        <f>ROUND(E127*N127,5)</f>
        <v>0.65510000000000002</v>
      </c>
      <c r="P127" s="150">
        <v>0</v>
      </c>
      <c r="Q127" s="150">
        <f>ROUND(E127*P127,5)</f>
        <v>0</v>
      </c>
      <c r="R127" s="150"/>
      <c r="S127" s="150"/>
      <c r="T127" s="151">
        <v>1.31</v>
      </c>
      <c r="U127" s="150">
        <f>ROUND(E127*T127,2)</f>
        <v>6.55</v>
      </c>
      <c r="V127" s="142"/>
      <c r="W127" s="142"/>
      <c r="X127" s="142"/>
      <c r="Y127" s="142"/>
      <c r="Z127" s="142"/>
      <c r="AA127" s="142"/>
      <c r="AB127" s="142"/>
      <c r="AC127" s="142"/>
      <c r="AD127" s="142"/>
      <c r="AE127" s="142" t="s">
        <v>100</v>
      </c>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row>
    <row r="128" spans="1:60" outlineLevel="1" x14ac:dyDescent="0.25">
      <c r="A128" s="143"/>
      <c r="B128" s="143"/>
      <c r="C128" s="391" t="s">
        <v>307</v>
      </c>
      <c r="D128" s="392"/>
      <c r="E128" s="393"/>
      <c r="F128" s="394"/>
      <c r="G128" s="395"/>
      <c r="H128" s="159"/>
      <c r="I128" s="159"/>
      <c r="J128" s="159"/>
      <c r="K128" s="159"/>
      <c r="L128" s="159"/>
      <c r="M128" s="159"/>
      <c r="N128" s="150"/>
      <c r="O128" s="150"/>
      <c r="P128" s="150"/>
      <c r="Q128" s="150"/>
      <c r="R128" s="150"/>
      <c r="S128" s="150"/>
      <c r="T128" s="151"/>
      <c r="U128" s="150"/>
      <c r="V128" s="142"/>
      <c r="W128" s="142"/>
      <c r="X128" s="142"/>
      <c r="Y128" s="142"/>
      <c r="Z128" s="142"/>
      <c r="AA128" s="142"/>
      <c r="AB128" s="142"/>
      <c r="AC128" s="142"/>
      <c r="AD128" s="142"/>
      <c r="AE128" s="142" t="s">
        <v>95</v>
      </c>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5" t="str">
        <f>C128</f>
        <v>Viz Technické listy VAS K.4.1</v>
      </c>
      <c r="BB128" s="142"/>
      <c r="BC128" s="142"/>
      <c r="BD128" s="142"/>
      <c r="BE128" s="142"/>
      <c r="BF128" s="142"/>
      <c r="BG128" s="142"/>
      <c r="BH128" s="142"/>
    </row>
    <row r="129" spans="1:60" outlineLevel="1" x14ac:dyDescent="0.25">
      <c r="A129" s="143">
        <v>60</v>
      </c>
      <c r="B129" s="143" t="s">
        <v>286</v>
      </c>
      <c r="C129" s="178" t="s">
        <v>287</v>
      </c>
      <c r="D129" s="150" t="s">
        <v>168</v>
      </c>
      <c r="E129" s="155">
        <v>10</v>
      </c>
      <c r="F129" s="158">
        <f>H129+J129</f>
        <v>0</v>
      </c>
      <c r="G129" s="159">
        <f>ROUND(E129*F129,2)</f>
        <v>0</v>
      </c>
      <c r="H129" s="159"/>
      <c r="I129" s="159">
        <f>ROUND(E129*H129,2)</f>
        <v>0</v>
      </c>
      <c r="J129" s="159"/>
      <c r="K129" s="159">
        <f>ROUND(E129*J129,2)</f>
        <v>0</v>
      </c>
      <c r="L129" s="159">
        <v>21</v>
      </c>
      <c r="M129" s="159">
        <f>G129*(1+L129/100)</f>
        <v>0</v>
      </c>
      <c r="N129" s="150">
        <v>0</v>
      </c>
      <c r="O129" s="150">
        <f>ROUND(E129*N129,5)</f>
        <v>0</v>
      </c>
      <c r="P129" s="150">
        <v>0</v>
      </c>
      <c r="Q129" s="150">
        <f>ROUND(E129*P129,5)</f>
        <v>0</v>
      </c>
      <c r="R129" s="150"/>
      <c r="S129" s="150"/>
      <c r="T129" s="151">
        <v>0</v>
      </c>
      <c r="U129" s="150">
        <f>ROUND(E129*T129,2)</f>
        <v>0</v>
      </c>
      <c r="V129" s="142"/>
      <c r="W129" s="142"/>
      <c r="X129" s="142"/>
      <c r="Y129" s="142"/>
      <c r="Z129" s="142"/>
      <c r="AA129" s="142"/>
      <c r="AB129" s="142"/>
      <c r="AC129" s="142"/>
      <c r="AD129" s="142"/>
      <c r="AE129" s="142" t="s">
        <v>100</v>
      </c>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row>
    <row r="130" spans="1:60" ht="20.399999999999999" outlineLevel="1" x14ac:dyDescent="0.25">
      <c r="A130" s="143">
        <v>61</v>
      </c>
      <c r="B130" s="143" t="s">
        <v>288</v>
      </c>
      <c r="C130" s="178" t="s">
        <v>289</v>
      </c>
      <c r="D130" s="150" t="s">
        <v>214</v>
      </c>
      <c r="E130" s="155">
        <v>14</v>
      </c>
      <c r="F130" s="158">
        <f>H130+J130</f>
        <v>0</v>
      </c>
      <c r="G130" s="159">
        <f>ROUND(E130*F130,2)</f>
        <v>0</v>
      </c>
      <c r="H130" s="159"/>
      <c r="I130" s="159">
        <f>ROUND(E130*H130,2)</f>
        <v>0</v>
      </c>
      <c r="J130" s="159"/>
      <c r="K130" s="159">
        <f>ROUND(E130*J130,2)</f>
        <v>0</v>
      </c>
      <c r="L130" s="159">
        <v>21</v>
      </c>
      <c r="M130" s="159">
        <f>G130*(1+L130/100)</f>
        <v>0</v>
      </c>
      <c r="N130" s="150">
        <v>6.0000000000000001E-3</v>
      </c>
      <c r="O130" s="150">
        <f>ROUND(E130*N130,5)</f>
        <v>8.4000000000000005E-2</v>
      </c>
      <c r="P130" s="150">
        <v>0</v>
      </c>
      <c r="Q130" s="150">
        <f>ROUND(E130*P130,5)</f>
        <v>0</v>
      </c>
      <c r="R130" s="150"/>
      <c r="S130" s="150"/>
      <c r="T130" s="151">
        <v>0</v>
      </c>
      <c r="U130" s="150">
        <f>ROUND(E130*T130,2)</f>
        <v>0</v>
      </c>
      <c r="V130" s="142"/>
      <c r="W130" s="142"/>
      <c r="X130" s="142"/>
      <c r="Y130" s="142"/>
      <c r="Z130" s="142"/>
      <c r="AA130" s="142"/>
      <c r="AB130" s="142"/>
      <c r="AC130" s="142"/>
      <c r="AD130" s="142"/>
      <c r="AE130" s="142" t="s">
        <v>218</v>
      </c>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row>
    <row r="131" spans="1:60" outlineLevel="1" x14ac:dyDescent="0.25">
      <c r="A131" s="143"/>
      <c r="B131" s="143"/>
      <c r="C131" s="391" t="s">
        <v>306</v>
      </c>
      <c r="D131" s="392"/>
      <c r="E131" s="393"/>
      <c r="F131" s="394"/>
      <c r="G131" s="395"/>
      <c r="H131" s="159"/>
      <c r="I131" s="159"/>
      <c r="J131" s="159"/>
      <c r="K131" s="159"/>
      <c r="L131" s="159"/>
      <c r="M131" s="159"/>
      <c r="N131" s="150"/>
      <c r="O131" s="150"/>
      <c r="P131" s="150"/>
      <c r="Q131" s="150"/>
      <c r="R131" s="150"/>
      <c r="S131" s="150"/>
      <c r="T131" s="151"/>
      <c r="U131" s="150"/>
      <c r="V131" s="142"/>
      <c r="W131" s="142"/>
      <c r="X131" s="142"/>
      <c r="Y131" s="142"/>
      <c r="Z131" s="142"/>
      <c r="AA131" s="142"/>
      <c r="AB131" s="142"/>
      <c r="AC131" s="142"/>
      <c r="AD131" s="142"/>
      <c r="AE131" s="142" t="s">
        <v>95</v>
      </c>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5" t="str">
        <f>C131</f>
        <v>Viz Technické listy VAS K.3.3</v>
      </c>
      <c r="BB131" s="142"/>
      <c r="BC131" s="142"/>
      <c r="BD131" s="142"/>
      <c r="BE131" s="142"/>
      <c r="BF131" s="142"/>
      <c r="BG131" s="142"/>
      <c r="BH131" s="142"/>
    </row>
    <row r="132" spans="1:60" ht="20.399999999999999" outlineLevel="1" x14ac:dyDescent="0.25">
      <c r="A132" s="143">
        <v>62</v>
      </c>
      <c r="B132" s="143" t="s">
        <v>291</v>
      </c>
      <c r="C132" s="178" t="s">
        <v>292</v>
      </c>
      <c r="D132" s="150" t="s">
        <v>168</v>
      </c>
      <c r="E132" s="155">
        <v>1</v>
      </c>
      <c r="F132" s="158">
        <v>0</v>
      </c>
      <c r="G132" s="159">
        <f>ROUND(E132*F132,2)</f>
        <v>0</v>
      </c>
      <c r="H132" s="159"/>
      <c r="I132" s="159">
        <f>ROUND(E132*H132,2)</f>
        <v>0</v>
      </c>
      <c r="J132" s="159"/>
      <c r="K132" s="159">
        <f>ROUND(E132*J132,2)</f>
        <v>0</v>
      </c>
      <c r="L132" s="159">
        <v>21</v>
      </c>
      <c r="M132" s="159">
        <f>G132*(1+L132/100)</f>
        <v>0</v>
      </c>
      <c r="N132" s="150">
        <v>0</v>
      </c>
      <c r="O132" s="150">
        <f>ROUND(E132*N132,5)</f>
        <v>0</v>
      </c>
      <c r="P132" s="150">
        <v>0</v>
      </c>
      <c r="Q132" s="150">
        <f>ROUND(E132*P132,5)</f>
        <v>0</v>
      </c>
      <c r="R132" s="150"/>
      <c r="S132" s="150"/>
      <c r="T132" s="151">
        <v>0</v>
      </c>
      <c r="U132" s="150">
        <f>ROUND(E132*T132,2)</f>
        <v>0</v>
      </c>
      <c r="V132" s="142"/>
      <c r="W132" s="142"/>
      <c r="X132" s="142"/>
      <c r="Y132" s="142"/>
      <c r="Z132" s="142"/>
      <c r="AA132" s="142"/>
      <c r="AB132" s="142"/>
      <c r="AC132" s="142"/>
      <c r="AD132" s="142"/>
      <c r="AE132" s="142" t="s">
        <v>100</v>
      </c>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row>
    <row r="133" spans="1:60" outlineLevel="1" x14ac:dyDescent="0.25">
      <c r="A133" s="143">
        <v>63</v>
      </c>
      <c r="B133" s="143" t="s">
        <v>304</v>
      </c>
      <c r="C133" s="178" t="s">
        <v>305</v>
      </c>
      <c r="D133" s="150" t="s">
        <v>168</v>
      </c>
      <c r="E133" s="155">
        <v>1</v>
      </c>
      <c r="F133" s="158">
        <v>0</v>
      </c>
      <c r="G133" s="159">
        <f>ROUND(E133*F133,2)</f>
        <v>0</v>
      </c>
      <c r="H133" s="159"/>
      <c r="I133" s="159">
        <f>ROUND(E133*H133,2)</f>
        <v>0</v>
      </c>
      <c r="J133" s="159"/>
      <c r="K133" s="159">
        <f>ROUND(E133*J133,2)</f>
        <v>0</v>
      </c>
      <c r="L133" s="159">
        <v>21</v>
      </c>
      <c r="M133" s="159">
        <f>G133*(1+L133/100)</f>
        <v>0</v>
      </c>
      <c r="N133" s="150">
        <v>0</v>
      </c>
      <c r="O133" s="150">
        <f>ROUND(E133*N133,5)</f>
        <v>0</v>
      </c>
      <c r="P133" s="150">
        <v>0</v>
      </c>
      <c r="Q133" s="150">
        <f>ROUND(E133*P133,5)</f>
        <v>0</v>
      </c>
      <c r="R133" s="150"/>
      <c r="S133" s="150"/>
      <c r="T133" s="151">
        <v>0</v>
      </c>
      <c r="U133" s="150">
        <f>ROUND(E133*T133,2)</f>
        <v>0</v>
      </c>
      <c r="V133" s="142"/>
      <c r="W133" s="142"/>
      <c r="X133" s="142"/>
      <c r="Y133" s="142"/>
      <c r="Z133" s="142"/>
      <c r="AA133" s="142"/>
      <c r="AB133" s="142"/>
      <c r="AC133" s="142"/>
      <c r="AD133" s="142"/>
      <c r="AE133" s="142" t="s">
        <v>100</v>
      </c>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row>
    <row r="134" spans="1:60" x14ac:dyDescent="0.25">
      <c r="A134" s="144" t="s">
        <v>88</v>
      </c>
      <c r="B134" s="144" t="s">
        <v>59</v>
      </c>
      <c r="C134" s="180" t="s">
        <v>60</v>
      </c>
      <c r="D134" s="153"/>
      <c r="E134" s="157"/>
      <c r="F134" s="160"/>
      <c r="G134" s="160">
        <f>SUMIF(AE135:AE135,"&lt;&gt;NOR",G135:G135)</f>
        <v>0</v>
      </c>
      <c r="H134" s="160"/>
      <c r="I134" s="160">
        <f>SUM(I135:I135)</f>
        <v>0</v>
      </c>
      <c r="J134" s="160"/>
      <c r="K134" s="160">
        <f>SUM(K135:K135)</f>
        <v>0</v>
      </c>
      <c r="L134" s="160"/>
      <c r="M134" s="160">
        <f>SUM(M135:M135)</f>
        <v>0</v>
      </c>
      <c r="N134" s="153"/>
      <c r="O134" s="153">
        <f>SUM(O135:O135)</f>
        <v>0</v>
      </c>
      <c r="P134" s="153"/>
      <c r="Q134" s="153">
        <f>SUM(Q135:Q135)</f>
        <v>0</v>
      </c>
      <c r="R134" s="153"/>
      <c r="S134" s="153"/>
      <c r="T134" s="154"/>
      <c r="U134" s="153">
        <f>SUM(U135:U135)</f>
        <v>60.2</v>
      </c>
      <c r="AE134" t="s">
        <v>89</v>
      </c>
    </row>
    <row r="135" spans="1:60" outlineLevel="1" x14ac:dyDescent="0.25">
      <c r="A135" s="143">
        <v>64</v>
      </c>
      <c r="B135" s="143" t="s">
        <v>295</v>
      </c>
      <c r="C135" s="178" t="s">
        <v>296</v>
      </c>
      <c r="D135" s="150" t="s">
        <v>171</v>
      </c>
      <c r="E135" s="155">
        <v>602.02674999999999</v>
      </c>
      <c r="F135" s="158">
        <f>H135+J135</f>
        <v>0</v>
      </c>
      <c r="G135" s="159">
        <f>ROUND(E135*F135,2)</f>
        <v>0</v>
      </c>
      <c r="H135" s="159"/>
      <c r="I135" s="159">
        <f>ROUND(E135*H135,2)</f>
        <v>0</v>
      </c>
      <c r="J135" s="159"/>
      <c r="K135" s="159">
        <f>ROUND(E135*J135,2)</f>
        <v>0</v>
      </c>
      <c r="L135" s="159">
        <v>21</v>
      </c>
      <c r="M135" s="159">
        <f>G135*(1+L135/100)</f>
        <v>0</v>
      </c>
      <c r="N135" s="150">
        <v>0</v>
      </c>
      <c r="O135" s="150">
        <f>ROUND(E135*N135,5)</f>
        <v>0</v>
      </c>
      <c r="P135" s="150">
        <v>0</v>
      </c>
      <c r="Q135" s="150">
        <f>ROUND(E135*P135,5)</f>
        <v>0</v>
      </c>
      <c r="R135" s="150"/>
      <c r="S135" s="150"/>
      <c r="T135" s="151">
        <v>0.1</v>
      </c>
      <c r="U135" s="150">
        <f>ROUND(E135*T135,2)</f>
        <v>60.2</v>
      </c>
      <c r="V135" s="142"/>
      <c r="W135" s="142"/>
      <c r="X135" s="142"/>
      <c r="Y135" s="142"/>
      <c r="Z135" s="142"/>
      <c r="AA135" s="142"/>
      <c r="AB135" s="142"/>
      <c r="AC135" s="142"/>
      <c r="AD135" s="142"/>
      <c r="AE135" s="142" t="s">
        <v>100</v>
      </c>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row>
    <row r="136" spans="1:60" x14ac:dyDescent="0.25">
      <c r="A136" s="144" t="s">
        <v>88</v>
      </c>
      <c r="B136" s="144" t="s">
        <v>61</v>
      </c>
      <c r="C136" s="180" t="s">
        <v>26</v>
      </c>
      <c r="D136" s="153"/>
      <c r="E136" s="157"/>
      <c r="F136" s="160"/>
      <c r="G136" s="160">
        <f>SUMIF(AE137:AE138,"&lt;&gt;NOR",G137:G138)</f>
        <v>0</v>
      </c>
      <c r="H136" s="160"/>
      <c r="I136" s="160">
        <f>SUM(I137:I138)</f>
        <v>0</v>
      </c>
      <c r="J136" s="160"/>
      <c r="K136" s="160">
        <f>SUM(K137:K138)</f>
        <v>0</v>
      </c>
      <c r="L136" s="160"/>
      <c r="M136" s="160">
        <f>SUM(M137:M138)</f>
        <v>0</v>
      </c>
      <c r="N136" s="153"/>
      <c r="O136" s="153">
        <f>SUM(O137:O138)</f>
        <v>0</v>
      </c>
      <c r="P136" s="153"/>
      <c r="Q136" s="153">
        <f>SUM(Q137:Q138)</f>
        <v>0</v>
      </c>
      <c r="R136" s="153"/>
      <c r="S136" s="153"/>
      <c r="T136" s="154"/>
      <c r="U136" s="153">
        <f>SUM(U137:U138)</f>
        <v>0</v>
      </c>
      <c r="AE136" t="s">
        <v>89</v>
      </c>
    </row>
    <row r="137" spans="1:60" outlineLevel="1" x14ac:dyDescent="0.25">
      <c r="A137" s="143">
        <v>65</v>
      </c>
      <c r="B137" s="143" t="s">
        <v>304</v>
      </c>
      <c r="C137" s="178" t="s">
        <v>305</v>
      </c>
      <c r="D137" s="150" t="s">
        <v>304</v>
      </c>
      <c r="E137" s="155"/>
      <c r="F137" s="158"/>
      <c r="G137" s="159"/>
      <c r="H137" s="159"/>
      <c r="I137" s="159">
        <f>ROUND(E137*H137,2)</f>
        <v>0</v>
      </c>
      <c r="J137" s="159"/>
      <c r="K137" s="159">
        <f>ROUND(E137*J137,2)</f>
        <v>0</v>
      </c>
      <c r="L137" s="159">
        <v>21</v>
      </c>
      <c r="M137" s="159">
        <f>G137*(1+L137/100)</f>
        <v>0</v>
      </c>
      <c r="N137" s="150">
        <v>0</v>
      </c>
      <c r="O137" s="150">
        <f>ROUND(E137*N137,5)</f>
        <v>0</v>
      </c>
      <c r="P137" s="150">
        <v>0</v>
      </c>
      <c r="Q137" s="150">
        <f>ROUND(E137*P137,5)</f>
        <v>0</v>
      </c>
      <c r="R137" s="150"/>
      <c r="S137" s="150"/>
      <c r="T137" s="151">
        <v>0</v>
      </c>
      <c r="U137" s="150">
        <f>ROUND(E137*T137,2)</f>
        <v>0</v>
      </c>
      <c r="V137" s="142"/>
      <c r="W137" s="142"/>
      <c r="X137" s="142"/>
      <c r="Y137" s="142"/>
      <c r="Z137" s="142"/>
      <c r="AA137" s="142"/>
      <c r="AB137" s="142"/>
      <c r="AC137" s="142"/>
      <c r="AD137" s="142"/>
      <c r="AE137" s="142" t="s">
        <v>303</v>
      </c>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row>
    <row r="138" spans="1:60" outlineLevel="1" x14ac:dyDescent="0.25">
      <c r="A138" s="168">
        <v>66</v>
      </c>
      <c r="B138" s="168" t="s">
        <v>304</v>
      </c>
      <c r="C138" s="181" t="s">
        <v>305</v>
      </c>
      <c r="D138" s="169" t="s">
        <v>304</v>
      </c>
      <c r="E138" s="170"/>
      <c r="F138" s="171"/>
      <c r="G138" s="172"/>
      <c r="H138" s="172"/>
      <c r="I138" s="172">
        <f>ROUND(E138*H138,2)</f>
        <v>0</v>
      </c>
      <c r="J138" s="172"/>
      <c r="K138" s="172">
        <f>ROUND(E138*J138,2)</f>
        <v>0</v>
      </c>
      <c r="L138" s="172">
        <v>21</v>
      </c>
      <c r="M138" s="172">
        <f>G138*(1+L138/100)</f>
        <v>0</v>
      </c>
      <c r="N138" s="169">
        <v>0</v>
      </c>
      <c r="O138" s="169">
        <f>ROUND(E138*N138,5)</f>
        <v>0</v>
      </c>
      <c r="P138" s="169">
        <v>0</v>
      </c>
      <c r="Q138" s="169">
        <f>ROUND(E138*P138,5)</f>
        <v>0</v>
      </c>
      <c r="R138" s="169"/>
      <c r="S138" s="169"/>
      <c r="T138" s="173">
        <v>0</v>
      </c>
      <c r="U138" s="169">
        <f>ROUND(E138*T138,2)</f>
        <v>0</v>
      </c>
      <c r="V138" s="142"/>
      <c r="W138" s="142"/>
      <c r="X138" s="142"/>
      <c r="Y138" s="142"/>
      <c r="Z138" s="142"/>
      <c r="AA138" s="142"/>
      <c r="AB138" s="142"/>
      <c r="AC138" s="142"/>
      <c r="AD138" s="142"/>
      <c r="AE138" s="142" t="s">
        <v>303</v>
      </c>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row>
    <row r="139" spans="1:60" x14ac:dyDescent="0.25">
      <c r="A139" s="4"/>
      <c r="B139" s="5" t="s">
        <v>297</v>
      </c>
      <c r="C139" s="182" t="s">
        <v>297</v>
      </c>
      <c r="D139" s="4"/>
      <c r="E139" s="4"/>
      <c r="F139" s="4"/>
      <c r="G139" s="4"/>
      <c r="H139" s="4"/>
      <c r="I139" s="4"/>
      <c r="J139" s="4"/>
      <c r="K139" s="4"/>
      <c r="L139" s="4"/>
      <c r="M139" s="4"/>
      <c r="N139" s="4"/>
      <c r="O139" s="4"/>
      <c r="P139" s="4"/>
      <c r="Q139" s="4"/>
      <c r="R139" s="4"/>
      <c r="S139" s="4"/>
      <c r="T139" s="4"/>
      <c r="U139" s="4"/>
      <c r="AC139">
        <v>15</v>
      </c>
      <c r="AD139">
        <v>21</v>
      </c>
    </row>
    <row r="140" spans="1:60" x14ac:dyDescent="0.25">
      <c r="A140" s="189"/>
      <c r="B140" s="188" t="s">
        <v>28</v>
      </c>
      <c r="C140" s="187" t="s">
        <v>297</v>
      </c>
      <c r="D140" s="186"/>
      <c r="E140" s="186"/>
      <c r="F140" s="186"/>
      <c r="G140" s="185">
        <f>G8+G61+G64+G75+G134+G136</f>
        <v>0</v>
      </c>
      <c r="H140" s="4"/>
      <c r="I140" s="4"/>
      <c r="J140" s="4"/>
      <c r="K140" s="4"/>
      <c r="L140" s="4"/>
      <c r="M140" s="4"/>
      <c r="N140" s="4"/>
      <c r="O140" s="4"/>
      <c r="P140" s="4"/>
      <c r="Q140" s="4"/>
      <c r="R140" s="4"/>
      <c r="S140" s="4"/>
      <c r="T140" s="4"/>
      <c r="U140" s="4"/>
      <c r="AC140">
        <f>SUMIF(L7:L138,AC139,G7:G138)</f>
        <v>0</v>
      </c>
      <c r="AD140">
        <f>SUMIF(L7:L138,AD139,G7:G138)</f>
        <v>0</v>
      </c>
      <c r="AE140" t="s">
        <v>298</v>
      </c>
    </row>
    <row r="141" spans="1:60" x14ac:dyDescent="0.25">
      <c r="A141" s="4"/>
      <c r="B141" s="5" t="s">
        <v>297</v>
      </c>
      <c r="C141" s="182" t="s">
        <v>297</v>
      </c>
      <c r="D141" s="4"/>
      <c r="E141" s="4"/>
      <c r="F141" s="4"/>
      <c r="G141" s="4"/>
      <c r="H141" s="4"/>
      <c r="I141" s="4"/>
      <c r="J141" s="4"/>
      <c r="K141" s="4"/>
      <c r="L141" s="4"/>
      <c r="M141" s="4"/>
      <c r="N141" s="4"/>
      <c r="O141" s="4"/>
      <c r="P141" s="4"/>
      <c r="Q141" s="4"/>
      <c r="R141" s="4"/>
      <c r="S141" s="4"/>
      <c r="T141" s="4"/>
      <c r="U141" s="4"/>
    </row>
    <row r="142" spans="1:60" x14ac:dyDescent="0.25">
      <c r="A142" s="4"/>
      <c r="B142" s="5" t="s">
        <v>297</v>
      </c>
      <c r="C142" s="182" t="s">
        <v>297</v>
      </c>
      <c r="D142" s="4"/>
      <c r="E142" s="4"/>
      <c r="F142" s="4"/>
      <c r="G142" s="4"/>
      <c r="H142" s="4"/>
      <c r="I142" s="4"/>
      <c r="J142" s="4"/>
      <c r="K142" s="4"/>
      <c r="L142" s="4"/>
      <c r="M142" s="4"/>
      <c r="N142" s="4"/>
      <c r="O142" s="4"/>
      <c r="P142" s="4"/>
      <c r="Q142" s="4"/>
      <c r="R142" s="4"/>
      <c r="S142" s="4"/>
      <c r="T142" s="4"/>
      <c r="U142" s="4"/>
    </row>
    <row r="143" spans="1:60" x14ac:dyDescent="0.25">
      <c r="A143" s="377" t="s">
        <v>299</v>
      </c>
      <c r="B143" s="377"/>
      <c r="C143" s="378"/>
      <c r="D143" s="4"/>
      <c r="E143" s="4"/>
      <c r="F143" s="4"/>
      <c r="G143" s="4"/>
      <c r="H143" s="4"/>
      <c r="I143" s="4"/>
      <c r="J143" s="4"/>
      <c r="K143" s="4"/>
      <c r="L143" s="4"/>
      <c r="M143" s="4"/>
      <c r="N143" s="4"/>
      <c r="O143" s="4"/>
      <c r="P143" s="4"/>
      <c r="Q143" s="4"/>
      <c r="R143" s="4"/>
      <c r="S143" s="4"/>
      <c r="T143" s="4"/>
      <c r="U143" s="4"/>
    </row>
    <row r="144" spans="1:60" x14ac:dyDescent="0.25">
      <c r="A144" s="379" t="s">
        <v>302</v>
      </c>
      <c r="B144" s="380"/>
      <c r="C144" s="381"/>
      <c r="D144" s="380"/>
      <c r="E144" s="380"/>
      <c r="F144" s="380"/>
      <c r="G144" s="382"/>
      <c r="H144" s="4"/>
      <c r="I144" s="4"/>
      <c r="J144" s="4"/>
      <c r="K144" s="4"/>
      <c r="L144" s="4"/>
      <c r="M144" s="4"/>
      <c r="N144" s="4"/>
      <c r="O144" s="4"/>
      <c r="P144" s="4"/>
      <c r="Q144" s="4"/>
      <c r="R144" s="4"/>
      <c r="S144" s="4"/>
      <c r="T144" s="4"/>
      <c r="U144" s="4"/>
      <c r="AE144" t="s">
        <v>300</v>
      </c>
    </row>
    <row r="145" spans="1:31" x14ac:dyDescent="0.25">
      <c r="A145" s="383"/>
      <c r="B145" s="384"/>
      <c r="C145" s="385"/>
      <c r="D145" s="384"/>
      <c r="E145" s="384"/>
      <c r="F145" s="384"/>
      <c r="G145" s="386"/>
      <c r="H145" s="4"/>
      <c r="I145" s="4"/>
      <c r="J145" s="4"/>
      <c r="K145" s="4"/>
      <c r="L145" s="4"/>
      <c r="M145" s="4"/>
      <c r="N145" s="4"/>
      <c r="O145" s="4"/>
      <c r="P145" s="4"/>
      <c r="Q145" s="4"/>
      <c r="R145" s="4"/>
      <c r="S145" s="4"/>
      <c r="T145" s="4"/>
      <c r="U145" s="4"/>
    </row>
    <row r="146" spans="1:31" x14ac:dyDescent="0.25">
      <c r="A146" s="383"/>
      <c r="B146" s="384"/>
      <c r="C146" s="385"/>
      <c r="D146" s="384"/>
      <c r="E146" s="384"/>
      <c r="F146" s="384"/>
      <c r="G146" s="386"/>
      <c r="H146" s="4"/>
      <c r="I146" s="4"/>
      <c r="J146" s="4"/>
      <c r="K146" s="4"/>
      <c r="L146" s="4"/>
      <c r="M146" s="4"/>
      <c r="N146" s="4"/>
      <c r="O146" s="4"/>
      <c r="P146" s="4"/>
      <c r="Q146" s="4"/>
      <c r="R146" s="4"/>
      <c r="S146" s="4"/>
      <c r="T146" s="4"/>
      <c r="U146" s="4"/>
    </row>
    <row r="147" spans="1:31" x14ac:dyDescent="0.25">
      <c r="A147" s="383"/>
      <c r="B147" s="384"/>
      <c r="C147" s="385"/>
      <c r="D147" s="384"/>
      <c r="E147" s="384"/>
      <c r="F147" s="384"/>
      <c r="G147" s="386"/>
      <c r="H147" s="4"/>
      <c r="I147" s="4"/>
      <c r="J147" s="4"/>
      <c r="K147" s="4"/>
      <c r="L147" s="4"/>
      <c r="M147" s="4"/>
      <c r="N147" s="4"/>
      <c r="O147" s="4"/>
      <c r="P147" s="4"/>
      <c r="Q147" s="4"/>
      <c r="R147" s="4"/>
      <c r="S147" s="4"/>
      <c r="T147" s="4"/>
      <c r="U147" s="4"/>
    </row>
    <row r="148" spans="1:31" x14ac:dyDescent="0.25">
      <c r="A148" s="387"/>
      <c r="B148" s="388"/>
      <c r="C148" s="389"/>
      <c r="D148" s="388"/>
      <c r="E148" s="388"/>
      <c r="F148" s="388"/>
      <c r="G148" s="390"/>
      <c r="H148" s="4"/>
      <c r="I148" s="4"/>
      <c r="J148" s="4"/>
      <c r="K148" s="4"/>
      <c r="L148" s="4"/>
      <c r="M148" s="4"/>
      <c r="N148" s="4"/>
      <c r="O148" s="4"/>
      <c r="P148" s="4"/>
      <c r="Q148" s="4"/>
      <c r="R148" s="4"/>
      <c r="S148" s="4"/>
      <c r="T148" s="4"/>
      <c r="U148" s="4"/>
    </row>
    <row r="149" spans="1:31" x14ac:dyDescent="0.25">
      <c r="A149" s="4"/>
      <c r="B149" s="5" t="s">
        <v>297</v>
      </c>
      <c r="C149" s="182" t="s">
        <v>297</v>
      </c>
      <c r="D149" s="4"/>
      <c r="E149" s="4"/>
      <c r="F149" s="4"/>
      <c r="G149" s="4"/>
      <c r="H149" s="4"/>
      <c r="I149" s="4"/>
      <c r="J149" s="4"/>
      <c r="K149" s="4"/>
      <c r="L149" s="4"/>
      <c r="M149" s="4"/>
      <c r="N149" s="4"/>
      <c r="O149" s="4"/>
      <c r="P149" s="4"/>
      <c r="Q149" s="4"/>
      <c r="R149" s="4"/>
      <c r="S149" s="4"/>
      <c r="T149" s="4"/>
      <c r="U149" s="4"/>
    </row>
    <row r="150" spans="1:31" x14ac:dyDescent="0.25">
      <c r="C150" s="184"/>
      <c r="AE150" t="s">
        <v>301</v>
      </c>
    </row>
  </sheetData>
  <mergeCells count="31">
    <mergeCell ref="A144:G148"/>
    <mergeCell ref="C121:G121"/>
    <mergeCell ref="C124:G124"/>
    <mergeCell ref="C126:G126"/>
    <mergeCell ref="C128:G128"/>
    <mergeCell ref="C131:G131"/>
    <mergeCell ref="A143:C143"/>
    <mergeCell ref="C117:G117"/>
    <mergeCell ref="C79:G79"/>
    <mergeCell ref="C82:G82"/>
    <mergeCell ref="C84:G84"/>
    <mergeCell ref="C87:G87"/>
    <mergeCell ref="C89:G89"/>
    <mergeCell ref="C91:G91"/>
    <mergeCell ref="C94:G94"/>
    <mergeCell ref="C104:G104"/>
    <mergeCell ref="C107:G107"/>
    <mergeCell ref="C110:G110"/>
    <mergeCell ref="C114:G114"/>
    <mergeCell ref="C77:G77"/>
    <mergeCell ref="A1:G1"/>
    <mergeCell ref="C2:G2"/>
    <mergeCell ref="C3:G3"/>
    <mergeCell ref="C4:G4"/>
    <mergeCell ref="C10:G10"/>
    <mergeCell ref="C11:G11"/>
    <mergeCell ref="C57:G57"/>
    <mergeCell ref="C58:G58"/>
    <mergeCell ref="C59:G59"/>
    <mergeCell ref="C60:G60"/>
    <mergeCell ref="C66:G66"/>
  </mergeCells>
  <pageMargins left="0.39370078740157499" right="0.19685039370078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FF66"/>
  </sheetPr>
  <dimension ref="A1:O59"/>
  <sheetViews>
    <sheetView showGridLines="0" topLeftCell="B18" zoomScaleNormal="100" zoomScaleSheetLayoutView="75" workbookViewId="0">
      <selection activeCell="D30" sqref="D30"/>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9" width="12.6640625" customWidth="1"/>
    <col min="10" max="10" width="6.6640625" customWidth="1"/>
    <col min="11" max="11" width="4.33203125" customWidth="1"/>
    <col min="12" max="15" width="10.6640625" customWidth="1"/>
  </cols>
  <sheetData>
    <row r="1" spans="1:15" ht="33.75" customHeight="1" x14ac:dyDescent="0.25">
      <c r="A1" s="62" t="s">
        <v>36</v>
      </c>
      <c r="B1" s="346" t="s">
        <v>41</v>
      </c>
      <c r="C1" s="347"/>
      <c r="D1" s="347"/>
      <c r="E1" s="347"/>
      <c r="F1" s="347"/>
      <c r="G1" s="347"/>
      <c r="H1" s="347"/>
      <c r="I1" s="347"/>
      <c r="J1" s="348"/>
    </row>
    <row r="2" spans="1:15" ht="23.25" customHeight="1" x14ac:dyDescent="0.25">
      <c r="A2" s="3"/>
      <c r="B2" s="70" t="s">
        <v>39</v>
      </c>
      <c r="C2" s="71"/>
      <c r="D2" s="362" t="s">
        <v>346</v>
      </c>
      <c r="E2" s="363"/>
      <c r="F2" s="363"/>
      <c r="G2" s="363"/>
      <c r="H2" s="363"/>
      <c r="I2" s="363"/>
      <c r="J2" s="364"/>
      <c r="O2" s="1"/>
    </row>
    <row r="3" spans="1:15" ht="23.25" customHeight="1" x14ac:dyDescent="0.25">
      <c r="A3" s="3"/>
      <c r="B3" s="72" t="s">
        <v>44</v>
      </c>
      <c r="C3" s="73"/>
      <c r="D3" s="366" t="s">
        <v>347</v>
      </c>
      <c r="E3" s="367"/>
      <c r="F3" s="367"/>
      <c r="G3" s="367"/>
      <c r="H3" s="367"/>
      <c r="I3" s="367"/>
      <c r="J3" s="368"/>
    </row>
    <row r="4" spans="1:15" ht="23.25" hidden="1" customHeight="1" x14ac:dyDescent="0.25">
      <c r="A4" s="3"/>
      <c r="B4" s="74" t="s">
        <v>43</v>
      </c>
      <c r="C4" s="75"/>
      <c r="D4" s="76"/>
      <c r="E4" s="76"/>
      <c r="F4" s="77"/>
      <c r="G4" s="77"/>
      <c r="H4" s="77"/>
      <c r="I4" s="77"/>
      <c r="J4" s="78"/>
    </row>
    <row r="5" spans="1:15" ht="24" customHeight="1" x14ac:dyDescent="0.25">
      <c r="A5" s="3"/>
      <c r="B5" s="39" t="s">
        <v>21</v>
      </c>
      <c r="D5" s="79"/>
      <c r="E5" s="22"/>
      <c r="F5" s="22"/>
      <c r="G5" s="22"/>
      <c r="H5" s="24" t="s">
        <v>33</v>
      </c>
      <c r="I5" s="79"/>
      <c r="J5" s="9"/>
    </row>
    <row r="6" spans="1:15" ht="15.75" customHeight="1" x14ac:dyDescent="0.25">
      <c r="A6" s="3"/>
      <c r="B6" s="34"/>
      <c r="C6" s="22"/>
      <c r="D6" s="79"/>
      <c r="E6" s="22"/>
      <c r="F6" s="22"/>
      <c r="G6" s="22"/>
      <c r="H6" s="24" t="s">
        <v>34</v>
      </c>
      <c r="I6" s="79"/>
      <c r="J6" s="9"/>
    </row>
    <row r="7" spans="1:15" ht="15.75" customHeight="1" x14ac:dyDescent="0.25">
      <c r="A7" s="3"/>
      <c r="B7" s="35"/>
      <c r="C7" s="80"/>
      <c r="D7" s="69"/>
      <c r="E7" s="29"/>
      <c r="F7" s="29"/>
      <c r="G7" s="29"/>
      <c r="H7" s="30"/>
      <c r="I7" s="29"/>
      <c r="J7" s="42"/>
    </row>
    <row r="8" spans="1:15" ht="24" hidden="1" customHeight="1" x14ac:dyDescent="0.25">
      <c r="A8" s="3"/>
      <c r="B8" s="39" t="s">
        <v>19</v>
      </c>
      <c r="D8" s="28"/>
      <c r="H8" s="24" t="s">
        <v>33</v>
      </c>
      <c r="I8" s="28"/>
      <c r="J8" s="9"/>
    </row>
    <row r="9" spans="1:15" ht="15.75" hidden="1" customHeight="1" x14ac:dyDescent="0.25">
      <c r="A9" s="3"/>
      <c r="B9" s="3"/>
      <c r="D9" s="28"/>
      <c r="H9" s="24" t="s">
        <v>34</v>
      </c>
      <c r="I9" s="28"/>
      <c r="J9" s="9"/>
    </row>
    <row r="10" spans="1:15" ht="15.75" hidden="1" customHeight="1" x14ac:dyDescent="0.25">
      <c r="A10" s="3"/>
      <c r="B10" s="43"/>
      <c r="C10" s="23"/>
      <c r="D10" s="38"/>
      <c r="E10" s="30"/>
      <c r="F10" s="30"/>
      <c r="G10" s="15"/>
      <c r="H10" s="15"/>
      <c r="I10" s="44"/>
      <c r="J10" s="42"/>
    </row>
    <row r="11" spans="1:15" ht="24" customHeight="1" x14ac:dyDescent="0.25">
      <c r="A11" s="3"/>
      <c r="B11" s="39" t="s">
        <v>18</v>
      </c>
      <c r="D11" s="358" t="s">
        <v>304</v>
      </c>
      <c r="E11" s="358"/>
      <c r="F11" s="358"/>
      <c r="G11" s="358"/>
      <c r="H11" s="24" t="s">
        <v>33</v>
      </c>
      <c r="I11" s="82" t="s">
        <v>304</v>
      </c>
      <c r="J11" s="9"/>
    </row>
    <row r="12" spans="1:15" ht="15.75" customHeight="1" x14ac:dyDescent="0.25">
      <c r="A12" s="3"/>
      <c r="B12" s="34"/>
      <c r="C12" s="22"/>
      <c r="D12" s="371" t="s">
        <v>304</v>
      </c>
      <c r="E12" s="371"/>
      <c r="F12" s="371"/>
      <c r="G12" s="371"/>
      <c r="H12" s="24" t="s">
        <v>34</v>
      </c>
      <c r="I12" s="82"/>
      <c r="J12" s="9"/>
    </row>
    <row r="13" spans="1:15" ht="15.75" customHeight="1" x14ac:dyDescent="0.25">
      <c r="A13" s="3"/>
      <c r="B13" s="35"/>
      <c r="C13" s="81" t="s">
        <v>304</v>
      </c>
      <c r="D13" s="372" t="s">
        <v>304</v>
      </c>
      <c r="E13" s="372"/>
      <c r="F13" s="372"/>
      <c r="G13" s="372"/>
      <c r="H13" s="25"/>
      <c r="I13" s="29"/>
      <c r="J13" s="42"/>
    </row>
    <row r="14" spans="1:15" ht="24" hidden="1" customHeight="1" x14ac:dyDescent="0.25">
      <c r="A14" s="3"/>
      <c r="B14" s="55" t="s">
        <v>20</v>
      </c>
      <c r="C14" s="56"/>
      <c r="D14" s="57"/>
      <c r="E14" s="58"/>
      <c r="F14" s="58"/>
      <c r="G14" s="58"/>
      <c r="H14" s="59"/>
      <c r="I14" s="58"/>
      <c r="J14" s="60"/>
    </row>
    <row r="15" spans="1:15" ht="32.25" customHeight="1" x14ac:dyDescent="0.25">
      <c r="A15" s="3"/>
      <c r="B15" s="43" t="s">
        <v>31</v>
      </c>
      <c r="C15" s="61"/>
      <c r="D15" s="15"/>
      <c r="E15" s="365"/>
      <c r="F15" s="365"/>
      <c r="G15" s="369"/>
      <c r="H15" s="369"/>
      <c r="I15" s="369" t="s">
        <v>28</v>
      </c>
      <c r="J15" s="370"/>
    </row>
    <row r="16" spans="1:15" ht="23.25" customHeight="1" x14ac:dyDescent="0.25">
      <c r="A16" s="131" t="s">
        <v>23</v>
      </c>
      <c r="B16" s="132" t="s">
        <v>23</v>
      </c>
      <c r="C16" s="199"/>
      <c r="D16" s="200"/>
      <c r="E16" s="403"/>
      <c r="F16" s="404"/>
      <c r="G16" s="403"/>
      <c r="H16" s="404"/>
      <c r="I16" s="403">
        <f>SUMIF(F47:F55,A16,I47:I55)+SUMIF(F47:F55,"PSU",I47:I55)</f>
        <v>0</v>
      </c>
      <c r="J16" s="355"/>
    </row>
    <row r="17" spans="1:10" ht="23.25" customHeight="1" x14ac:dyDescent="0.25">
      <c r="A17" s="131" t="s">
        <v>24</v>
      </c>
      <c r="B17" s="132" t="s">
        <v>24</v>
      </c>
      <c r="C17" s="199"/>
      <c r="D17" s="200"/>
      <c r="E17" s="403"/>
      <c r="F17" s="404"/>
      <c r="G17" s="403"/>
      <c r="H17" s="404"/>
      <c r="I17" s="403">
        <f>SUMIF(F47:F55,A17,I47:I55)</f>
        <v>0</v>
      </c>
      <c r="J17" s="355"/>
    </row>
    <row r="18" spans="1:10" ht="23.25" customHeight="1" x14ac:dyDescent="0.25">
      <c r="A18" s="131" t="s">
        <v>25</v>
      </c>
      <c r="B18" s="132" t="s">
        <v>25</v>
      </c>
      <c r="C18" s="199"/>
      <c r="D18" s="200"/>
      <c r="E18" s="403"/>
      <c r="F18" s="404"/>
      <c r="G18" s="403"/>
      <c r="H18" s="404"/>
      <c r="I18" s="403">
        <f>SUMIF(F47:F55,A18,I47:I55)</f>
        <v>0</v>
      </c>
      <c r="J18" s="355"/>
    </row>
    <row r="19" spans="1:10" ht="23.25" customHeight="1" x14ac:dyDescent="0.25">
      <c r="A19" s="131" t="s">
        <v>61</v>
      </c>
      <c r="B19" s="132" t="s">
        <v>26</v>
      </c>
      <c r="C19" s="199"/>
      <c r="D19" s="200"/>
      <c r="E19" s="403"/>
      <c r="F19" s="404"/>
      <c r="G19" s="403"/>
      <c r="H19" s="404"/>
      <c r="I19" s="403">
        <f>SUMIF(F47:F55,A19,I47:I55)</f>
        <v>0</v>
      </c>
      <c r="J19" s="355"/>
    </row>
    <row r="20" spans="1:10" ht="23.25" customHeight="1" x14ac:dyDescent="0.25">
      <c r="A20" s="131" t="s">
        <v>62</v>
      </c>
      <c r="B20" s="132" t="s">
        <v>27</v>
      </c>
      <c r="C20" s="199"/>
      <c r="D20" s="200"/>
      <c r="E20" s="403"/>
      <c r="F20" s="404"/>
      <c r="G20" s="403"/>
      <c r="H20" s="404"/>
      <c r="I20" s="403">
        <f>SUMIF(F47:F55,A20,I47:I55)</f>
        <v>0</v>
      </c>
      <c r="J20" s="355"/>
    </row>
    <row r="21" spans="1:10" ht="23.25" customHeight="1" x14ac:dyDescent="0.25">
      <c r="A21" s="3"/>
      <c r="B21" s="63" t="s">
        <v>28</v>
      </c>
      <c r="C21" s="201"/>
      <c r="D21" s="202"/>
      <c r="E21" s="407"/>
      <c r="F21" s="408"/>
      <c r="G21" s="407"/>
      <c r="H21" s="408"/>
      <c r="I21" s="407">
        <f>SUM(I16:J20)</f>
        <v>0</v>
      </c>
      <c r="J21" s="361"/>
    </row>
    <row r="22" spans="1:10" ht="33" customHeight="1" x14ac:dyDescent="0.25">
      <c r="A22" s="3"/>
      <c r="B22" s="54" t="s">
        <v>32</v>
      </c>
      <c r="C22" s="199"/>
      <c r="D22" s="200"/>
      <c r="E22" s="203"/>
      <c r="F22" s="204"/>
      <c r="G22" s="205"/>
      <c r="H22" s="205"/>
      <c r="I22" s="205"/>
      <c r="J22" s="51"/>
    </row>
    <row r="23" spans="1:10" ht="23.25" customHeight="1" x14ac:dyDescent="0.25">
      <c r="A23" s="3"/>
      <c r="B23" s="46" t="s">
        <v>11</v>
      </c>
      <c r="C23" s="199"/>
      <c r="D23" s="200"/>
      <c r="E23" s="206">
        <v>15</v>
      </c>
      <c r="F23" s="204" t="s">
        <v>0</v>
      </c>
      <c r="G23" s="405">
        <f>ZakladDPHSniVypocet</f>
        <v>0</v>
      </c>
      <c r="H23" s="406"/>
      <c r="I23" s="406"/>
      <c r="J23" s="51" t="str">
        <f t="shared" ref="J23:J28" si="0">Mena</f>
        <v>CZK</v>
      </c>
    </row>
    <row r="24" spans="1:10" ht="23.25" customHeight="1" x14ac:dyDescent="0.25">
      <c r="A24" s="3"/>
      <c r="B24" s="46" t="s">
        <v>12</v>
      </c>
      <c r="C24" s="199"/>
      <c r="D24" s="200"/>
      <c r="E24" s="206">
        <f>SazbaDPH1</f>
        <v>15</v>
      </c>
      <c r="F24" s="204" t="s">
        <v>0</v>
      </c>
      <c r="G24" s="409">
        <f>ZakladDPHSni*SazbaDPH1/100</f>
        <v>0</v>
      </c>
      <c r="H24" s="410"/>
      <c r="I24" s="410"/>
      <c r="J24" s="51" t="str">
        <f t="shared" si="0"/>
        <v>CZK</v>
      </c>
    </row>
    <row r="25" spans="1:10" ht="23.25" customHeight="1" x14ac:dyDescent="0.25">
      <c r="A25" s="3"/>
      <c r="B25" s="46" t="s">
        <v>13</v>
      </c>
      <c r="C25" s="199"/>
      <c r="D25" s="200"/>
      <c r="E25" s="206">
        <v>21</v>
      </c>
      <c r="F25" s="204" t="s">
        <v>0</v>
      </c>
      <c r="G25" s="405">
        <f>ZakladDPHZaklVypocet</f>
        <v>0</v>
      </c>
      <c r="H25" s="406"/>
      <c r="I25" s="406"/>
      <c r="J25" s="51" t="str">
        <f t="shared" si="0"/>
        <v>CZK</v>
      </c>
    </row>
    <row r="26" spans="1:10" ht="23.25" customHeight="1" x14ac:dyDescent="0.25">
      <c r="A26" s="3"/>
      <c r="B26" s="40" t="s">
        <v>14</v>
      </c>
      <c r="C26" s="19"/>
      <c r="D26" s="15"/>
      <c r="E26" s="36">
        <f>SazbaDPH2</f>
        <v>21</v>
      </c>
      <c r="F26" s="37" t="s">
        <v>0</v>
      </c>
      <c r="G26" s="349">
        <f>ZakladDPHZakl*SazbaDPH2/100</f>
        <v>0</v>
      </c>
      <c r="H26" s="350"/>
      <c r="I26" s="350"/>
      <c r="J26" s="45" t="str">
        <f t="shared" si="0"/>
        <v>CZK</v>
      </c>
    </row>
    <row r="27" spans="1:10" ht="23.25" customHeight="1" thickBot="1" x14ac:dyDescent="0.3">
      <c r="A27" s="3"/>
      <c r="B27" s="39" t="s">
        <v>4</v>
      </c>
      <c r="C27" s="17"/>
      <c r="D27" s="20"/>
      <c r="E27" s="17"/>
      <c r="F27" s="18"/>
      <c r="G27" s="351">
        <f>0</f>
        <v>0</v>
      </c>
      <c r="H27" s="351"/>
      <c r="I27" s="351"/>
      <c r="J27" s="52" t="str">
        <f t="shared" si="0"/>
        <v>CZK</v>
      </c>
    </row>
    <row r="28" spans="1:10" ht="27.75" hidden="1" customHeight="1" thickBot="1" x14ac:dyDescent="0.3">
      <c r="A28" s="3"/>
      <c r="B28" s="104" t="s">
        <v>22</v>
      </c>
      <c r="C28" s="105"/>
      <c r="D28" s="105"/>
      <c r="E28" s="106"/>
      <c r="F28" s="107"/>
      <c r="G28" s="337">
        <f>ZakladDPHSniVypocet+ZakladDPHZaklVypocet</f>
        <v>0</v>
      </c>
      <c r="H28" s="337"/>
      <c r="I28" s="337"/>
      <c r="J28" s="108" t="str">
        <f t="shared" si="0"/>
        <v>CZK</v>
      </c>
    </row>
    <row r="29" spans="1:10" ht="27.75" customHeight="1" thickBot="1" x14ac:dyDescent="0.3">
      <c r="A29" s="3"/>
      <c r="B29" s="104" t="s">
        <v>22</v>
      </c>
      <c r="C29" s="109"/>
      <c r="D29" s="109"/>
      <c r="E29" s="109"/>
      <c r="F29" s="109"/>
      <c r="G29" s="352">
        <f>ZakladDPHSniVypocet+ZakladDPHZaklVypocet</f>
        <v>0</v>
      </c>
      <c r="H29" s="352"/>
      <c r="I29" s="352"/>
      <c r="J29" s="110" t="s">
        <v>48</v>
      </c>
    </row>
    <row r="30" spans="1:10" ht="12.75" customHeight="1" x14ac:dyDescent="0.25">
      <c r="A30" s="3"/>
      <c r="B30" s="3"/>
      <c r="J30" s="10"/>
    </row>
    <row r="31" spans="1:10" ht="30" customHeight="1" x14ac:dyDescent="0.25">
      <c r="A31" s="3"/>
      <c r="B31" s="3"/>
      <c r="J31" s="10"/>
    </row>
    <row r="32" spans="1:10" ht="18.75" customHeight="1" x14ac:dyDescent="0.25">
      <c r="A32" s="3"/>
      <c r="B32" s="21"/>
      <c r="C32" s="16" t="s">
        <v>10</v>
      </c>
      <c r="D32" s="32"/>
      <c r="E32" s="32"/>
      <c r="F32" s="16" t="s">
        <v>9</v>
      </c>
      <c r="G32" s="32"/>
      <c r="H32" s="33">
        <f ca="1">TODAY()</f>
        <v>45340</v>
      </c>
      <c r="I32" s="32"/>
      <c r="J32" s="10"/>
    </row>
    <row r="33" spans="1:10" ht="47.25" customHeight="1" x14ac:dyDescent="0.25">
      <c r="A33" s="3"/>
      <c r="B33" s="3"/>
      <c r="J33" s="10"/>
    </row>
    <row r="34" spans="1:10" s="27" customFormat="1" ht="18.75" customHeight="1" x14ac:dyDescent="0.25">
      <c r="A34" s="26"/>
      <c r="B34" s="26"/>
      <c r="D34" s="333"/>
      <c r="E34" s="333"/>
      <c r="G34" s="333"/>
      <c r="H34" s="333"/>
      <c r="I34" s="333"/>
      <c r="J34" s="31"/>
    </row>
    <row r="35" spans="1:10" ht="12.75" customHeight="1" x14ac:dyDescent="0.25">
      <c r="A35" s="3"/>
      <c r="B35" s="3"/>
      <c r="D35" s="334" t="s">
        <v>2</v>
      </c>
      <c r="E35" s="334"/>
      <c r="H35" s="11" t="s">
        <v>3</v>
      </c>
      <c r="J35" s="10"/>
    </row>
    <row r="36" spans="1:10" ht="13.5" customHeight="1" thickBot="1" x14ac:dyDescent="0.3">
      <c r="A36" s="12"/>
      <c r="B36" s="12"/>
      <c r="C36" s="13"/>
      <c r="D36" s="13"/>
      <c r="E36" s="13"/>
      <c r="F36" s="13"/>
      <c r="G36" s="13"/>
      <c r="H36" s="13"/>
      <c r="I36" s="13"/>
      <c r="J36" s="14"/>
    </row>
    <row r="37" spans="1:10" ht="27" hidden="1" customHeight="1" x14ac:dyDescent="0.3">
      <c r="B37" s="66" t="s">
        <v>15</v>
      </c>
      <c r="C37" s="2"/>
      <c r="D37" s="2"/>
      <c r="E37" s="2"/>
      <c r="F37" s="93"/>
      <c r="G37" s="93"/>
      <c r="H37" s="93"/>
      <c r="I37" s="93"/>
      <c r="J37" s="2"/>
    </row>
    <row r="38" spans="1:10" ht="25.5" hidden="1" customHeight="1" x14ac:dyDescent="0.25">
      <c r="A38" s="85" t="s">
        <v>37</v>
      </c>
      <c r="B38" s="207" t="s">
        <v>16</v>
      </c>
      <c r="C38" s="88" t="s">
        <v>5</v>
      </c>
      <c r="D38" s="89"/>
      <c r="E38" s="89"/>
      <c r="F38" s="208" t="str">
        <f>B23</f>
        <v>Základ pro sníženou DPH</v>
      </c>
      <c r="G38" s="208" t="str">
        <f>B25</f>
        <v>Základ pro základní DPH</v>
      </c>
      <c r="H38" s="209" t="s">
        <v>17</v>
      </c>
      <c r="I38" s="209" t="s">
        <v>1</v>
      </c>
      <c r="J38" s="210" t="s">
        <v>0</v>
      </c>
    </row>
    <row r="39" spans="1:10" ht="25.5" hidden="1" customHeight="1" x14ac:dyDescent="0.25">
      <c r="A39" s="85">
        <v>1</v>
      </c>
      <c r="B39" s="211" t="s">
        <v>46</v>
      </c>
      <c r="C39" s="411" t="s">
        <v>346</v>
      </c>
      <c r="D39" s="412"/>
      <c r="E39" s="412"/>
      <c r="F39" s="212">
        <f>'Vodovod I.etapa'!AC276</f>
        <v>0</v>
      </c>
      <c r="G39" s="213">
        <f>'Vodovod I.etapa'!AD276</f>
        <v>0</v>
      </c>
      <c r="H39" s="214">
        <f>(F39*SazbaDPH1/100)+(G39*SazbaDPH2/100)</f>
        <v>0</v>
      </c>
      <c r="I39" s="214">
        <f>F39+G39+H39</f>
        <v>0</v>
      </c>
      <c r="J39" s="215" t="str">
        <f>IF(_xlfn.SINGLE(CenaCelkemVypocet)=0,"",I39/_xlfn.SINGLE(CenaCelkemVypocet)*100)</f>
        <v/>
      </c>
    </row>
    <row r="40" spans="1:10" ht="25.5" hidden="1" customHeight="1" x14ac:dyDescent="0.25">
      <c r="A40" s="85"/>
      <c r="B40" s="413" t="s">
        <v>47</v>
      </c>
      <c r="C40" s="414"/>
      <c r="D40" s="414"/>
      <c r="E40" s="415"/>
      <c r="F40" s="216">
        <f>SUMIF(A39:A39,"=1",F39:F39)</f>
        <v>0</v>
      </c>
      <c r="G40" s="217">
        <f>SUMIF(A39:A39,"=1",G39:G39)</f>
        <v>0</v>
      </c>
      <c r="H40" s="217">
        <f>SUMIF(A39:A39,"=1",H39:H39)</f>
        <v>0</v>
      </c>
      <c r="I40" s="217">
        <f>SUMIF(A39:A39,"=1",I39:I39)</f>
        <v>0</v>
      </c>
      <c r="J40" s="218">
        <f>SUMIF(A39:A39,"=1",J39:J39)</f>
        <v>0</v>
      </c>
    </row>
    <row r="44" spans="1:10" ht="15.6" x14ac:dyDescent="0.3">
      <c r="B44" s="111" t="s">
        <v>49</v>
      </c>
    </row>
    <row r="46" spans="1:10" ht="25.5" customHeight="1" x14ac:dyDescent="0.25">
      <c r="A46" s="112"/>
      <c r="B46" s="116" t="s">
        <v>16</v>
      </c>
      <c r="C46" s="116" t="s">
        <v>5</v>
      </c>
      <c r="D46" s="117"/>
      <c r="E46" s="117"/>
      <c r="F46" s="219" t="s">
        <v>50</v>
      </c>
      <c r="G46" s="219"/>
      <c r="H46" s="219"/>
      <c r="I46" s="416" t="s">
        <v>28</v>
      </c>
      <c r="J46" s="416"/>
    </row>
    <row r="47" spans="1:10" ht="25.5" customHeight="1" x14ac:dyDescent="0.25">
      <c r="A47" s="113"/>
      <c r="B47" s="121" t="s">
        <v>348</v>
      </c>
      <c r="C47" s="344" t="s">
        <v>349</v>
      </c>
      <c r="D47" s="345"/>
      <c r="E47" s="345"/>
      <c r="F47" s="220" t="s">
        <v>23</v>
      </c>
      <c r="G47" s="221"/>
      <c r="H47" s="221"/>
      <c r="I47" s="417">
        <f>'Vodovod I.etapa'!G8</f>
        <v>0</v>
      </c>
      <c r="J47" s="417"/>
    </row>
    <row r="48" spans="1:10" ht="25.5" customHeight="1" x14ac:dyDescent="0.25">
      <c r="A48" s="113"/>
      <c r="B48" s="115" t="s">
        <v>381</v>
      </c>
      <c r="C48" s="331" t="s">
        <v>382</v>
      </c>
      <c r="D48" s="332"/>
      <c r="E48" s="332"/>
      <c r="F48" s="125" t="s">
        <v>23</v>
      </c>
      <c r="G48" s="126"/>
      <c r="H48" s="126"/>
      <c r="I48" s="330">
        <f>'Vodovod I.etapa'!G30</f>
        <v>0</v>
      </c>
      <c r="J48" s="330"/>
    </row>
    <row r="49" spans="1:10" ht="25.5" customHeight="1" x14ac:dyDescent="0.25">
      <c r="A49" s="113"/>
      <c r="B49" s="115" t="s">
        <v>398</v>
      </c>
      <c r="C49" s="331" t="s">
        <v>399</v>
      </c>
      <c r="D49" s="332"/>
      <c r="E49" s="332"/>
      <c r="F49" s="125" t="s">
        <v>23</v>
      </c>
      <c r="G49" s="126"/>
      <c r="H49" s="126"/>
      <c r="I49" s="330">
        <f>'Vodovod I.etapa'!G47</f>
        <v>0</v>
      </c>
      <c r="J49" s="330"/>
    </row>
    <row r="50" spans="1:10" ht="25.5" customHeight="1" x14ac:dyDescent="0.25">
      <c r="A50" s="113"/>
      <c r="B50" s="115" t="s">
        <v>402</v>
      </c>
      <c r="C50" s="331" t="s">
        <v>403</v>
      </c>
      <c r="D50" s="332"/>
      <c r="E50" s="332"/>
      <c r="F50" s="125" t="s">
        <v>23</v>
      </c>
      <c r="G50" s="126"/>
      <c r="H50" s="126"/>
      <c r="I50" s="330">
        <f>'Vodovod I.etapa'!G52</f>
        <v>0</v>
      </c>
      <c r="J50" s="330"/>
    </row>
    <row r="51" spans="1:10" ht="25.5" customHeight="1" x14ac:dyDescent="0.25">
      <c r="A51" s="113"/>
      <c r="B51" s="115" t="s">
        <v>419</v>
      </c>
      <c r="C51" s="331" t="s">
        <v>420</v>
      </c>
      <c r="D51" s="332"/>
      <c r="E51" s="332"/>
      <c r="F51" s="125" t="s">
        <v>23</v>
      </c>
      <c r="G51" s="126"/>
      <c r="H51" s="126"/>
      <c r="I51" s="330">
        <f>'Vodovod I.etapa'!G67</f>
        <v>0</v>
      </c>
      <c r="J51" s="330"/>
    </row>
    <row r="52" spans="1:10" ht="25.5" customHeight="1" x14ac:dyDescent="0.25">
      <c r="A52" s="113"/>
      <c r="B52" s="115" t="s">
        <v>431</v>
      </c>
      <c r="C52" s="331" t="s">
        <v>432</v>
      </c>
      <c r="D52" s="332"/>
      <c r="E52" s="332"/>
      <c r="F52" s="125" t="s">
        <v>23</v>
      </c>
      <c r="G52" s="126"/>
      <c r="H52" s="126"/>
      <c r="I52" s="330">
        <f>'Vodovod I.etapa'!G77</f>
        <v>0</v>
      </c>
      <c r="J52" s="330"/>
    </row>
    <row r="53" spans="1:10" ht="25.5" customHeight="1" x14ac:dyDescent="0.25">
      <c r="A53" s="113"/>
      <c r="B53" s="115" t="s">
        <v>448</v>
      </c>
      <c r="C53" s="331" t="s">
        <v>449</v>
      </c>
      <c r="D53" s="332"/>
      <c r="E53" s="332"/>
      <c r="F53" s="125" t="s">
        <v>23</v>
      </c>
      <c r="G53" s="126"/>
      <c r="H53" s="126"/>
      <c r="I53" s="330">
        <f>'Vodovod I.etapa'!G89</f>
        <v>0</v>
      </c>
      <c r="J53" s="330"/>
    </row>
    <row r="54" spans="1:10" ht="25.5" customHeight="1" x14ac:dyDescent="0.25">
      <c r="A54" s="113"/>
      <c r="B54" s="115" t="s">
        <v>57</v>
      </c>
      <c r="C54" s="331" t="s">
        <v>58</v>
      </c>
      <c r="D54" s="332"/>
      <c r="E54" s="332"/>
      <c r="F54" s="125" t="s">
        <v>23</v>
      </c>
      <c r="G54" s="126"/>
      <c r="H54" s="126"/>
      <c r="I54" s="330">
        <f>'Vodovod I.etapa'!G93</f>
        <v>0</v>
      </c>
      <c r="J54" s="330"/>
    </row>
    <row r="55" spans="1:10" ht="25.5" customHeight="1" x14ac:dyDescent="0.25">
      <c r="A55" s="113"/>
      <c r="B55" s="122" t="s">
        <v>59</v>
      </c>
      <c r="C55" s="327" t="s">
        <v>60</v>
      </c>
      <c r="D55" s="328"/>
      <c r="E55" s="328"/>
      <c r="F55" s="127" t="s">
        <v>23</v>
      </c>
      <c r="G55" s="128"/>
      <c r="H55" s="128"/>
      <c r="I55" s="326">
        <f>'Vodovod I.etapa'!G273</f>
        <v>0</v>
      </c>
      <c r="J55" s="326"/>
    </row>
    <row r="56" spans="1:10" ht="25.5" customHeight="1" x14ac:dyDescent="0.25">
      <c r="A56" s="114"/>
      <c r="B56" s="118" t="s">
        <v>1</v>
      </c>
      <c r="C56" s="118"/>
      <c r="D56" s="119"/>
      <c r="E56" s="119"/>
      <c r="F56" s="129"/>
      <c r="G56" s="130"/>
      <c r="H56" s="130"/>
      <c r="I56" s="329">
        <f>SUM(I47:I55)</f>
        <v>0</v>
      </c>
      <c r="J56" s="329"/>
    </row>
    <row r="57" spans="1:10" x14ac:dyDescent="0.25">
      <c r="F57" s="84"/>
      <c r="G57" s="84"/>
      <c r="H57" s="84"/>
      <c r="I57" s="84"/>
      <c r="J57" s="84"/>
    </row>
    <row r="58" spans="1:10" x14ac:dyDescent="0.25">
      <c r="F58" s="84"/>
      <c r="G58" s="84"/>
      <c r="H58" s="84"/>
      <c r="I58" s="84"/>
      <c r="J58" s="84"/>
    </row>
    <row r="59" spans="1:10" x14ac:dyDescent="0.25">
      <c r="F59" s="84"/>
      <c r="G59" s="84"/>
      <c r="H59" s="84"/>
      <c r="I59" s="84"/>
      <c r="J59" s="84"/>
    </row>
  </sheetData>
  <mergeCells count="59">
    <mergeCell ref="C54:E54"/>
    <mergeCell ref="I54:J54"/>
    <mergeCell ref="C55:E55"/>
    <mergeCell ref="I55:J55"/>
    <mergeCell ref="I56:J56"/>
    <mergeCell ref="C51:E51"/>
    <mergeCell ref="I51:J51"/>
    <mergeCell ref="C52:E52"/>
    <mergeCell ref="I52:J52"/>
    <mergeCell ref="C53:E53"/>
    <mergeCell ref="I53:J53"/>
    <mergeCell ref="C48:E48"/>
    <mergeCell ref="I48:J48"/>
    <mergeCell ref="C49:E49"/>
    <mergeCell ref="I49:J49"/>
    <mergeCell ref="C50:E50"/>
    <mergeCell ref="I50:J50"/>
    <mergeCell ref="D35:E35"/>
    <mergeCell ref="C39:E39"/>
    <mergeCell ref="B40:E40"/>
    <mergeCell ref="I46:J46"/>
    <mergeCell ref="C47:E47"/>
    <mergeCell ref="I47:J47"/>
    <mergeCell ref="G26:I26"/>
    <mergeCell ref="G27:I27"/>
    <mergeCell ref="G28:I28"/>
    <mergeCell ref="G29:I29"/>
    <mergeCell ref="D34:E34"/>
    <mergeCell ref="G34:I34"/>
    <mergeCell ref="G25:I25"/>
    <mergeCell ref="E19:F19"/>
    <mergeCell ref="G19:H19"/>
    <mergeCell ref="I19:J19"/>
    <mergeCell ref="E20:F20"/>
    <mergeCell ref="G20:H20"/>
    <mergeCell ref="I20:J20"/>
    <mergeCell ref="E21:F21"/>
    <mergeCell ref="G21:H21"/>
    <mergeCell ref="I21:J21"/>
    <mergeCell ref="G23:I23"/>
    <mergeCell ref="G24:I24"/>
    <mergeCell ref="E17:F17"/>
    <mergeCell ref="G17:H17"/>
    <mergeCell ref="I17:J17"/>
    <mergeCell ref="E18:F18"/>
    <mergeCell ref="G18:H18"/>
    <mergeCell ref="I18:J18"/>
    <mergeCell ref="E15:F15"/>
    <mergeCell ref="G15:H15"/>
    <mergeCell ref="I15:J15"/>
    <mergeCell ref="E16:F16"/>
    <mergeCell ref="G16:H16"/>
    <mergeCell ref="I16:J16"/>
    <mergeCell ref="D13:G13"/>
    <mergeCell ref="B1:J1"/>
    <mergeCell ref="D2:J2"/>
    <mergeCell ref="D3:J3"/>
    <mergeCell ref="D11:G11"/>
    <mergeCell ref="D12:G12"/>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CE,Tučné"RTS Stavitel +,  © RTS, a.s.&amp;R&amp;9Stránka &amp;P z &amp;N</oddFooter>
  </headerFooter>
  <rowBreaks count="1" manualBreakCount="1">
    <brk id="36" max="9"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286"/>
  <sheetViews>
    <sheetView topLeftCell="A257" workbookViewId="0">
      <selection activeCell="W272" sqref="W272"/>
    </sheetView>
  </sheetViews>
  <sheetFormatPr defaultRowHeight="13.2" outlineLevelRow="1" x14ac:dyDescent="0.25"/>
  <cols>
    <col min="1" max="1" width="4.33203125" customWidth="1"/>
    <col min="2" max="2" width="14.44140625" style="83" customWidth="1"/>
    <col min="3" max="3" width="38.33203125" style="83" customWidth="1"/>
    <col min="4" max="4" width="4.6640625" customWidth="1"/>
    <col min="5" max="5" width="10.6640625" customWidth="1"/>
    <col min="6" max="6" width="9.88671875" customWidth="1"/>
    <col min="7" max="7" width="12.6640625" customWidth="1"/>
    <col min="8" max="21" width="0" hidden="1" customWidth="1"/>
    <col min="29" max="39" width="0" hidden="1" customWidth="1"/>
    <col min="53" max="53" width="73.44140625" customWidth="1"/>
  </cols>
  <sheetData>
    <row r="1" spans="1:60" ht="15.75" customHeight="1" x14ac:dyDescent="0.3">
      <c r="A1" s="396" t="s">
        <v>6</v>
      </c>
      <c r="B1" s="396"/>
      <c r="C1" s="396"/>
      <c r="D1" s="396"/>
      <c r="E1" s="396"/>
      <c r="F1" s="396"/>
      <c r="G1" s="396"/>
      <c r="AE1" t="s">
        <v>64</v>
      </c>
    </row>
    <row r="2" spans="1:60" ht="25.2" customHeight="1" x14ac:dyDescent="0.25">
      <c r="A2" s="194" t="s">
        <v>63</v>
      </c>
      <c r="B2" s="198"/>
      <c r="C2" s="418" t="s">
        <v>346</v>
      </c>
      <c r="D2" s="419"/>
      <c r="E2" s="419"/>
      <c r="F2" s="419"/>
      <c r="G2" s="402"/>
      <c r="AE2" t="s">
        <v>65</v>
      </c>
    </row>
    <row r="3" spans="1:60" ht="25.2" customHeight="1" x14ac:dyDescent="0.25">
      <c r="A3" s="194" t="s">
        <v>7</v>
      </c>
      <c r="B3" s="198"/>
      <c r="C3" s="418" t="s">
        <v>347</v>
      </c>
      <c r="D3" s="419"/>
      <c r="E3" s="419"/>
      <c r="F3" s="419"/>
      <c r="G3" s="402"/>
      <c r="AE3" t="s">
        <v>66</v>
      </c>
    </row>
    <row r="4" spans="1:60" ht="25.2" hidden="1" customHeight="1" x14ac:dyDescent="0.25">
      <c r="A4" s="194" t="s">
        <v>8</v>
      </c>
      <c r="B4" s="198"/>
      <c r="C4" s="418"/>
      <c r="D4" s="419"/>
      <c r="E4" s="419"/>
      <c r="F4" s="419"/>
      <c r="G4" s="402"/>
      <c r="AE4" t="s">
        <v>67</v>
      </c>
    </row>
    <row r="5" spans="1:60" hidden="1" x14ac:dyDescent="0.25">
      <c r="A5" s="193" t="s">
        <v>68</v>
      </c>
      <c r="B5" s="138"/>
      <c r="C5" s="138"/>
      <c r="D5" s="139"/>
      <c r="E5" s="139"/>
      <c r="F5" s="139"/>
      <c r="G5" s="192"/>
      <c r="AE5" t="s">
        <v>69</v>
      </c>
    </row>
    <row r="7" spans="1:60" ht="39.6" x14ac:dyDescent="0.25">
      <c r="A7" s="190" t="s">
        <v>70</v>
      </c>
      <c r="B7" s="191" t="s">
        <v>71</v>
      </c>
      <c r="C7" s="191" t="s">
        <v>72</v>
      </c>
      <c r="D7" s="190" t="s">
        <v>73</v>
      </c>
      <c r="E7" s="190" t="s">
        <v>74</v>
      </c>
      <c r="F7" s="141" t="s">
        <v>75</v>
      </c>
      <c r="G7" s="190" t="s">
        <v>28</v>
      </c>
      <c r="H7" s="162" t="s">
        <v>29</v>
      </c>
      <c r="I7" s="162" t="s">
        <v>76</v>
      </c>
      <c r="J7" s="162" t="s">
        <v>30</v>
      </c>
      <c r="K7" s="162" t="s">
        <v>77</v>
      </c>
      <c r="L7" s="162" t="s">
        <v>78</v>
      </c>
      <c r="M7" s="162" t="s">
        <v>79</v>
      </c>
      <c r="N7" s="162" t="s">
        <v>80</v>
      </c>
      <c r="O7" s="162" t="s">
        <v>81</v>
      </c>
      <c r="P7" s="162" t="s">
        <v>82</v>
      </c>
      <c r="Q7" s="162" t="s">
        <v>83</v>
      </c>
      <c r="R7" s="162" t="s">
        <v>84</v>
      </c>
      <c r="S7" s="162" t="s">
        <v>85</v>
      </c>
      <c r="T7" s="162" t="s">
        <v>86</v>
      </c>
      <c r="U7" s="162" t="s">
        <v>87</v>
      </c>
    </row>
    <row r="8" spans="1:60" x14ac:dyDescent="0.25">
      <c r="A8" s="163" t="s">
        <v>88</v>
      </c>
      <c r="B8" s="164" t="s">
        <v>348</v>
      </c>
      <c r="C8" s="165" t="s">
        <v>349</v>
      </c>
      <c r="D8" s="148"/>
      <c r="E8" s="166"/>
      <c r="F8" s="167"/>
      <c r="G8" s="167">
        <f>SUMIF(AE9:AE29,"&lt;&gt;NOR",G9:G29)</f>
        <v>0</v>
      </c>
      <c r="H8" s="167"/>
      <c r="I8" s="167">
        <f>SUM(I9:I29)</f>
        <v>0</v>
      </c>
      <c r="J8" s="167"/>
      <c r="K8" s="167">
        <f>SUM(K9:K29)</f>
        <v>0</v>
      </c>
      <c r="L8" s="167"/>
      <c r="M8" s="167">
        <f>SUM(M9:M29)</f>
        <v>0</v>
      </c>
      <c r="N8" s="148"/>
      <c r="O8" s="148">
        <f>SUM(O9:O29)</f>
        <v>6.7773900000000005</v>
      </c>
      <c r="P8" s="148"/>
      <c r="Q8" s="148">
        <f>SUM(Q9:Q29)</f>
        <v>0</v>
      </c>
      <c r="R8" s="148"/>
      <c r="S8" s="148"/>
      <c r="T8" s="163"/>
      <c r="U8" s="148">
        <f>SUM(U9:U29)</f>
        <v>76.12</v>
      </c>
      <c r="AE8" t="s">
        <v>89</v>
      </c>
    </row>
    <row r="9" spans="1:60" outlineLevel="1" x14ac:dyDescent="0.25">
      <c r="A9" s="143">
        <v>1</v>
      </c>
      <c r="B9" s="143" t="s">
        <v>350</v>
      </c>
      <c r="C9" s="178" t="s">
        <v>351</v>
      </c>
      <c r="D9" s="150" t="s">
        <v>92</v>
      </c>
      <c r="E9" s="155">
        <v>288</v>
      </c>
      <c r="F9" s="158">
        <f>H9+J9</f>
        <v>0</v>
      </c>
      <c r="G9" s="159">
        <f>ROUND(E9*F9,2)</f>
        <v>0</v>
      </c>
      <c r="H9" s="159"/>
      <c r="I9" s="159">
        <f>ROUND(E9*H9,2)</f>
        <v>0</v>
      </c>
      <c r="J9" s="159"/>
      <c r="K9" s="159">
        <f>ROUND(E9*J9,2)</f>
        <v>0</v>
      </c>
      <c r="L9" s="159">
        <v>21</v>
      </c>
      <c r="M9" s="159">
        <f>G9*(1+L9/100)</f>
        <v>0</v>
      </c>
      <c r="N9" s="150">
        <v>0</v>
      </c>
      <c r="O9" s="150">
        <f>ROUND(E9*N9,5)</f>
        <v>0</v>
      </c>
      <c r="P9" s="150">
        <v>0</v>
      </c>
      <c r="Q9" s="150">
        <f>ROUND(E9*P9,5)</f>
        <v>0</v>
      </c>
      <c r="R9" s="150"/>
      <c r="S9" s="150"/>
      <c r="T9" s="151">
        <v>0</v>
      </c>
      <c r="U9" s="150">
        <f>ROUND(E9*T9,2)</f>
        <v>0</v>
      </c>
      <c r="V9" s="142"/>
      <c r="W9" s="142"/>
      <c r="X9" s="142"/>
      <c r="Y9" s="142"/>
      <c r="Z9" s="142"/>
      <c r="AA9" s="142"/>
      <c r="AB9" s="142"/>
      <c r="AC9" s="142"/>
      <c r="AD9" s="142"/>
      <c r="AE9" s="142" t="s">
        <v>100</v>
      </c>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row>
    <row r="10" spans="1:60" outlineLevel="1" x14ac:dyDescent="0.25">
      <c r="A10" s="143"/>
      <c r="B10" s="143"/>
      <c r="C10" s="179" t="s">
        <v>352</v>
      </c>
      <c r="D10" s="152"/>
      <c r="E10" s="156"/>
      <c r="F10" s="159"/>
      <c r="G10" s="159"/>
      <c r="H10" s="159"/>
      <c r="I10" s="159"/>
      <c r="J10" s="159"/>
      <c r="K10" s="159"/>
      <c r="L10" s="159"/>
      <c r="M10" s="159"/>
      <c r="N10" s="150"/>
      <c r="O10" s="150"/>
      <c r="P10" s="150"/>
      <c r="Q10" s="150"/>
      <c r="R10" s="150"/>
      <c r="S10" s="150"/>
      <c r="T10" s="151"/>
      <c r="U10" s="150"/>
      <c r="V10" s="142"/>
      <c r="W10" s="142"/>
      <c r="X10" s="142"/>
      <c r="Y10" s="142"/>
      <c r="Z10" s="142"/>
      <c r="AA10" s="142"/>
      <c r="AB10" s="142"/>
      <c r="AC10" s="142"/>
      <c r="AD10" s="142"/>
      <c r="AE10" s="142" t="s">
        <v>102</v>
      </c>
      <c r="AF10" s="142">
        <v>0</v>
      </c>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row>
    <row r="11" spans="1:60" outlineLevel="1" x14ac:dyDescent="0.25">
      <c r="A11" s="143"/>
      <c r="B11" s="143"/>
      <c r="C11" s="179" t="s">
        <v>353</v>
      </c>
      <c r="D11" s="152"/>
      <c r="E11" s="156"/>
      <c r="F11" s="159"/>
      <c r="G11" s="159"/>
      <c r="H11" s="159"/>
      <c r="I11" s="159"/>
      <c r="J11" s="159"/>
      <c r="K11" s="159"/>
      <c r="L11" s="159"/>
      <c r="M11" s="159"/>
      <c r="N11" s="150"/>
      <c r="O11" s="150"/>
      <c r="P11" s="150"/>
      <c r="Q11" s="150"/>
      <c r="R11" s="150"/>
      <c r="S11" s="150"/>
      <c r="T11" s="151"/>
      <c r="U11" s="150"/>
      <c r="V11" s="142"/>
      <c r="W11" s="142"/>
      <c r="X11" s="142"/>
      <c r="Y11" s="142"/>
      <c r="Z11" s="142"/>
      <c r="AA11" s="142"/>
      <c r="AB11" s="142"/>
      <c r="AC11" s="142"/>
      <c r="AD11" s="142"/>
      <c r="AE11" s="142" t="s">
        <v>102</v>
      </c>
      <c r="AF11" s="142">
        <v>0</v>
      </c>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row>
    <row r="12" spans="1:60" outlineLevel="1" x14ac:dyDescent="0.25">
      <c r="A12" s="143"/>
      <c r="B12" s="143"/>
      <c r="C12" s="179" t="s">
        <v>354</v>
      </c>
      <c r="D12" s="152"/>
      <c r="E12" s="156"/>
      <c r="F12" s="159"/>
      <c r="G12" s="159"/>
      <c r="H12" s="159"/>
      <c r="I12" s="159"/>
      <c r="J12" s="159"/>
      <c r="K12" s="159"/>
      <c r="L12" s="159"/>
      <c r="M12" s="159"/>
      <c r="N12" s="150"/>
      <c r="O12" s="150"/>
      <c r="P12" s="150"/>
      <c r="Q12" s="150"/>
      <c r="R12" s="150"/>
      <c r="S12" s="150"/>
      <c r="T12" s="151"/>
      <c r="U12" s="150"/>
      <c r="V12" s="142"/>
      <c r="W12" s="142"/>
      <c r="X12" s="142"/>
      <c r="Y12" s="142"/>
      <c r="Z12" s="142"/>
      <c r="AA12" s="142"/>
      <c r="AB12" s="142"/>
      <c r="AC12" s="142"/>
      <c r="AD12" s="142"/>
      <c r="AE12" s="142" t="s">
        <v>102</v>
      </c>
      <c r="AF12" s="142">
        <v>0</v>
      </c>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row>
    <row r="13" spans="1:60" outlineLevel="1" x14ac:dyDescent="0.25">
      <c r="A13" s="143"/>
      <c r="B13" s="143"/>
      <c r="C13" s="179" t="s">
        <v>355</v>
      </c>
      <c r="D13" s="152"/>
      <c r="E13" s="156"/>
      <c r="F13" s="159"/>
      <c r="G13" s="159"/>
      <c r="H13" s="159"/>
      <c r="I13" s="159"/>
      <c r="J13" s="159"/>
      <c r="K13" s="159"/>
      <c r="L13" s="159"/>
      <c r="M13" s="159"/>
      <c r="N13" s="150"/>
      <c r="O13" s="150"/>
      <c r="P13" s="150"/>
      <c r="Q13" s="150"/>
      <c r="R13" s="150"/>
      <c r="S13" s="150"/>
      <c r="T13" s="151"/>
      <c r="U13" s="150"/>
      <c r="V13" s="142"/>
      <c r="W13" s="142"/>
      <c r="X13" s="142"/>
      <c r="Y13" s="142"/>
      <c r="Z13" s="142"/>
      <c r="AA13" s="142"/>
      <c r="AB13" s="142"/>
      <c r="AC13" s="142"/>
      <c r="AD13" s="142"/>
      <c r="AE13" s="142" t="s">
        <v>102</v>
      </c>
      <c r="AF13" s="142">
        <v>0</v>
      </c>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row>
    <row r="14" spans="1:60" outlineLevel="1" x14ac:dyDescent="0.25">
      <c r="A14" s="143"/>
      <c r="B14" s="143"/>
      <c r="C14" s="179" t="s">
        <v>356</v>
      </c>
      <c r="D14" s="152"/>
      <c r="E14" s="156"/>
      <c r="F14" s="159"/>
      <c r="G14" s="159"/>
      <c r="H14" s="159"/>
      <c r="I14" s="159"/>
      <c r="J14" s="159"/>
      <c r="K14" s="159"/>
      <c r="L14" s="159"/>
      <c r="M14" s="159"/>
      <c r="N14" s="150"/>
      <c r="O14" s="150"/>
      <c r="P14" s="150"/>
      <c r="Q14" s="150"/>
      <c r="R14" s="150"/>
      <c r="S14" s="150"/>
      <c r="T14" s="151"/>
      <c r="U14" s="150"/>
      <c r="V14" s="142"/>
      <c r="W14" s="142"/>
      <c r="X14" s="142"/>
      <c r="Y14" s="142"/>
      <c r="Z14" s="142"/>
      <c r="AA14" s="142"/>
      <c r="AB14" s="142"/>
      <c r="AC14" s="142"/>
      <c r="AD14" s="142"/>
      <c r="AE14" s="142" t="s">
        <v>102</v>
      </c>
      <c r="AF14" s="142">
        <v>0</v>
      </c>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row>
    <row r="15" spans="1:60" outlineLevel="1" x14ac:dyDescent="0.25">
      <c r="A15" s="143"/>
      <c r="B15" s="143"/>
      <c r="C15" s="179" t="s">
        <v>357</v>
      </c>
      <c r="D15" s="152"/>
      <c r="E15" s="156">
        <v>288</v>
      </c>
      <c r="F15" s="159"/>
      <c r="G15" s="159"/>
      <c r="H15" s="159"/>
      <c r="I15" s="159"/>
      <c r="J15" s="159"/>
      <c r="K15" s="159"/>
      <c r="L15" s="159"/>
      <c r="M15" s="159"/>
      <c r="N15" s="150"/>
      <c r="O15" s="150"/>
      <c r="P15" s="150"/>
      <c r="Q15" s="150"/>
      <c r="R15" s="150"/>
      <c r="S15" s="150"/>
      <c r="T15" s="151"/>
      <c r="U15" s="150"/>
      <c r="V15" s="142"/>
      <c r="W15" s="142"/>
      <c r="X15" s="142"/>
      <c r="Y15" s="142"/>
      <c r="Z15" s="142"/>
      <c r="AA15" s="142"/>
      <c r="AB15" s="142"/>
      <c r="AC15" s="142"/>
      <c r="AD15" s="142"/>
      <c r="AE15" s="142" t="s">
        <v>102</v>
      </c>
      <c r="AF15" s="142">
        <v>0</v>
      </c>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row>
    <row r="16" spans="1:60" outlineLevel="1" x14ac:dyDescent="0.25">
      <c r="A16" s="143">
        <v>2</v>
      </c>
      <c r="B16" s="143" t="s">
        <v>358</v>
      </c>
      <c r="C16" s="178" t="s">
        <v>359</v>
      </c>
      <c r="D16" s="150" t="s">
        <v>360</v>
      </c>
      <c r="E16" s="155">
        <v>144</v>
      </c>
      <c r="F16" s="158">
        <f>H16+J16</f>
        <v>0</v>
      </c>
      <c r="G16" s="159">
        <f>ROUND(E16*F16,2)</f>
        <v>0</v>
      </c>
      <c r="H16" s="159"/>
      <c r="I16" s="159">
        <f>ROUND(E16*H16,2)</f>
        <v>0</v>
      </c>
      <c r="J16" s="159"/>
      <c r="K16" s="159">
        <f>ROUND(E16*J16,2)</f>
        <v>0</v>
      </c>
      <c r="L16" s="159">
        <v>21</v>
      </c>
      <c r="M16" s="159">
        <f>G16*(1+L16/100)</f>
        <v>0</v>
      </c>
      <c r="N16" s="150">
        <v>0</v>
      </c>
      <c r="O16" s="150">
        <f>ROUND(E16*N16,5)</f>
        <v>0</v>
      </c>
      <c r="P16" s="150">
        <v>0</v>
      </c>
      <c r="Q16" s="150">
        <f>ROUND(E16*P16,5)</f>
        <v>0</v>
      </c>
      <c r="R16" s="150"/>
      <c r="S16" s="150"/>
      <c r="T16" s="151">
        <v>0</v>
      </c>
      <c r="U16" s="150">
        <f>ROUND(E16*T16,2)</f>
        <v>0</v>
      </c>
      <c r="V16" s="142"/>
      <c r="W16" s="142"/>
      <c r="X16" s="142"/>
      <c r="Y16" s="142"/>
      <c r="Z16" s="142"/>
      <c r="AA16" s="142"/>
      <c r="AB16" s="142"/>
      <c r="AC16" s="142"/>
      <c r="AD16" s="142"/>
      <c r="AE16" s="142" t="s">
        <v>100</v>
      </c>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row>
    <row r="17" spans="1:60" outlineLevel="1" x14ac:dyDescent="0.25">
      <c r="A17" s="143"/>
      <c r="B17" s="143"/>
      <c r="C17" s="179" t="s">
        <v>361</v>
      </c>
      <c r="D17" s="152"/>
      <c r="E17" s="156">
        <v>144</v>
      </c>
      <c r="F17" s="159"/>
      <c r="G17" s="159"/>
      <c r="H17" s="159"/>
      <c r="I17" s="159"/>
      <c r="J17" s="159"/>
      <c r="K17" s="159"/>
      <c r="L17" s="159"/>
      <c r="M17" s="159"/>
      <c r="N17" s="150"/>
      <c r="O17" s="150"/>
      <c r="P17" s="150"/>
      <c r="Q17" s="150"/>
      <c r="R17" s="150"/>
      <c r="S17" s="150"/>
      <c r="T17" s="151"/>
      <c r="U17" s="150"/>
      <c r="V17" s="142"/>
      <c r="W17" s="142"/>
      <c r="X17" s="142"/>
      <c r="Y17" s="142"/>
      <c r="Z17" s="142"/>
      <c r="AA17" s="142"/>
      <c r="AB17" s="142"/>
      <c r="AC17" s="142"/>
      <c r="AD17" s="142"/>
      <c r="AE17" s="142" t="s">
        <v>102</v>
      </c>
      <c r="AF17" s="142">
        <v>0</v>
      </c>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row>
    <row r="18" spans="1:60" outlineLevel="1" x14ac:dyDescent="0.25">
      <c r="A18" s="143">
        <v>3</v>
      </c>
      <c r="B18" s="143" t="s">
        <v>362</v>
      </c>
      <c r="C18" s="178" t="s">
        <v>363</v>
      </c>
      <c r="D18" s="150" t="s">
        <v>159</v>
      </c>
      <c r="E18" s="155">
        <v>108</v>
      </c>
      <c r="F18" s="158">
        <f>H18+J18</f>
        <v>0</v>
      </c>
      <c r="G18" s="159">
        <f>ROUND(E18*F18,2)</f>
        <v>0</v>
      </c>
      <c r="H18" s="159"/>
      <c r="I18" s="159">
        <f>ROUND(E18*H18,2)</f>
        <v>0</v>
      </c>
      <c r="J18" s="159"/>
      <c r="K18" s="159">
        <f>ROUND(E18*J18,2)</f>
        <v>0</v>
      </c>
      <c r="L18" s="159">
        <v>21</v>
      </c>
      <c r="M18" s="159">
        <f>G18*(1+L18/100)</f>
        <v>0</v>
      </c>
      <c r="N18" s="150">
        <v>8.6899999999999998E-3</v>
      </c>
      <c r="O18" s="150">
        <f>ROUND(E18*N18,5)</f>
        <v>0.93852000000000002</v>
      </c>
      <c r="P18" s="150">
        <v>0</v>
      </c>
      <c r="Q18" s="150">
        <f>ROUND(E18*P18,5)</f>
        <v>0</v>
      </c>
      <c r="R18" s="150"/>
      <c r="S18" s="150"/>
      <c r="T18" s="151">
        <v>0</v>
      </c>
      <c r="U18" s="150">
        <f>ROUND(E18*T18,2)</f>
        <v>0</v>
      </c>
      <c r="V18" s="142"/>
      <c r="W18" s="142"/>
      <c r="X18" s="142"/>
      <c r="Y18" s="142"/>
      <c r="Z18" s="142"/>
      <c r="AA18" s="142"/>
      <c r="AB18" s="142"/>
      <c r="AC18" s="142"/>
      <c r="AD18" s="142"/>
      <c r="AE18" s="142" t="s">
        <v>100</v>
      </c>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row>
    <row r="19" spans="1:60" outlineLevel="1" x14ac:dyDescent="0.25">
      <c r="A19" s="143"/>
      <c r="B19" s="143"/>
      <c r="C19" s="179" t="s">
        <v>364</v>
      </c>
      <c r="D19" s="152"/>
      <c r="E19" s="156">
        <v>108</v>
      </c>
      <c r="F19" s="159"/>
      <c r="G19" s="159"/>
      <c r="H19" s="159"/>
      <c r="I19" s="159"/>
      <c r="J19" s="159"/>
      <c r="K19" s="159"/>
      <c r="L19" s="159"/>
      <c r="M19" s="159"/>
      <c r="N19" s="150"/>
      <c r="O19" s="150"/>
      <c r="P19" s="150"/>
      <c r="Q19" s="150"/>
      <c r="R19" s="150"/>
      <c r="S19" s="150"/>
      <c r="T19" s="151"/>
      <c r="U19" s="150"/>
      <c r="V19" s="142"/>
      <c r="W19" s="142"/>
      <c r="X19" s="142"/>
      <c r="Y19" s="142"/>
      <c r="Z19" s="142"/>
      <c r="AA19" s="142"/>
      <c r="AB19" s="142"/>
      <c r="AC19" s="142"/>
      <c r="AD19" s="142"/>
      <c r="AE19" s="142" t="s">
        <v>102</v>
      </c>
      <c r="AF19" s="142">
        <v>0</v>
      </c>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row>
    <row r="20" spans="1:60" outlineLevel="1" x14ac:dyDescent="0.25">
      <c r="A20" s="143">
        <v>4</v>
      </c>
      <c r="B20" s="143" t="s">
        <v>365</v>
      </c>
      <c r="C20" s="178" t="s">
        <v>366</v>
      </c>
      <c r="D20" s="150" t="s">
        <v>159</v>
      </c>
      <c r="E20" s="155">
        <v>80</v>
      </c>
      <c r="F20" s="158">
        <f>H20+J20</f>
        <v>0</v>
      </c>
      <c r="G20" s="159">
        <f>ROUND(E20*F20,2)</f>
        <v>0</v>
      </c>
      <c r="H20" s="159"/>
      <c r="I20" s="159">
        <f>ROUND(E20*H20,2)</f>
        <v>0</v>
      </c>
      <c r="J20" s="159"/>
      <c r="K20" s="159">
        <f>ROUND(E20*J20,2)</f>
        <v>0</v>
      </c>
      <c r="L20" s="159">
        <v>21</v>
      </c>
      <c r="M20" s="159">
        <f>G20*(1+L20/100)</f>
        <v>0</v>
      </c>
      <c r="N20" s="150">
        <v>1.2710000000000001E-2</v>
      </c>
      <c r="O20" s="150">
        <f>ROUND(E20*N20,5)</f>
        <v>1.0167999999999999</v>
      </c>
      <c r="P20" s="150">
        <v>0</v>
      </c>
      <c r="Q20" s="150">
        <f>ROUND(E20*P20,5)</f>
        <v>0</v>
      </c>
      <c r="R20" s="150"/>
      <c r="S20" s="150"/>
      <c r="T20" s="151">
        <v>0</v>
      </c>
      <c r="U20" s="150">
        <f>ROUND(E20*T20,2)</f>
        <v>0</v>
      </c>
      <c r="V20" s="142"/>
      <c r="W20" s="142"/>
      <c r="X20" s="142"/>
      <c r="Y20" s="142"/>
      <c r="Z20" s="142"/>
      <c r="AA20" s="142"/>
      <c r="AB20" s="142"/>
      <c r="AC20" s="142"/>
      <c r="AD20" s="142"/>
      <c r="AE20" s="142" t="s">
        <v>100</v>
      </c>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row>
    <row r="21" spans="1:60" outlineLevel="1" x14ac:dyDescent="0.25">
      <c r="A21" s="143"/>
      <c r="B21" s="143"/>
      <c r="C21" s="179" t="s">
        <v>367</v>
      </c>
      <c r="D21" s="152"/>
      <c r="E21" s="156">
        <v>80</v>
      </c>
      <c r="F21" s="159"/>
      <c r="G21" s="159"/>
      <c r="H21" s="159"/>
      <c r="I21" s="159"/>
      <c r="J21" s="159"/>
      <c r="K21" s="159"/>
      <c r="L21" s="159"/>
      <c r="M21" s="159"/>
      <c r="N21" s="150"/>
      <c r="O21" s="150"/>
      <c r="P21" s="150"/>
      <c r="Q21" s="150"/>
      <c r="R21" s="150"/>
      <c r="S21" s="150"/>
      <c r="T21" s="151"/>
      <c r="U21" s="150"/>
      <c r="V21" s="142"/>
      <c r="W21" s="142"/>
      <c r="X21" s="142"/>
      <c r="Y21" s="142"/>
      <c r="Z21" s="142"/>
      <c r="AA21" s="142"/>
      <c r="AB21" s="142"/>
      <c r="AC21" s="142"/>
      <c r="AD21" s="142"/>
      <c r="AE21" s="142" t="s">
        <v>102</v>
      </c>
      <c r="AF21" s="142">
        <v>0</v>
      </c>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row>
    <row r="22" spans="1:60" outlineLevel="1" x14ac:dyDescent="0.25">
      <c r="A22" s="143">
        <v>5</v>
      </c>
      <c r="B22" s="143" t="s">
        <v>368</v>
      </c>
      <c r="C22" s="178" t="s">
        <v>369</v>
      </c>
      <c r="D22" s="150" t="s">
        <v>159</v>
      </c>
      <c r="E22" s="155">
        <v>75.599999999999994</v>
      </c>
      <c r="F22" s="158">
        <f>H22+J22</f>
        <v>0</v>
      </c>
      <c r="G22" s="159">
        <f>ROUND(E22*F22,2)</f>
        <v>0</v>
      </c>
      <c r="H22" s="159"/>
      <c r="I22" s="159">
        <f>ROUND(E22*H22,2)</f>
        <v>0</v>
      </c>
      <c r="J22" s="159"/>
      <c r="K22" s="159">
        <f>ROUND(E22*J22,2)</f>
        <v>0</v>
      </c>
      <c r="L22" s="159">
        <v>21</v>
      </c>
      <c r="M22" s="159">
        <f>G22*(1+L22/100)</f>
        <v>0</v>
      </c>
      <c r="N22" s="150">
        <v>1.0699999999999999E-2</v>
      </c>
      <c r="O22" s="150">
        <f>ROUND(E22*N22,5)</f>
        <v>0.80891999999999997</v>
      </c>
      <c r="P22" s="150">
        <v>0</v>
      </c>
      <c r="Q22" s="150">
        <f>ROUND(E22*P22,5)</f>
        <v>0</v>
      </c>
      <c r="R22" s="150"/>
      <c r="S22" s="150"/>
      <c r="T22" s="151">
        <v>0.90800000000000003</v>
      </c>
      <c r="U22" s="150">
        <f>ROUND(E22*T22,2)</f>
        <v>68.64</v>
      </c>
      <c r="V22" s="142"/>
      <c r="W22" s="142"/>
      <c r="X22" s="142"/>
      <c r="Y22" s="142"/>
      <c r="Z22" s="142"/>
      <c r="AA22" s="142"/>
      <c r="AB22" s="142"/>
      <c r="AC22" s="142"/>
      <c r="AD22" s="142"/>
      <c r="AE22" s="142" t="s">
        <v>100</v>
      </c>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row>
    <row r="23" spans="1:60" outlineLevel="1" x14ac:dyDescent="0.25">
      <c r="A23" s="143"/>
      <c r="B23" s="143"/>
      <c r="C23" s="179" t="s">
        <v>370</v>
      </c>
      <c r="D23" s="152"/>
      <c r="E23" s="156">
        <v>75.599999999999994</v>
      </c>
      <c r="F23" s="159"/>
      <c r="G23" s="159"/>
      <c r="H23" s="159"/>
      <c r="I23" s="159"/>
      <c r="J23" s="159"/>
      <c r="K23" s="159"/>
      <c r="L23" s="159"/>
      <c r="M23" s="159"/>
      <c r="N23" s="150"/>
      <c r="O23" s="150"/>
      <c r="P23" s="150"/>
      <c r="Q23" s="150"/>
      <c r="R23" s="150"/>
      <c r="S23" s="150"/>
      <c r="T23" s="151"/>
      <c r="U23" s="150"/>
      <c r="V23" s="142"/>
      <c r="W23" s="142"/>
      <c r="X23" s="142"/>
      <c r="Y23" s="142"/>
      <c r="Z23" s="142"/>
      <c r="AA23" s="142"/>
      <c r="AB23" s="142"/>
      <c r="AC23" s="142"/>
      <c r="AD23" s="142"/>
      <c r="AE23" s="142" t="s">
        <v>102</v>
      </c>
      <c r="AF23" s="142">
        <v>0</v>
      </c>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row>
    <row r="24" spans="1:60" outlineLevel="1" x14ac:dyDescent="0.25">
      <c r="A24" s="143">
        <v>6</v>
      </c>
      <c r="B24" s="143" t="s">
        <v>371</v>
      </c>
      <c r="C24" s="178" t="s">
        <v>372</v>
      </c>
      <c r="D24" s="150" t="s">
        <v>159</v>
      </c>
      <c r="E24" s="155">
        <v>75.599999999999994</v>
      </c>
      <c r="F24" s="158">
        <f>H24+J24</f>
        <v>0</v>
      </c>
      <c r="G24" s="159">
        <f>ROUND(E24*F24,2)</f>
        <v>0</v>
      </c>
      <c r="H24" s="159"/>
      <c r="I24" s="159">
        <f>ROUND(E24*H24,2)</f>
        <v>0</v>
      </c>
      <c r="J24" s="159"/>
      <c r="K24" s="159">
        <f>ROUND(E24*J24,2)</f>
        <v>0</v>
      </c>
      <c r="L24" s="159">
        <v>21</v>
      </c>
      <c r="M24" s="159">
        <f>G24*(1+L24/100)</f>
        <v>0</v>
      </c>
      <c r="N24" s="150">
        <v>2.478E-2</v>
      </c>
      <c r="O24" s="150">
        <f>ROUND(E24*N24,5)</f>
        <v>1.87337</v>
      </c>
      <c r="P24" s="150">
        <v>0</v>
      </c>
      <c r="Q24" s="150">
        <f>ROUND(E24*P24,5)</f>
        <v>0</v>
      </c>
      <c r="R24" s="150"/>
      <c r="S24" s="150"/>
      <c r="T24" s="151">
        <v>0</v>
      </c>
      <c r="U24" s="150">
        <f>ROUND(E24*T24,2)</f>
        <v>0</v>
      </c>
      <c r="V24" s="142"/>
      <c r="W24" s="142"/>
      <c r="X24" s="142"/>
      <c r="Y24" s="142"/>
      <c r="Z24" s="142"/>
      <c r="AA24" s="142"/>
      <c r="AB24" s="142"/>
      <c r="AC24" s="142"/>
      <c r="AD24" s="142"/>
      <c r="AE24" s="142" t="s">
        <v>100</v>
      </c>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row>
    <row r="25" spans="1:60" outlineLevel="1" x14ac:dyDescent="0.25">
      <c r="A25" s="143"/>
      <c r="B25" s="143"/>
      <c r="C25" s="179" t="s">
        <v>373</v>
      </c>
      <c r="D25" s="152"/>
      <c r="E25" s="156">
        <v>75.599999999999994</v>
      </c>
      <c r="F25" s="159"/>
      <c r="G25" s="159"/>
      <c r="H25" s="159"/>
      <c r="I25" s="159"/>
      <c r="J25" s="159"/>
      <c r="K25" s="159"/>
      <c r="L25" s="159"/>
      <c r="M25" s="159"/>
      <c r="N25" s="150"/>
      <c r="O25" s="150"/>
      <c r="P25" s="150"/>
      <c r="Q25" s="150"/>
      <c r="R25" s="150"/>
      <c r="S25" s="150"/>
      <c r="T25" s="151"/>
      <c r="U25" s="150"/>
      <c r="V25" s="142"/>
      <c r="W25" s="142"/>
      <c r="X25" s="142"/>
      <c r="Y25" s="142"/>
      <c r="Z25" s="142"/>
      <c r="AA25" s="142"/>
      <c r="AB25" s="142"/>
      <c r="AC25" s="142"/>
      <c r="AD25" s="142"/>
      <c r="AE25" s="142" t="s">
        <v>102</v>
      </c>
      <c r="AF25" s="142">
        <v>0</v>
      </c>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row>
    <row r="26" spans="1:60" outlineLevel="1" x14ac:dyDescent="0.25">
      <c r="A26" s="143">
        <v>7</v>
      </c>
      <c r="B26" s="143" t="s">
        <v>374</v>
      </c>
      <c r="C26" s="178" t="s">
        <v>375</v>
      </c>
      <c r="D26" s="150" t="s">
        <v>159</v>
      </c>
      <c r="E26" s="155">
        <v>6</v>
      </c>
      <c r="F26" s="158">
        <f>H26+J26</f>
        <v>0</v>
      </c>
      <c r="G26" s="159">
        <f>ROUND(E26*F26,2)</f>
        <v>0</v>
      </c>
      <c r="H26" s="159"/>
      <c r="I26" s="159">
        <f>ROUND(E26*H26,2)</f>
        <v>0</v>
      </c>
      <c r="J26" s="159"/>
      <c r="K26" s="159">
        <f>ROUND(E26*J26,2)</f>
        <v>0</v>
      </c>
      <c r="L26" s="159">
        <v>21</v>
      </c>
      <c r="M26" s="159">
        <f>G26*(1+L26/100)</f>
        <v>0</v>
      </c>
      <c r="N26" s="150">
        <v>6.9629999999999997E-2</v>
      </c>
      <c r="O26" s="150">
        <f>ROUND(E26*N26,5)</f>
        <v>0.41777999999999998</v>
      </c>
      <c r="P26" s="150">
        <v>0</v>
      </c>
      <c r="Q26" s="150">
        <f>ROUND(E26*P26,5)</f>
        <v>0</v>
      </c>
      <c r="R26" s="150"/>
      <c r="S26" s="150"/>
      <c r="T26" s="151">
        <v>1.246</v>
      </c>
      <c r="U26" s="150">
        <f>ROUND(E26*T26,2)</f>
        <v>7.48</v>
      </c>
      <c r="V26" s="142"/>
      <c r="W26" s="142"/>
      <c r="X26" s="142"/>
      <c r="Y26" s="142"/>
      <c r="Z26" s="142"/>
      <c r="AA26" s="142"/>
      <c r="AB26" s="142"/>
      <c r="AC26" s="142"/>
      <c r="AD26" s="142"/>
      <c r="AE26" s="142" t="s">
        <v>100</v>
      </c>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row>
    <row r="27" spans="1:60" outlineLevel="1" x14ac:dyDescent="0.25">
      <c r="A27" s="143"/>
      <c r="B27" s="143"/>
      <c r="C27" s="179" t="s">
        <v>376</v>
      </c>
      <c r="D27" s="152"/>
      <c r="E27" s="156">
        <v>6</v>
      </c>
      <c r="F27" s="159"/>
      <c r="G27" s="159"/>
      <c r="H27" s="159"/>
      <c r="I27" s="159"/>
      <c r="J27" s="159"/>
      <c r="K27" s="159"/>
      <c r="L27" s="159"/>
      <c r="M27" s="159"/>
      <c r="N27" s="150"/>
      <c r="O27" s="150"/>
      <c r="P27" s="150"/>
      <c r="Q27" s="150"/>
      <c r="R27" s="150"/>
      <c r="S27" s="150"/>
      <c r="T27" s="151"/>
      <c r="U27" s="150"/>
      <c r="V27" s="142"/>
      <c r="W27" s="142"/>
      <c r="X27" s="142"/>
      <c r="Y27" s="142"/>
      <c r="Z27" s="142"/>
      <c r="AA27" s="142"/>
      <c r="AB27" s="142"/>
      <c r="AC27" s="142"/>
      <c r="AD27" s="142"/>
      <c r="AE27" s="142" t="s">
        <v>102</v>
      </c>
      <c r="AF27" s="142">
        <v>0</v>
      </c>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row>
    <row r="28" spans="1:60" outlineLevel="1" x14ac:dyDescent="0.25">
      <c r="A28" s="143">
        <v>8</v>
      </c>
      <c r="B28" s="143" t="s">
        <v>377</v>
      </c>
      <c r="C28" s="178" t="s">
        <v>378</v>
      </c>
      <c r="D28" s="150" t="s">
        <v>214</v>
      </c>
      <c r="E28" s="155">
        <v>84</v>
      </c>
      <c r="F28" s="158">
        <f>H28+J28</f>
        <v>0</v>
      </c>
      <c r="G28" s="159">
        <f>ROUND(E28*F28,2)</f>
        <v>0</v>
      </c>
      <c r="H28" s="159"/>
      <c r="I28" s="159">
        <f>ROUND(E28*H28,2)</f>
        <v>0</v>
      </c>
      <c r="J28" s="159"/>
      <c r="K28" s="159">
        <f>ROUND(E28*J28,2)</f>
        <v>0</v>
      </c>
      <c r="L28" s="159">
        <v>21</v>
      </c>
      <c r="M28" s="159">
        <f>G28*(1+L28/100)</f>
        <v>0</v>
      </c>
      <c r="N28" s="150">
        <v>6.0000000000000001E-3</v>
      </c>
      <c r="O28" s="150">
        <f>ROUND(E28*N28,5)</f>
        <v>0.504</v>
      </c>
      <c r="P28" s="150">
        <v>0</v>
      </c>
      <c r="Q28" s="150">
        <f>ROUND(E28*P28,5)</f>
        <v>0</v>
      </c>
      <c r="R28" s="150"/>
      <c r="S28" s="150"/>
      <c r="T28" s="151">
        <v>0</v>
      </c>
      <c r="U28" s="150">
        <f>ROUND(E28*T28,2)</f>
        <v>0</v>
      </c>
      <c r="V28" s="142"/>
      <c r="W28" s="142"/>
      <c r="X28" s="142"/>
      <c r="Y28" s="142"/>
      <c r="Z28" s="142"/>
      <c r="AA28" s="142"/>
      <c r="AB28" s="142"/>
      <c r="AC28" s="142"/>
      <c r="AD28" s="142"/>
      <c r="AE28" s="142" t="s">
        <v>218</v>
      </c>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row>
    <row r="29" spans="1:60" ht="20.399999999999999" outlineLevel="1" x14ac:dyDescent="0.25">
      <c r="A29" s="143">
        <v>9</v>
      </c>
      <c r="B29" s="143" t="s">
        <v>379</v>
      </c>
      <c r="C29" s="178" t="s">
        <v>380</v>
      </c>
      <c r="D29" s="150" t="s">
        <v>214</v>
      </c>
      <c r="E29" s="155">
        <v>42</v>
      </c>
      <c r="F29" s="158">
        <f>H29+J29</f>
        <v>0</v>
      </c>
      <c r="G29" s="159">
        <f>ROUND(E29*F29,2)</f>
        <v>0</v>
      </c>
      <c r="H29" s="159"/>
      <c r="I29" s="159">
        <f>ROUND(E29*H29,2)</f>
        <v>0</v>
      </c>
      <c r="J29" s="159"/>
      <c r="K29" s="159">
        <f>ROUND(E29*J29,2)</f>
        <v>0</v>
      </c>
      <c r="L29" s="159">
        <v>21</v>
      </c>
      <c r="M29" s="159">
        <f>G29*(1+L29/100)</f>
        <v>0</v>
      </c>
      <c r="N29" s="150">
        <v>2.9000000000000001E-2</v>
      </c>
      <c r="O29" s="150">
        <f>ROUND(E29*N29,5)</f>
        <v>1.218</v>
      </c>
      <c r="P29" s="150">
        <v>0</v>
      </c>
      <c r="Q29" s="150">
        <f>ROUND(E29*P29,5)</f>
        <v>0</v>
      </c>
      <c r="R29" s="150"/>
      <c r="S29" s="150"/>
      <c r="T29" s="151">
        <v>0</v>
      </c>
      <c r="U29" s="150">
        <f>ROUND(E29*T29,2)</f>
        <v>0</v>
      </c>
      <c r="V29" s="142"/>
      <c r="W29" s="142"/>
      <c r="X29" s="142"/>
      <c r="Y29" s="142"/>
      <c r="Z29" s="142"/>
      <c r="AA29" s="142"/>
      <c r="AB29" s="142"/>
      <c r="AC29" s="142"/>
      <c r="AD29" s="142"/>
      <c r="AE29" s="142" t="s">
        <v>218</v>
      </c>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row>
    <row r="30" spans="1:60" x14ac:dyDescent="0.25">
      <c r="A30" s="144" t="s">
        <v>88</v>
      </c>
      <c r="B30" s="144" t="s">
        <v>381</v>
      </c>
      <c r="C30" s="180" t="s">
        <v>382</v>
      </c>
      <c r="D30" s="153"/>
      <c r="E30" s="157"/>
      <c r="F30" s="160"/>
      <c r="G30" s="160">
        <f>SUMIF(AE31:AE46,"&lt;&gt;NOR",G31:G46)</f>
        <v>0</v>
      </c>
      <c r="H30" s="160"/>
      <c r="I30" s="160">
        <f>SUM(I31:I46)</f>
        <v>0</v>
      </c>
      <c r="J30" s="160"/>
      <c r="K30" s="160">
        <f>SUM(K31:K46)</f>
        <v>0</v>
      </c>
      <c r="L30" s="160"/>
      <c r="M30" s="160">
        <f>SUM(M31:M46)</f>
        <v>0</v>
      </c>
      <c r="N30" s="153"/>
      <c r="O30" s="153">
        <f>SUM(O31:O46)</f>
        <v>6.4859</v>
      </c>
      <c r="P30" s="153"/>
      <c r="Q30" s="153">
        <f>SUM(Q31:Q46)</f>
        <v>0</v>
      </c>
      <c r="R30" s="153"/>
      <c r="S30" s="153"/>
      <c r="T30" s="154"/>
      <c r="U30" s="153">
        <f>SUM(U31:U46)</f>
        <v>186.97</v>
      </c>
      <c r="AE30" t="s">
        <v>89</v>
      </c>
    </row>
    <row r="31" spans="1:60" outlineLevel="1" x14ac:dyDescent="0.25">
      <c r="A31" s="143">
        <v>10</v>
      </c>
      <c r="B31" s="143" t="s">
        <v>108</v>
      </c>
      <c r="C31" s="178" t="s">
        <v>109</v>
      </c>
      <c r="D31" s="150" t="s">
        <v>105</v>
      </c>
      <c r="E31" s="155">
        <v>350.08848</v>
      </c>
      <c r="F31" s="158">
        <f>H31+J31</f>
        <v>0</v>
      </c>
      <c r="G31" s="159">
        <f>ROUND(E31*F31,2)</f>
        <v>0</v>
      </c>
      <c r="H31" s="159"/>
      <c r="I31" s="159">
        <f>ROUND(E31*H31,2)</f>
        <v>0</v>
      </c>
      <c r="J31" s="159"/>
      <c r="K31" s="159">
        <f>ROUND(E31*J31,2)</f>
        <v>0</v>
      </c>
      <c r="L31" s="159">
        <v>21</v>
      </c>
      <c r="M31" s="159">
        <f>G31*(1+L31/100)</f>
        <v>0</v>
      </c>
      <c r="N31" s="150">
        <v>0</v>
      </c>
      <c r="O31" s="150">
        <f>ROUND(E31*N31,5)</f>
        <v>0</v>
      </c>
      <c r="P31" s="150">
        <v>0</v>
      </c>
      <c r="Q31" s="150">
        <f>ROUND(E31*P31,5)</f>
        <v>0</v>
      </c>
      <c r="R31" s="150"/>
      <c r="S31" s="150"/>
      <c r="T31" s="151">
        <v>0.16</v>
      </c>
      <c r="U31" s="150">
        <f>ROUND(E31*T31,2)</f>
        <v>56.01</v>
      </c>
      <c r="V31" s="142"/>
      <c r="W31" s="142"/>
      <c r="X31" s="142"/>
      <c r="Y31" s="142"/>
      <c r="Z31" s="142"/>
      <c r="AA31" s="142"/>
      <c r="AB31" s="142"/>
      <c r="AC31" s="142"/>
      <c r="AD31" s="142"/>
      <c r="AE31" s="142" t="s">
        <v>100</v>
      </c>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row>
    <row r="32" spans="1:60" outlineLevel="1" x14ac:dyDescent="0.25">
      <c r="A32" s="143"/>
      <c r="B32" s="143"/>
      <c r="C32" s="179" t="s">
        <v>383</v>
      </c>
      <c r="D32" s="152"/>
      <c r="E32" s="156">
        <v>252.10728</v>
      </c>
      <c r="F32" s="159"/>
      <c r="G32" s="159"/>
      <c r="H32" s="159"/>
      <c r="I32" s="159"/>
      <c r="J32" s="159"/>
      <c r="K32" s="159"/>
      <c r="L32" s="159"/>
      <c r="M32" s="159"/>
      <c r="N32" s="150"/>
      <c r="O32" s="150"/>
      <c r="P32" s="150"/>
      <c r="Q32" s="150"/>
      <c r="R32" s="150"/>
      <c r="S32" s="150"/>
      <c r="T32" s="151"/>
      <c r="U32" s="150"/>
      <c r="V32" s="142"/>
      <c r="W32" s="142"/>
      <c r="X32" s="142"/>
      <c r="Y32" s="142"/>
      <c r="Z32" s="142"/>
      <c r="AA32" s="142"/>
      <c r="AB32" s="142"/>
      <c r="AC32" s="142"/>
      <c r="AD32" s="142"/>
      <c r="AE32" s="142" t="s">
        <v>102</v>
      </c>
      <c r="AF32" s="142">
        <v>0</v>
      </c>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row>
    <row r="33" spans="1:60" outlineLevel="1" x14ac:dyDescent="0.25">
      <c r="A33" s="143"/>
      <c r="B33" s="143"/>
      <c r="C33" s="179" t="s">
        <v>384</v>
      </c>
      <c r="D33" s="152"/>
      <c r="E33" s="156">
        <v>97.981200000000001</v>
      </c>
      <c r="F33" s="159"/>
      <c r="G33" s="159"/>
      <c r="H33" s="159"/>
      <c r="I33" s="159"/>
      <c r="J33" s="159"/>
      <c r="K33" s="159"/>
      <c r="L33" s="159"/>
      <c r="M33" s="159"/>
      <c r="N33" s="150"/>
      <c r="O33" s="150"/>
      <c r="P33" s="150"/>
      <c r="Q33" s="150"/>
      <c r="R33" s="150"/>
      <c r="S33" s="150"/>
      <c r="T33" s="151"/>
      <c r="U33" s="150"/>
      <c r="V33" s="142"/>
      <c r="W33" s="142"/>
      <c r="X33" s="142"/>
      <c r="Y33" s="142"/>
      <c r="Z33" s="142"/>
      <c r="AA33" s="142"/>
      <c r="AB33" s="142"/>
      <c r="AC33" s="142"/>
      <c r="AD33" s="142"/>
      <c r="AE33" s="142" t="s">
        <v>102</v>
      </c>
      <c r="AF33" s="142">
        <v>0</v>
      </c>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row>
    <row r="34" spans="1:60" outlineLevel="1" x14ac:dyDescent="0.25">
      <c r="A34" s="143">
        <v>11</v>
      </c>
      <c r="B34" s="143" t="s">
        <v>112</v>
      </c>
      <c r="C34" s="178" t="s">
        <v>385</v>
      </c>
      <c r="D34" s="150" t="s">
        <v>105</v>
      </c>
      <c r="E34" s="155">
        <v>350.08848</v>
      </c>
      <c r="F34" s="158">
        <f>H34+J34</f>
        <v>0</v>
      </c>
      <c r="G34" s="159">
        <f>ROUND(E34*F34,2)</f>
        <v>0</v>
      </c>
      <c r="H34" s="159"/>
      <c r="I34" s="159">
        <f>ROUND(E34*H34,2)</f>
        <v>0</v>
      </c>
      <c r="J34" s="159"/>
      <c r="K34" s="159">
        <f>ROUND(E34*J34,2)</f>
        <v>0</v>
      </c>
      <c r="L34" s="159">
        <v>21</v>
      </c>
      <c r="M34" s="159">
        <f>G34*(1+L34/100)</f>
        <v>0</v>
      </c>
      <c r="N34" s="150">
        <v>0</v>
      </c>
      <c r="O34" s="150">
        <f>ROUND(E34*N34,5)</f>
        <v>0</v>
      </c>
      <c r="P34" s="150">
        <v>0</v>
      </c>
      <c r="Q34" s="150">
        <f>ROUND(E34*P34,5)</f>
        <v>0</v>
      </c>
      <c r="R34" s="150"/>
      <c r="S34" s="150"/>
      <c r="T34" s="151">
        <v>8.4000000000000005E-2</v>
      </c>
      <c r="U34" s="150">
        <f>ROUND(E34*T34,2)</f>
        <v>29.41</v>
      </c>
      <c r="V34" s="142"/>
      <c r="W34" s="142"/>
      <c r="X34" s="142"/>
      <c r="Y34" s="142"/>
      <c r="Z34" s="142"/>
      <c r="AA34" s="142"/>
      <c r="AB34" s="142"/>
      <c r="AC34" s="142"/>
      <c r="AD34" s="142"/>
      <c r="AE34" s="142" t="s">
        <v>100</v>
      </c>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row>
    <row r="35" spans="1:60" outlineLevel="1" x14ac:dyDescent="0.25">
      <c r="A35" s="143">
        <v>12</v>
      </c>
      <c r="B35" s="143" t="s">
        <v>114</v>
      </c>
      <c r="C35" s="178" t="s">
        <v>115</v>
      </c>
      <c r="D35" s="150" t="s">
        <v>105</v>
      </c>
      <c r="E35" s="155">
        <v>226.52784</v>
      </c>
      <c r="F35" s="158">
        <f>H35+J35</f>
        <v>0</v>
      </c>
      <c r="G35" s="159">
        <f>ROUND(E35*F35,2)</f>
        <v>0</v>
      </c>
      <c r="H35" s="159"/>
      <c r="I35" s="159">
        <f>ROUND(E35*H35,2)</f>
        <v>0</v>
      </c>
      <c r="J35" s="159"/>
      <c r="K35" s="159">
        <f>ROUND(E35*J35,2)</f>
        <v>0</v>
      </c>
      <c r="L35" s="159">
        <v>21</v>
      </c>
      <c r="M35" s="159">
        <f>G35*(1+L35/100)</f>
        <v>0</v>
      </c>
      <c r="N35" s="150">
        <v>0</v>
      </c>
      <c r="O35" s="150">
        <f>ROUND(E35*N35,5)</f>
        <v>0</v>
      </c>
      <c r="P35" s="150">
        <v>0</v>
      </c>
      <c r="Q35" s="150">
        <f>ROUND(E35*P35,5)</f>
        <v>0</v>
      </c>
      <c r="R35" s="150"/>
      <c r="S35" s="150"/>
      <c r="T35" s="151">
        <v>0.3</v>
      </c>
      <c r="U35" s="150">
        <f>ROUND(E35*T35,2)</f>
        <v>67.959999999999994</v>
      </c>
      <c r="V35" s="142"/>
      <c r="W35" s="142"/>
      <c r="X35" s="142"/>
      <c r="Y35" s="142"/>
      <c r="Z35" s="142"/>
      <c r="AA35" s="142"/>
      <c r="AB35" s="142"/>
      <c r="AC35" s="142"/>
      <c r="AD35" s="142"/>
      <c r="AE35" s="142" t="s">
        <v>100</v>
      </c>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row>
    <row r="36" spans="1:60" outlineLevel="1" x14ac:dyDescent="0.25">
      <c r="A36" s="143"/>
      <c r="B36" s="143"/>
      <c r="C36" s="179" t="s">
        <v>386</v>
      </c>
      <c r="D36" s="152"/>
      <c r="E36" s="156">
        <v>163.12824000000001</v>
      </c>
      <c r="F36" s="159"/>
      <c r="G36" s="159"/>
      <c r="H36" s="159"/>
      <c r="I36" s="159"/>
      <c r="J36" s="159"/>
      <c r="K36" s="159"/>
      <c r="L36" s="159"/>
      <c r="M36" s="159"/>
      <c r="N36" s="150"/>
      <c r="O36" s="150"/>
      <c r="P36" s="150"/>
      <c r="Q36" s="150"/>
      <c r="R36" s="150"/>
      <c r="S36" s="150"/>
      <c r="T36" s="151"/>
      <c r="U36" s="150"/>
      <c r="V36" s="142"/>
      <c r="W36" s="142"/>
      <c r="X36" s="142"/>
      <c r="Y36" s="142"/>
      <c r="Z36" s="142"/>
      <c r="AA36" s="142"/>
      <c r="AB36" s="142"/>
      <c r="AC36" s="142"/>
      <c r="AD36" s="142"/>
      <c r="AE36" s="142" t="s">
        <v>102</v>
      </c>
      <c r="AF36" s="142">
        <v>0</v>
      </c>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row>
    <row r="37" spans="1:60" outlineLevel="1" x14ac:dyDescent="0.25">
      <c r="A37" s="143"/>
      <c r="B37" s="143"/>
      <c r="C37" s="179" t="s">
        <v>387</v>
      </c>
      <c r="D37" s="152"/>
      <c r="E37" s="156">
        <v>63.3996</v>
      </c>
      <c r="F37" s="159"/>
      <c r="G37" s="159"/>
      <c r="H37" s="159"/>
      <c r="I37" s="159"/>
      <c r="J37" s="159"/>
      <c r="K37" s="159"/>
      <c r="L37" s="159"/>
      <c r="M37" s="159"/>
      <c r="N37" s="150"/>
      <c r="O37" s="150"/>
      <c r="P37" s="150"/>
      <c r="Q37" s="150"/>
      <c r="R37" s="150"/>
      <c r="S37" s="150"/>
      <c r="T37" s="151"/>
      <c r="U37" s="150"/>
      <c r="V37" s="142"/>
      <c r="W37" s="142"/>
      <c r="X37" s="142"/>
      <c r="Y37" s="142"/>
      <c r="Z37" s="142"/>
      <c r="AA37" s="142"/>
      <c r="AB37" s="142"/>
      <c r="AC37" s="142"/>
      <c r="AD37" s="142"/>
      <c r="AE37" s="142" t="s">
        <v>102</v>
      </c>
      <c r="AF37" s="142">
        <v>0</v>
      </c>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row>
    <row r="38" spans="1:60" outlineLevel="1" x14ac:dyDescent="0.25">
      <c r="A38" s="143">
        <v>13</v>
      </c>
      <c r="B38" s="143" t="s">
        <v>118</v>
      </c>
      <c r="C38" s="178" t="s">
        <v>388</v>
      </c>
      <c r="D38" s="150" t="s">
        <v>105</v>
      </c>
      <c r="E38" s="155">
        <v>226.52784</v>
      </c>
      <c r="F38" s="158">
        <f>H38+J38</f>
        <v>0</v>
      </c>
      <c r="G38" s="159">
        <f>ROUND(E38*F38,2)</f>
        <v>0</v>
      </c>
      <c r="H38" s="159"/>
      <c r="I38" s="159">
        <f>ROUND(E38*H38,2)</f>
        <v>0</v>
      </c>
      <c r="J38" s="159"/>
      <c r="K38" s="159">
        <f>ROUND(E38*J38,2)</f>
        <v>0</v>
      </c>
      <c r="L38" s="159">
        <v>21</v>
      </c>
      <c r="M38" s="159">
        <f>G38*(1+L38/100)</f>
        <v>0</v>
      </c>
      <c r="N38" s="150">
        <v>0</v>
      </c>
      <c r="O38" s="150">
        <f>ROUND(E38*N38,5)</f>
        <v>0</v>
      </c>
      <c r="P38" s="150">
        <v>0</v>
      </c>
      <c r="Q38" s="150">
        <f>ROUND(E38*P38,5)</f>
        <v>0</v>
      </c>
      <c r="R38" s="150"/>
      <c r="S38" s="150"/>
      <c r="T38" s="151">
        <v>0.14829999999999999</v>
      </c>
      <c r="U38" s="150">
        <f>ROUND(E38*T38,2)</f>
        <v>33.590000000000003</v>
      </c>
      <c r="V38" s="142"/>
      <c r="W38" s="142"/>
      <c r="X38" s="142"/>
      <c r="Y38" s="142"/>
      <c r="Z38" s="142"/>
      <c r="AA38" s="142"/>
      <c r="AB38" s="142"/>
      <c r="AC38" s="142"/>
      <c r="AD38" s="142"/>
      <c r="AE38" s="142" t="s">
        <v>100</v>
      </c>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row>
    <row r="39" spans="1:60" outlineLevel="1" x14ac:dyDescent="0.25">
      <c r="A39" s="143">
        <v>14</v>
      </c>
      <c r="B39" s="143" t="s">
        <v>389</v>
      </c>
      <c r="C39" s="178" t="s">
        <v>390</v>
      </c>
      <c r="D39" s="150" t="s">
        <v>105</v>
      </c>
      <c r="E39" s="155">
        <v>185.34096</v>
      </c>
      <c r="F39" s="158">
        <f>H39+J39</f>
        <v>0</v>
      </c>
      <c r="G39" s="159">
        <f>ROUND(E39*F39,2)</f>
        <v>0</v>
      </c>
      <c r="H39" s="159"/>
      <c r="I39" s="159">
        <f>ROUND(E39*H39,2)</f>
        <v>0</v>
      </c>
      <c r="J39" s="159"/>
      <c r="K39" s="159">
        <f>ROUND(E39*J39,2)</f>
        <v>0</v>
      </c>
      <c r="L39" s="159">
        <v>21</v>
      </c>
      <c r="M39" s="159">
        <f>G39*(1+L39/100)</f>
        <v>0</v>
      </c>
      <c r="N39" s="150">
        <v>1.0410000000000001E-2</v>
      </c>
      <c r="O39" s="150">
        <f>ROUND(E39*N39,5)</f>
        <v>1.9294</v>
      </c>
      <c r="P39" s="150">
        <v>0</v>
      </c>
      <c r="Q39" s="150">
        <f>ROUND(E39*P39,5)</f>
        <v>0</v>
      </c>
      <c r="R39" s="150"/>
      <c r="S39" s="150"/>
      <c r="T39" s="151">
        <v>0</v>
      </c>
      <c r="U39" s="150">
        <f>ROUND(E39*T39,2)</f>
        <v>0</v>
      </c>
      <c r="V39" s="142"/>
      <c r="W39" s="142"/>
      <c r="X39" s="142"/>
      <c r="Y39" s="142"/>
      <c r="Z39" s="142"/>
      <c r="AA39" s="142"/>
      <c r="AB39" s="142"/>
      <c r="AC39" s="142"/>
      <c r="AD39" s="142"/>
      <c r="AE39" s="142" t="s">
        <v>100</v>
      </c>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row>
    <row r="40" spans="1:60" outlineLevel="1" x14ac:dyDescent="0.25">
      <c r="A40" s="143"/>
      <c r="B40" s="143"/>
      <c r="C40" s="179" t="s">
        <v>391</v>
      </c>
      <c r="D40" s="152"/>
      <c r="E40" s="156">
        <v>133.46856</v>
      </c>
      <c r="F40" s="159"/>
      <c r="G40" s="159"/>
      <c r="H40" s="159"/>
      <c r="I40" s="159"/>
      <c r="J40" s="159"/>
      <c r="K40" s="159"/>
      <c r="L40" s="159"/>
      <c r="M40" s="159"/>
      <c r="N40" s="150"/>
      <c r="O40" s="150"/>
      <c r="P40" s="150"/>
      <c r="Q40" s="150"/>
      <c r="R40" s="150"/>
      <c r="S40" s="150"/>
      <c r="T40" s="151"/>
      <c r="U40" s="150"/>
      <c r="V40" s="142"/>
      <c r="W40" s="142"/>
      <c r="X40" s="142"/>
      <c r="Y40" s="142"/>
      <c r="Z40" s="142"/>
      <c r="AA40" s="142"/>
      <c r="AB40" s="142"/>
      <c r="AC40" s="142"/>
      <c r="AD40" s="142"/>
      <c r="AE40" s="142" t="s">
        <v>102</v>
      </c>
      <c r="AF40" s="142">
        <v>0</v>
      </c>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row>
    <row r="41" spans="1:60" outlineLevel="1" x14ac:dyDescent="0.25">
      <c r="A41" s="143"/>
      <c r="B41" s="143"/>
      <c r="C41" s="179" t="s">
        <v>392</v>
      </c>
      <c r="D41" s="152"/>
      <c r="E41" s="156">
        <v>51.872399999999999</v>
      </c>
      <c r="F41" s="159"/>
      <c r="G41" s="159"/>
      <c r="H41" s="159"/>
      <c r="I41" s="159"/>
      <c r="J41" s="159"/>
      <c r="K41" s="159"/>
      <c r="L41" s="159"/>
      <c r="M41" s="159"/>
      <c r="N41" s="150"/>
      <c r="O41" s="150"/>
      <c r="P41" s="150"/>
      <c r="Q41" s="150"/>
      <c r="R41" s="150"/>
      <c r="S41" s="150"/>
      <c r="T41" s="151"/>
      <c r="U41" s="150"/>
      <c r="V41" s="142"/>
      <c r="W41" s="142"/>
      <c r="X41" s="142"/>
      <c r="Y41" s="142"/>
      <c r="Z41" s="142"/>
      <c r="AA41" s="142"/>
      <c r="AB41" s="142"/>
      <c r="AC41" s="142"/>
      <c r="AD41" s="142"/>
      <c r="AE41" s="142" t="s">
        <v>102</v>
      </c>
      <c r="AF41" s="142">
        <v>0</v>
      </c>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row>
    <row r="42" spans="1:60" outlineLevel="1" x14ac:dyDescent="0.25">
      <c r="A42" s="143">
        <v>15</v>
      </c>
      <c r="B42" s="143" t="s">
        <v>393</v>
      </c>
      <c r="C42" s="178" t="s">
        <v>394</v>
      </c>
      <c r="D42" s="150" t="s">
        <v>105</v>
      </c>
      <c r="E42" s="155">
        <v>267.71472</v>
      </c>
      <c r="F42" s="158">
        <f>H42+J42</f>
        <v>0</v>
      </c>
      <c r="G42" s="159">
        <f>ROUND(E42*F42,2)</f>
        <v>0</v>
      </c>
      <c r="H42" s="159"/>
      <c r="I42" s="159">
        <f>ROUND(E42*H42,2)</f>
        <v>0</v>
      </c>
      <c r="J42" s="159"/>
      <c r="K42" s="159">
        <f>ROUND(E42*J42,2)</f>
        <v>0</v>
      </c>
      <c r="L42" s="159">
        <v>21</v>
      </c>
      <c r="M42" s="159">
        <f>G42*(1+L42/100)</f>
        <v>0</v>
      </c>
      <c r="N42" s="150">
        <v>1.702E-2</v>
      </c>
      <c r="O42" s="150">
        <f>ROUND(E42*N42,5)</f>
        <v>4.5564999999999998</v>
      </c>
      <c r="P42" s="150">
        <v>0</v>
      </c>
      <c r="Q42" s="150">
        <f>ROUND(E42*P42,5)</f>
        <v>0</v>
      </c>
      <c r="R42" s="150"/>
      <c r="S42" s="150"/>
      <c r="T42" s="151">
        <v>0</v>
      </c>
      <c r="U42" s="150">
        <f>ROUND(E42*T42,2)</f>
        <v>0</v>
      </c>
      <c r="V42" s="142"/>
      <c r="W42" s="142"/>
      <c r="X42" s="142"/>
      <c r="Y42" s="142"/>
      <c r="Z42" s="142"/>
      <c r="AA42" s="142"/>
      <c r="AB42" s="142"/>
      <c r="AC42" s="142"/>
      <c r="AD42" s="142"/>
      <c r="AE42" s="142" t="s">
        <v>100</v>
      </c>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row>
    <row r="43" spans="1:60" outlineLevel="1" x14ac:dyDescent="0.25">
      <c r="A43" s="143"/>
      <c r="B43" s="143"/>
      <c r="C43" s="179" t="s">
        <v>395</v>
      </c>
      <c r="D43" s="152"/>
      <c r="E43" s="156">
        <v>192.78792000000001</v>
      </c>
      <c r="F43" s="159"/>
      <c r="G43" s="159"/>
      <c r="H43" s="159"/>
      <c r="I43" s="159"/>
      <c r="J43" s="159"/>
      <c r="K43" s="159"/>
      <c r="L43" s="159"/>
      <c r="M43" s="159"/>
      <c r="N43" s="150"/>
      <c r="O43" s="150"/>
      <c r="P43" s="150"/>
      <c r="Q43" s="150"/>
      <c r="R43" s="150"/>
      <c r="S43" s="150"/>
      <c r="T43" s="151"/>
      <c r="U43" s="150"/>
      <c r="V43" s="142"/>
      <c r="W43" s="142"/>
      <c r="X43" s="142"/>
      <c r="Y43" s="142"/>
      <c r="Z43" s="142"/>
      <c r="AA43" s="142"/>
      <c r="AB43" s="142"/>
      <c r="AC43" s="142"/>
      <c r="AD43" s="142"/>
      <c r="AE43" s="142" t="s">
        <v>102</v>
      </c>
      <c r="AF43" s="142">
        <v>0</v>
      </c>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row>
    <row r="44" spans="1:60" outlineLevel="1" x14ac:dyDescent="0.25">
      <c r="A44" s="143"/>
      <c r="B44" s="143"/>
      <c r="C44" s="179" t="s">
        <v>396</v>
      </c>
      <c r="D44" s="152"/>
      <c r="E44" s="156">
        <v>74.9268</v>
      </c>
      <c r="F44" s="159"/>
      <c r="G44" s="159"/>
      <c r="H44" s="159"/>
      <c r="I44" s="159"/>
      <c r="J44" s="159"/>
      <c r="K44" s="159"/>
      <c r="L44" s="159"/>
      <c r="M44" s="159"/>
      <c r="N44" s="150"/>
      <c r="O44" s="150"/>
      <c r="P44" s="150"/>
      <c r="Q44" s="150"/>
      <c r="R44" s="150"/>
      <c r="S44" s="150"/>
      <c r="T44" s="151"/>
      <c r="U44" s="150"/>
      <c r="V44" s="142"/>
      <c r="W44" s="142"/>
      <c r="X44" s="142"/>
      <c r="Y44" s="142"/>
      <c r="Z44" s="142"/>
      <c r="AA44" s="142"/>
      <c r="AB44" s="142"/>
      <c r="AC44" s="142"/>
      <c r="AD44" s="142"/>
      <c r="AE44" s="142" t="s">
        <v>102</v>
      </c>
      <c r="AF44" s="142">
        <v>0</v>
      </c>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row>
    <row r="45" spans="1:60" outlineLevel="1" x14ac:dyDescent="0.25">
      <c r="A45" s="143">
        <v>16</v>
      </c>
      <c r="B45" s="143" t="s">
        <v>103</v>
      </c>
      <c r="C45" s="178" t="s">
        <v>104</v>
      </c>
      <c r="D45" s="150" t="s">
        <v>105</v>
      </c>
      <c r="E45" s="155">
        <v>122.4</v>
      </c>
      <c r="F45" s="158">
        <f>H45+J45</f>
        <v>0</v>
      </c>
      <c r="G45" s="159">
        <f>ROUND(E45*F45,2)</f>
        <v>0</v>
      </c>
      <c r="H45" s="159"/>
      <c r="I45" s="159">
        <f>ROUND(E45*H45,2)</f>
        <v>0</v>
      </c>
      <c r="J45" s="159"/>
      <c r="K45" s="159">
        <f>ROUND(E45*J45,2)</f>
        <v>0</v>
      </c>
      <c r="L45" s="159">
        <v>21</v>
      </c>
      <c r="M45" s="159">
        <f>G45*(1+L45/100)</f>
        <v>0</v>
      </c>
      <c r="N45" s="150">
        <v>0</v>
      </c>
      <c r="O45" s="150">
        <f>ROUND(E45*N45,5)</f>
        <v>0</v>
      </c>
      <c r="P45" s="150">
        <v>0</v>
      </c>
      <c r="Q45" s="150">
        <f>ROUND(E45*P45,5)</f>
        <v>0</v>
      </c>
      <c r="R45" s="150"/>
      <c r="S45" s="150"/>
      <c r="T45" s="151">
        <v>0</v>
      </c>
      <c r="U45" s="150">
        <f>ROUND(E45*T45,2)</f>
        <v>0</v>
      </c>
      <c r="V45" s="142"/>
      <c r="W45" s="142"/>
      <c r="X45" s="142"/>
      <c r="Y45" s="142"/>
      <c r="Z45" s="142"/>
      <c r="AA45" s="142"/>
      <c r="AB45" s="142"/>
      <c r="AC45" s="142"/>
      <c r="AD45" s="142"/>
      <c r="AE45" s="142" t="s">
        <v>100</v>
      </c>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row>
    <row r="46" spans="1:60" outlineLevel="1" x14ac:dyDescent="0.25">
      <c r="A46" s="143"/>
      <c r="B46" s="143"/>
      <c r="C46" s="179" t="s">
        <v>397</v>
      </c>
      <c r="D46" s="152"/>
      <c r="E46" s="156">
        <v>122.4</v>
      </c>
      <c r="F46" s="159"/>
      <c r="G46" s="159"/>
      <c r="H46" s="159"/>
      <c r="I46" s="159"/>
      <c r="J46" s="159"/>
      <c r="K46" s="159"/>
      <c r="L46" s="159"/>
      <c r="M46" s="159"/>
      <c r="N46" s="150"/>
      <c r="O46" s="150"/>
      <c r="P46" s="150"/>
      <c r="Q46" s="150"/>
      <c r="R46" s="150"/>
      <c r="S46" s="150"/>
      <c r="T46" s="151"/>
      <c r="U46" s="150"/>
      <c r="V46" s="142"/>
      <c r="W46" s="142"/>
      <c r="X46" s="142"/>
      <c r="Y46" s="142"/>
      <c r="Z46" s="142"/>
      <c r="AA46" s="142"/>
      <c r="AB46" s="142"/>
      <c r="AC46" s="142"/>
      <c r="AD46" s="142"/>
      <c r="AE46" s="142" t="s">
        <v>102</v>
      </c>
      <c r="AF46" s="142">
        <v>0</v>
      </c>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row>
    <row r="47" spans="1:60" x14ac:dyDescent="0.25">
      <c r="A47" s="144" t="s">
        <v>88</v>
      </c>
      <c r="B47" s="144" t="s">
        <v>398</v>
      </c>
      <c r="C47" s="180" t="s">
        <v>399</v>
      </c>
      <c r="D47" s="153"/>
      <c r="E47" s="157"/>
      <c r="F47" s="160"/>
      <c r="G47" s="160">
        <f>SUMIF(AE48:AE51,"&lt;&gt;NOR",G48:G51)</f>
        <v>0</v>
      </c>
      <c r="H47" s="160"/>
      <c r="I47" s="160">
        <f>SUM(I48:I51)</f>
        <v>0</v>
      </c>
      <c r="J47" s="160"/>
      <c r="K47" s="160">
        <f>SUM(K48:K51)</f>
        <v>0</v>
      </c>
      <c r="L47" s="160"/>
      <c r="M47" s="160">
        <f>SUM(M48:M51)</f>
        <v>0</v>
      </c>
      <c r="N47" s="153"/>
      <c r="O47" s="153">
        <f>SUM(O48:O51)</f>
        <v>1.69896</v>
      </c>
      <c r="P47" s="153"/>
      <c r="Q47" s="153">
        <f>SUM(Q48:Q51)</f>
        <v>0</v>
      </c>
      <c r="R47" s="153"/>
      <c r="S47" s="153"/>
      <c r="T47" s="154"/>
      <c r="U47" s="153">
        <f>SUM(U48:U51)</f>
        <v>525.13</v>
      </c>
      <c r="AE47" t="s">
        <v>89</v>
      </c>
    </row>
    <row r="48" spans="1:60" outlineLevel="1" x14ac:dyDescent="0.25">
      <c r="A48" s="143">
        <v>17</v>
      </c>
      <c r="B48" s="143" t="s">
        <v>331</v>
      </c>
      <c r="C48" s="178" t="s">
        <v>330</v>
      </c>
      <c r="D48" s="150" t="s">
        <v>130</v>
      </c>
      <c r="E48" s="155">
        <v>1716.12</v>
      </c>
      <c r="F48" s="158">
        <f>H48+J48</f>
        <v>0</v>
      </c>
      <c r="G48" s="159">
        <f>ROUND(E48*F48,2)</f>
        <v>0</v>
      </c>
      <c r="H48" s="159"/>
      <c r="I48" s="159">
        <f>ROUND(E48*H48,2)</f>
        <v>0</v>
      </c>
      <c r="J48" s="159"/>
      <c r="K48" s="159">
        <f>ROUND(E48*J48,2)</f>
        <v>0</v>
      </c>
      <c r="L48" s="159">
        <v>21</v>
      </c>
      <c r="M48" s="159">
        <f>G48*(1+L48/100)</f>
        <v>0</v>
      </c>
      <c r="N48" s="150">
        <v>9.8999999999999999E-4</v>
      </c>
      <c r="O48" s="150">
        <f>ROUND(E48*N48,5)</f>
        <v>1.69896</v>
      </c>
      <c r="P48" s="150">
        <v>0</v>
      </c>
      <c r="Q48" s="150">
        <f>ROUND(E48*P48,5)</f>
        <v>0</v>
      </c>
      <c r="R48" s="150"/>
      <c r="S48" s="150"/>
      <c r="T48" s="151">
        <v>0.23599999999999999</v>
      </c>
      <c r="U48" s="150">
        <f>ROUND(E48*T48,2)</f>
        <v>405</v>
      </c>
      <c r="V48" s="142"/>
      <c r="W48" s="142"/>
      <c r="X48" s="142"/>
      <c r="Y48" s="142"/>
      <c r="Z48" s="142"/>
      <c r="AA48" s="142"/>
      <c r="AB48" s="142"/>
      <c r="AC48" s="142"/>
      <c r="AD48" s="142"/>
      <c r="AE48" s="142" t="s">
        <v>100</v>
      </c>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row>
    <row r="49" spans="1:60" outlineLevel="1" x14ac:dyDescent="0.25">
      <c r="A49" s="143"/>
      <c r="B49" s="143"/>
      <c r="C49" s="179" t="s">
        <v>400</v>
      </c>
      <c r="D49" s="152"/>
      <c r="E49" s="156">
        <v>1235.82</v>
      </c>
      <c r="F49" s="159"/>
      <c r="G49" s="159"/>
      <c r="H49" s="159"/>
      <c r="I49" s="159"/>
      <c r="J49" s="159"/>
      <c r="K49" s="159"/>
      <c r="L49" s="159"/>
      <c r="M49" s="159"/>
      <c r="N49" s="150"/>
      <c r="O49" s="150"/>
      <c r="P49" s="150"/>
      <c r="Q49" s="150"/>
      <c r="R49" s="150"/>
      <c r="S49" s="150"/>
      <c r="T49" s="151"/>
      <c r="U49" s="150"/>
      <c r="V49" s="142"/>
      <c r="W49" s="142"/>
      <c r="X49" s="142"/>
      <c r="Y49" s="142"/>
      <c r="Z49" s="142"/>
      <c r="AA49" s="142"/>
      <c r="AB49" s="142"/>
      <c r="AC49" s="142"/>
      <c r="AD49" s="142"/>
      <c r="AE49" s="142" t="s">
        <v>102</v>
      </c>
      <c r="AF49" s="142">
        <v>0</v>
      </c>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row>
    <row r="50" spans="1:60" outlineLevel="1" x14ac:dyDescent="0.25">
      <c r="A50" s="143"/>
      <c r="B50" s="143"/>
      <c r="C50" s="179" t="s">
        <v>401</v>
      </c>
      <c r="D50" s="152"/>
      <c r="E50" s="156">
        <v>480.3</v>
      </c>
      <c r="F50" s="159"/>
      <c r="G50" s="159"/>
      <c r="H50" s="159"/>
      <c r="I50" s="159"/>
      <c r="J50" s="159"/>
      <c r="K50" s="159"/>
      <c r="L50" s="159"/>
      <c r="M50" s="159"/>
      <c r="N50" s="150"/>
      <c r="O50" s="150"/>
      <c r="P50" s="150"/>
      <c r="Q50" s="150"/>
      <c r="R50" s="150"/>
      <c r="S50" s="150"/>
      <c r="T50" s="151"/>
      <c r="U50" s="150"/>
      <c r="V50" s="142"/>
      <c r="W50" s="142"/>
      <c r="X50" s="142"/>
      <c r="Y50" s="142"/>
      <c r="Z50" s="142"/>
      <c r="AA50" s="142"/>
      <c r="AB50" s="142"/>
      <c r="AC50" s="142"/>
      <c r="AD50" s="142"/>
      <c r="AE50" s="142" t="s">
        <v>102</v>
      </c>
      <c r="AF50" s="142">
        <v>0</v>
      </c>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row>
    <row r="51" spans="1:60" outlineLevel="1" x14ac:dyDescent="0.25">
      <c r="A51" s="143">
        <v>18</v>
      </c>
      <c r="B51" s="143" t="s">
        <v>329</v>
      </c>
      <c r="C51" s="178" t="s">
        <v>328</v>
      </c>
      <c r="D51" s="150" t="s">
        <v>130</v>
      </c>
      <c r="E51" s="155">
        <v>1716.12</v>
      </c>
      <c r="F51" s="158">
        <f>H51+J51</f>
        <v>0</v>
      </c>
      <c r="G51" s="159">
        <f>ROUND(E51*F51,2)</f>
        <v>0</v>
      </c>
      <c r="H51" s="159"/>
      <c r="I51" s="159">
        <f>ROUND(E51*H51,2)</f>
        <v>0</v>
      </c>
      <c r="J51" s="159"/>
      <c r="K51" s="159">
        <f>ROUND(E51*J51,2)</f>
        <v>0</v>
      </c>
      <c r="L51" s="159">
        <v>21</v>
      </c>
      <c r="M51" s="159">
        <f>G51*(1+L51/100)</f>
        <v>0</v>
      </c>
      <c r="N51" s="150">
        <v>0</v>
      </c>
      <c r="O51" s="150">
        <f>ROUND(E51*N51,5)</f>
        <v>0</v>
      </c>
      <c r="P51" s="150">
        <v>0</v>
      </c>
      <c r="Q51" s="150">
        <f>ROUND(E51*P51,5)</f>
        <v>0</v>
      </c>
      <c r="R51" s="150"/>
      <c r="S51" s="150"/>
      <c r="T51" s="151">
        <v>7.0000000000000007E-2</v>
      </c>
      <c r="U51" s="150">
        <f>ROUND(E51*T51,2)</f>
        <v>120.13</v>
      </c>
      <c r="V51" s="142"/>
      <c r="W51" s="142"/>
      <c r="X51" s="142"/>
      <c r="Y51" s="142"/>
      <c r="Z51" s="142"/>
      <c r="AA51" s="142"/>
      <c r="AB51" s="142"/>
      <c r="AC51" s="142"/>
      <c r="AD51" s="142"/>
      <c r="AE51" s="142" t="s">
        <v>100</v>
      </c>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row>
    <row r="52" spans="1:60" x14ac:dyDescent="0.25">
      <c r="A52" s="144" t="s">
        <v>88</v>
      </c>
      <c r="B52" s="144" t="s">
        <v>402</v>
      </c>
      <c r="C52" s="180" t="s">
        <v>403</v>
      </c>
      <c r="D52" s="153"/>
      <c r="E52" s="157"/>
      <c r="F52" s="160"/>
      <c r="G52" s="160">
        <f>SUMIF(AE53:AE66,"&lt;&gt;NOR",G53:G66)</f>
        <v>0</v>
      </c>
      <c r="H52" s="160"/>
      <c r="I52" s="160">
        <f>SUM(I53:I66)</f>
        <v>0</v>
      </c>
      <c r="J52" s="160"/>
      <c r="K52" s="160">
        <f>SUM(K53:K66)</f>
        <v>0</v>
      </c>
      <c r="L52" s="160"/>
      <c r="M52" s="160">
        <f>SUM(M53:M66)</f>
        <v>0</v>
      </c>
      <c r="N52" s="153"/>
      <c r="O52" s="153">
        <f>SUM(O53:O66)</f>
        <v>0</v>
      </c>
      <c r="P52" s="153"/>
      <c r="Q52" s="153">
        <f>SUM(Q53:Q66)</f>
        <v>0</v>
      </c>
      <c r="R52" s="153"/>
      <c r="S52" s="153"/>
      <c r="T52" s="154"/>
      <c r="U52" s="153">
        <f>SUM(U53:U66)</f>
        <v>445.85</v>
      </c>
      <c r="AE52" t="s">
        <v>89</v>
      </c>
    </row>
    <row r="53" spans="1:60" outlineLevel="1" x14ac:dyDescent="0.25">
      <c r="A53" s="143">
        <v>19</v>
      </c>
      <c r="B53" s="143" t="s">
        <v>404</v>
      </c>
      <c r="C53" s="178" t="s">
        <v>405</v>
      </c>
      <c r="D53" s="150" t="s">
        <v>105</v>
      </c>
      <c r="E53" s="155">
        <v>576.61631999999997</v>
      </c>
      <c r="F53" s="158">
        <f>H53+J53</f>
        <v>0</v>
      </c>
      <c r="G53" s="159">
        <f>ROUND(E53*F53,2)</f>
        <v>0</v>
      </c>
      <c r="H53" s="159"/>
      <c r="I53" s="159">
        <f>ROUND(E53*H53,2)</f>
        <v>0</v>
      </c>
      <c r="J53" s="159"/>
      <c r="K53" s="159">
        <f>ROUND(E53*J53,2)</f>
        <v>0</v>
      </c>
      <c r="L53" s="159">
        <v>21</v>
      </c>
      <c r="M53" s="159">
        <f>G53*(1+L53/100)</f>
        <v>0</v>
      </c>
      <c r="N53" s="150">
        <v>0</v>
      </c>
      <c r="O53" s="150">
        <f>ROUND(E53*N53,5)</f>
        <v>0</v>
      </c>
      <c r="P53" s="150">
        <v>0</v>
      </c>
      <c r="Q53" s="150">
        <f>ROUND(E53*P53,5)</f>
        <v>0</v>
      </c>
      <c r="R53" s="150"/>
      <c r="S53" s="150"/>
      <c r="T53" s="151">
        <v>0.34499999999999997</v>
      </c>
      <c r="U53" s="150">
        <f>ROUND(E53*T53,2)</f>
        <v>198.93</v>
      </c>
      <c r="V53" s="142"/>
      <c r="W53" s="142"/>
      <c r="X53" s="142"/>
      <c r="Y53" s="142"/>
      <c r="Z53" s="142"/>
      <c r="AA53" s="142"/>
      <c r="AB53" s="142"/>
      <c r="AC53" s="142"/>
      <c r="AD53" s="142"/>
      <c r="AE53" s="142" t="s">
        <v>100</v>
      </c>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row>
    <row r="54" spans="1:60" outlineLevel="1" x14ac:dyDescent="0.25">
      <c r="A54" s="143"/>
      <c r="B54" s="143"/>
      <c r="C54" s="179" t="s">
        <v>406</v>
      </c>
      <c r="D54" s="152"/>
      <c r="E54" s="156">
        <v>576.61631999999997</v>
      </c>
      <c r="F54" s="159"/>
      <c r="G54" s="159"/>
      <c r="H54" s="159"/>
      <c r="I54" s="159"/>
      <c r="J54" s="159"/>
      <c r="K54" s="159"/>
      <c r="L54" s="159"/>
      <c r="M54" s="159"/>
      <c r="N54" s="150"/>
      <c r="O54" s="150"/>
      <c r="P54" s="150"/>
      <c r="Q54" s="150"/>
      <c r="R54" s="150"/>
      <c r="S54" s="150"/>
      <c r="T54" s="151"/>
      <c r="U54" s="150"/>
      <c r="V54" s="142"/>
      <c r="W54" s="142"/>
      <c r="X54" s="142"/>
      <c r="Y54" s="142"/>
      <c r="Z54" s="142"/>
      <c r="AA54" s="142"/>
      <c r="AB54" s="142"/>
      <c r="AC54" s="142"/>
      <c r="AD54" s="142"/>
      <c r="AE54" s="142" t="s">
        <v>102</v>
      </c>
      <c r="AF54" s="142">
        <v>0</v>
      </c>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row>
    <row r="55" spans="1:60" outlineLevel="1" x14ac:dyDescent="0.25">
      <c r="A55" s="143">
        <v>20</v>
      </c>
      <c r="B55" s="143" t="s">
        <v>407</v>
      </c>
      <c r="C55" s="178" t="s">
        <v>408</v>
      </c>
      <c r="D55" s="150" t="s">
        <v>105</v>
      </c>
      <c r="E55" s="155">
        <v>453.05568</v>
      </c>
      <c r="F55" s="158">
        <f>H55+J55</f>
        <v>0</v>
      </c>
      <c r="G55" s="159">
        <f>ROUND(E55*F55,2)</f>
        <v>0</v>
      </c>
      <c r="H55" s="159"/>
      <c r="I55" s="159">
        <f>ROUND(E55*H55,2)</f>
        <v>0</v>
      </c>
      <c r="J55" s="159"/>
      <c r="K55" s="159">
        <f>ROUND(E55*J55,2)</f>
        <v>0</v>
      </c>
      <c r="L55" s="159">
        <v>21</v>
      </c>
      <c r="M55" s="159">
        <f>G55*(1+L55/100)</f>
        <v>0</v>
      </c>
      <c r="N55" s="150">
        <v>0</v>
      </c>
      <c r="O55" s="150">
        <f>ROUND(E55*N55,5)</f>
        <v>0</v>
      </c>
      <c r="P55" s="150">
        <v>0</v>
      </c>
      <c r="Q55" s="150">
        <f>ROUND(E55*P55,5)</f>
        <v>0</v>
      </c>
      <c r="R55" s="150"/>
      <c r="S55" s="150"/>
      <c r="T55" s="151">
        <v>0.48399999999999999</v>
      </c>
      <c r="U55" s="150">
        <f>ROUND(E55*T55,2)</f>
        <v>219.28</v>
      </c>
      <c r="V55" s="142"/>
      <c r="W55" s="142"/>
      <c r="X55" s="142"/>
      <c r="Y55" s="142"/>
      <c r="Z55" s="142"/>
      <c r="AA55" s="142"/>
      <c r="AB55" s="142"/>
      <c r="AC55" s="142"/>
      <c r="AD55" s="142"/>
      <c r="AE55" s="142" t="s">
        <v>100</v>
      </c>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row>
    <row r="56" spans="1:60" outlineLevel="1" x14ac:dyDescent="0.25">
      <c r="A56" s="143"/>
      <c r="B56" s="143"/>
      <c r="C56" s="179" t="s">
        <v>409</v>
      </c>
      <c r="D56" s="152"/>
      <c r="E56" s="156">
        <v>453.05568</v>
      </c>
      <c r="F56" s="159"/>
      <c r="G56" s="159"/>
      <c r="H56" s="159"/>
      <c r="I56" s="159"/>
      <c r="J56" s="159"/>
      <c r="K56" s="159"/>
      <c r="L56" s="159"/>
      <c r="M56" s="159"/>
      <c r="N56" s="150"/>
      <c r="O56" s="150"/>
      <c r="P56" s="150"/>
      <c r="Q56" s="150"/>
      <c r="R56" s="150"/>
      <c r="S56" s="150"/>
      <c r="T56" s="151"/>
      <c r="U56" s="150"/>
      <c r="V56" s="142"/>
      <c r="W56" s="142"/>
      <c r="X56" s="142"/>
      <c r="Y56" s="142"/>
      <c r="Z56" s="142"/>
      <c r="AA56" s="142"/>
      <c r="AB56" s="142"/>
      <c r="AC56" s="142"/>
      <c r="AD56" s="142"/>
      <c r="AE56" s="142" t="s">
        <v>102</v>
      </c>
      <c r="AF56" s="142">
        <v>0</v>
      </c>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row>
    <row r="57" spans="1:60" ht="20.399999999999999" outlineLevel="1" x14ac:dyDescent="0.25">
      <c r="A57" s="143">
        <v>21</v>
      </c>
      <c r="B57" s="143" t="s">
        <v>410</v>
      </c>
      <c r="C57" s="178" t="s">
        <v>411</v>
      </c>
      <c r="D57" s="150" t="s">
        <v>105</v>
      </c>
      <c r="E57" s="155">
        <v>576.61631999999997</v>
      </c>
      <c r="F57" s="158">
        <f>H57+J57</f>
        <v>0</v>
      </c>
      <c r="G57" s="159">
        <f>ROUND(E57*F57,2)</f>
        <v>0</v>
      </c>
      <c r="H57" s="159"/>
      <c r="I57" s="159">
        <f>ROUND(E57*H57,2)</f>
        <v>0</v>
      </c>
      <c r="J57" s="159"/>
      <c r="K57" s="159">
        <f>ROUND(E57*J57,2)</f>
        <v>0</v>
      </c>
      <c r="L57" s="159">
        <v>21</v>
      </c>
      <c r="M57" s="159">
        <f>G57*(1+L57/100)</f>
        <v>0</v>
      </c>
      <c r="N57" s="150">
        <v>0</v>
      </c>
      <c r="O57" s="150">
        <f>ROUND(E57*N57,5)</f>
        <v>0</v>
      </c>
      <c r="P57" s="150">
        <v>0</v>
      </c>
      <c r="Q57" s="150">
        <f>ROUND(E57*P57,5)</f>
        <v>0</v>
      </c>
      <c r="R57" s="150"/>
      <c r="S57" s="150"/>
      <c r="T57" s="151">
        <v>0</v>
      </c>
      <c r="U57" s="150">
        <f>ROUND(E57*T57,2)</f>
        <v>0</v>
      </c>
      <c r="V57" s="142"/>
      <c r="W57" s="142"/>
      <c r="X57" s="142"/>
      <c r="Y57" s="142"/>
      <c r="Z57" s="142"/>
      <c r="AA57" s="142"/>
      <c r="AB57" s="142"/>
      <c r="AC57" s="142"/>
      <c r="AD57" s="142"/>
      <c r="AE57" s="142" t="s">
        <v>100</v>
      </c>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row>
    <row r="58" spans="1:60" ht="20.399999999999999" outlineLevel="1" x14ac:dyDescent="0.25">
      <c r="A58" s="143">
        <v>22</v>
      </c>
      <c r="B58" s="143" t="s">
        <v>412</v>
      </c>
      <c r="C58" s="178" t="s">
        <v>413</v>
      </c>
      <c r="D58" s="150" t="s">
        <v>105</v>
      </c>
      <c r="E58" s="155">
        <v>453.05568</v>
      </c>
      <c r="F58" s="158">
        <f>H58+J58</f>
        <v>0</v>
      </c>
      <c r="G58" s="159">
        <f>ROUND(E58*F58,2)</f>
        <v>0</v>
      </c>
      <c r="H58" s="159"/>
      <c r="I58" s="159">
        <f>ROUND(E58*H58,2)</f>
        <v>0</v>
      </c>
      <c r="J58" s="159"/>
      <c r="K58" s="159">
        <f>ROUND(E58*J58,2)</f>
        <v>0</v>
      </c>
      <c r="L58" s="159">
        <v>21</v>
      </c>
      <c r="M58" s="159">
        <f>G58*(1+L58/100)</f>
        <v>0</v>
      </c>
      <c r="N58" s="150">
        <v>0</v>
      </c>
      <c r="O58" s="150">
        <f>ROUND(E58*N58,5)</f>
        <v>0</v>
      </c>
      <c r="P58" s="150">
        <v>0</v>
      </c>
      <c r="Q58" s="150">
        <f>ROUND(E58*P58,5)</f>
        <v>0</v>
      </c>
      <c r="R58" s="150"/>
      <c r="S58" s="150"/>
      <c r="T58" s="151">
        <v>0</v>
      </c>
      <c r="U58" s="150">
        <f>ROUND(E58*T58,2)</f>
        <v>0</v>
      </c>
      <c r="V58" s="142"/>
      <c r="W58" s="142"/>
      <c r="X58" s="142"/>
      <c r="Y58" s="142"/>
      <c r="Z58" s="142"/>
      <c r="AA58" s="142"/>
      <c r="AB58" s="142"/>
      <c r="AC58" s="142"/>
      <c r="AD58" s="142"/>
      <c r="AE58" s="142" t="s">
        <v>100</v>
      </c>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row>
    <row r="59" spans="1:60" outlineLevel="1" x14ac:dyDescent="0.25">
      <c r="A59" s="143">
        <v>23</v>
      </c>
      <c r="B59" s="143" t="s">
        <v>144</v>
      </c>
      <c r="C59" s="178" t="s">
        <v>145</v>
      </c>
      <c r="D59" s="150" t="s">
        <v>105</v>
      </c>
      <c r="E59" s="155">
        <v>576.61631999999997</v>
      </c>
      <c r="F59" s="158">
        <f>H59+J59</f>
        <v>0</v>
      </c>
      <c r="G59" s="159">
        <f>ROUND(E59*F59,2)</f>
        <v>0</v>
      </c>
      <c r="H59" s="159"/>
      <c r="I59" s="159">
        <f>ROUND(E59*H59,2)</f>
        <v>0</v>
      </c>
      <c r="J59" s="159"/>
      <c r="K59" s="159">
        <f>ROUND(E59*J59,2)</f>
        <v>0</v>
      </c>
      <c r="L59" s="159">
        <v>21</v>
      </c>
      <c r="M59" s="159">
        <f>G59*(1+L59/100)</f>
        <v>0</v>
      </c>
      <c r="N59" s="150">
        <v>0</v>
      </c>
      <c r="O59" s="150">
        <f>ROUND(E59*N59,5)</f>
        <v>0</v>
      </c>
      <c r="P59" s="150">
        <v>0</v>
      </c>
      <c r="Q59" s="150">
        <f>ROUND(E59*P59,5)</f>
        <v>0</v>
      </c>
      <c r="R59" s="150"/>
      <c r="S59" s="150"/>
      <c r="T59" s="151">
        <v>0</v>
      </c>
      <c r="U59" s="150">
        <f>ROUND(E59*T59,2)</f>
        <v>0</v>
      </c>
      <c r="V59" s="142"/>
      <c r="W59" s="142"/>
      <c r="X59" s="142"/>
      <c r="Y59" s="142"/>
      <c r="Z59" s="142"/>
      <c r="AA59" s="142"/>
      <c r="AB59" s="142"/>
      <c r="AC59" s="142"/>
      <c r="AD59" s="142"/>
      <c r="AE59" s="142" t="s">
        <v>100</v>
      </c>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row>
    <row r="60" spans="1:60" outlineLevel="1" x14ac:dyDescent="0.25">
      <c r="A60" s="143">
        <v>24</v>
      </c>
      <c r="B60" s="143" t="s">
        <v>146</v>
      </c>
      <c r="C60" s="178" t="s">
        <v>147</v>
      </c>
      <c r="D60" s="150" t="s">
        <v>105</v>
      </c>
      <c r="E60" s="155">
        <v>453.05568</v>
      </c>
      <c r="F60" s="158">
        <f>H60+J60</f>
        <v>0</v>
      </c>
      <c r="G60" s="159">
        <f>ROUND(E60*F60,2)</f>
        <v>0</v>
      </c>
      <c r="H60" s="159"/>
      <c r="I60" s="159">
        <f>ROUND(E60*H60,2)</f>
        <v>0</v>
      </c>
      <c r="J60" s="159"/>
      <c r="K60" s="159">
        <f>ROUND(E60*J60,2)</f>
        <v>0</v>
      </c>
      <c r="L60" s="159">
        <v>21</v>
      </c>
      <c r="M60" s="159">
        <f>G60*(1+L60/100)</f>
        <v>0</v>
      </c>
      <c r="N60" s="150">
        <v>0</v>
      </c>
      <c r="O60" s="150">
        <f>ROUND(E60*N60,5)</f>
        <v>0</v>
      </c>
      <c r="P60" s="150">
        <v>0</v>
      </c>
      <c r="Q60" s="150">
        <f>ROUND(E60*P60,5)</f>
        <v>0</v>
      </c>
      <c r="R60" s="150"/>
      <c r="S60" s="150"/>
      <c r="T60" s="151">
        <v>6.0999999999999999E-2</v>
      </c>
      <c r="U60" s="150">
        <f>ROUND(E60*T60,2)</f>
        <v>27.64</v>
      </c>
      <c r="V60" s="142"/>
      <c r="W60" s="142"/>
      <c r="X60" s="142"/>
      <c r="Y60" s="142"/>
      <c r="Z60" s="142"/>
      <c r="AA60" s="142"/>
      <c r="AB60" s="142"/>
      <c r="AC60" s="142"/>
      <c r="AD60" s="142"/>
      <c r="AE60" s="142" t="s">
        <v>100</v>
      </c>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row>
    <row r="61" spans="1:60" outlineLevel="1" x14ac:dyDescent="0.25">
      <c r="A61" s="143">
        <v>25</v>
      </c>
      <c r="B61" s="143" t="s">
        <v>172</v>
      </c>
      <c r="C61" s="178" t="s">
        <v>414</v>
      </c>
      <c r="D61" s="150" t="s">
        <v>105</v>
      </c>
      <c r="E61" s="155">
        <v>1029.672</v>
      </c>
      <c r="F61" s="158">
        <f>H61+J61</f>
        <v>0</v>
      </c>
      <c r="G61" s="159">
        <f>ROUND(E61*F61,2)</f>
        <v>0</v>
      </c>
      <c r="H61" s="159"/>
      <c r="I61" s="159">
        <f>ROUND(E61*H61,2)</f>
        <v>0</v>
      </c>
      <c r="J61" s="159"/>
      <c r="K61" s="159">
        <f>ROUND(E61*J61,2)</f>
        <v>0</v>
      </c>
      <c r="L61" s="159">
        <v>21</v>
      </c>
      <c r="M61" s="159">
        <f>G61*(1+L61/100)</f>
        <v>0</v>
      </c>
      <c r="N61" s="150">
        <v>0</v>
      </c>
      <c r="O61" s="150">
        <f>ROUND(E61*N61,5)</f>
        <v>0</v>
      </c>
      <c r="P61" s="150">
        <v>0</v>
      </c>
      <c r="Q61" s="150">
        <f>ROUND(E61*P61,5)</f>
        <v>0</v>
      </c>
      <c r="R61" s="150"/>
      <c r="S61" s="150"/>
      <c r="T61" s="151">
        <v>0</v>
      </c>
      <c r="U61" s="150">
        <f>ROUND(E61*T61,2)</f>
        <v>0</v>
      </c>
      <c r="V61" s="142"/>
      <c r="W61" s="142"/>
      <c r="X61" s="142"/>
      <c r="Y61" s="142"/>
      <c r="Z61" s="142"/>
      <c r="AA61" s="142"/>
      <c r="AB61" s="142"/>
      <c r="AC61" s="142"/>
      <c r="AD61" s="142"/>
      <c r="AE61" s="142" t="s">
        <v>100</v>
      </c>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row>
    <row r="62" spans="1:60" outlineLevel="1" x14ac:dyDescent="0.25">
      <c r="A62" s="143"/>
      <c r="B62" s="143"/>
      <c r="C62" s="391" t="s">
        <v>415</v>
      </c>
      <c r="D62" s="392"/>
      <c r="E62" s="393"/>
      <c r="F62" s="394"/>
      <c r="G62" s="395"/>
      <c r="H62" s="159"/>
      <c r="I62" s="159"/>
      <c r="J62" s="159"/>
      <c r="K62" s="159"/>
      <c r="L62" s="159"/>
      <c r="M62" s="159"/>
      <c r="N62" s="150"/>
      <c r="O62" s="150"/>
      <c r="P62" s="150"/>
      <c r="Q62" s="150"/>
      <c r="R62" s="150"/>
      <c r="S62" s="150"/>
      <c r="T62" s="151"/>
      <c r="U62" s="150"/>
      <c r="V62" s="142"/>
      <c r="W62" s="142"/>
      <c r="X62" s="142"/>
      <c r="Y62" s="142"/>
      <c r="Z62" s="142"/>
      <c r="AA62" s="142"/>
      <c r="AB62" s="142"/>
      <c r="AC62" s="142"/>
      <c r="AD62" s="142"/>
      <c r="AE62" s="142" t="s">
        <v>95</v>
      </c>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5" t="str">
        <f>C62</f>
        <v>poplatky za likvidaci odpadů nekontaminovaných  17 05 04 Vytěžené zeminy a horniny</v>
      </c>
      <c r="BB62" s="142"/>
      <c r="BC62" s="142"/>
      <c r="BD62" s="142"/>
      <c r="BE62" s="142"/>
      <c r="BF62" s="142"/>
      <c r="BG62" s="142"/>
      <c r="BH62" s="142"/>
    </row>
    <row r="63" spans="1:60" outlineLevel="1" x14ac:dyDescent="0.25">
      <c r="A63" s="143"/>
      <c r="B63" s="143"/>
      <c r="C63" s="391" t="s">
        <v>175</v>
      </c>
      <c r="D63" s="392"/>
      <c r="E63" s="393"/>
      <c r="F63" s="394"/>
      <c r="G63" s="395"/>
      <c r="H63" s="159"/>
      <c r="I63" s="159"/>
      <c r="J63" s="159"/>
      <c r="K63" s="159"/>
      <c r="L63" s="159"/>
      <c r="M63" s="159"/>
      <c r="N63" s="150"/>
      <c r="O63" s="150"/>
      <c r="P63" s="150"/>
      <c r="Q63" s="150"/>
      <c r="R63" s="150"/>
      <c r="S63" s="150"/>
      <c r="T63" s="151"/>
      <c r="U63" s="150"/>
      <c r="V63" s="142"/>
      <c r="W63" s="142"/>
      <c r="X63" s="142"/>
      <c r="Y63" s="142"/>
      <c r="Z63" s="142"/>
      <c r="AA63" s="142"/>
      <c r="AB63" s="142"/>
      <c r="AC63" s="142"/>
      <c r="AD63" s="142"/>
      <c r="AE63" s="142" t="s">
        <v>95</v>
      </c>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5" t="str">
        <f>C63</f>
        <v>Položka obsahuje:</v>
      </c>
      <c r="BB63" s="142"/>
      <c r="BC63" s="142"/>
      <c r="BD63" s="142"/>
      <c r="BE63" s="142"/>
      <c r="BF63" s="142"/>
      <c r="BG63" s="142"/>
      <c r="BH63" s="142"/>
    </row>
    <row r="64" spans="1:60" ht="21" outlineLevel="1" x14ac:dyDescent="0.25">
      <c r="A64" s="143"/>
      <c r="B64" s="143"/>
      <c r="C64" s="391" t="s">
        <v>416</v>
      </c>
      <c r="D64" s="392"/>
      <c r="E64" s="393"/>
      <c r="F64" s="394"/>
      <c r="G64" s="395"/>
      <c r="H64" s="159"/>
      <c r="I64" s="159"/>
      <c r="J64" s="159"/>
      <c r="K64" s="159"/>
      <c r="L64" s="159"/>
      <c r="M64" s="159"/>
      <c r="N64" s="150"/>
      <c r="O64" s="150"/>
      <c r="P64" s="150"/>
      <c r="Q64" s="150"/>
      <c r="R64" s="150"/>
      <c r="S64" s="150"/>
      <c r="T64" s="151"/>
      <c r="U64" s="150"/>
      <c r="V64" s="142"/>
      <c r="W64" s="142"/>
      <c r="X64" s="142"/>
      <c r="Y64" s="142"/>
      <c r="Z64" s="142"/>
      <c r="AA64" s="142"/>
      <c r="AB64" s="142"/>
      <c r="AC64" s="142"/>
      <c r="AD64" s="142"/>
      <c r="AE64" s="142" t="s">
        <v>95</v>
      </c>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5" t="str">
        <f>C64</f>
        <v>- veškeré poplatky provozovateli skládky, recyklační linky nebo jiného zařízení na recyklaci nebo likvidaci odpadů související s převzetím, uložením, zpracováním nebo likvidací odpadu</v>
      </c>
      <c r="BB64" s="142"/>
      <c r="BC64" s="142"/>
      <c r="BD64" s="142"/>
      <c r="BE64" s="142"/>
      <c r="BF64" s="142"/>
      <c r="BG64" s="142"/>
      <c r="BH64" s="142"/>
    </row>
    <row r="65" spans="1:60" ht="21" outlineLevel="1" x14ac:dyDescent="0.25">
      <c r="A65" s="143"/>
      <c r="B65" s="143"/>
      <c r="C65" s="391" t="s">
        <v>417</v>
      </c>
      <c r="D65" s="392"/>
      <c r="E65" s="393"/>
      <c r="F65" s="394"/>
      <c r="G65" s="395"/>
      <c r="H65" s="159"/>
      <c r="I65" s="159"/>
      <c r="J65" s="159"/>
      <c r="K65" s="159"/>
      <c r="L65" s="159"/>
      <c r="M65" s="159"/>
      <c r="N65" s="150"/>
      <c r="O65" s="150"/>
      <c r="P65" s="150"/>
      <c r="Q65" s="150"/>
      <c r="R65" s="150"/>
      <c r="S65" s="150"/>
      <c r="T65" s="151"/>
      <c r="U65" s="150"/>
      <c r="V65" s="142"/>
      <c r="W65" s="142"/>
      <c r="X65" s="142"/>
      <c r="Y65" s="142"/>
      <c r="Z65" s="142"/>
      <c r="AA65" s="142"/>
      <c r="AB65" s="142"/>
      <c r="AC65" s="142"/>
      <c r="AD65" s="142"/>
      <c r="AE65" s="142" t="s">
        <v>95</v>
      </c>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5" t="str">
        <f>C65</f>
        <v>- náklady spojené s dopravou odpadu z místa stavby na místo převzetí provozovatelem skládky, recyklační linky nebo jiného zařízení  na zpracování nebo likvidaci odpadů</v>
      </c>
      <c r="BB65" s="142"/>
      <c r="BC65" s="142"/>
      <c r="BD65" s="142"/>
      <c r="BE65" s="142"/>
      <c r="BF65" s="142"/>
      <c r="BG65" s="142"/>
      <c r="BH65" s="142"/>
    </row>
    <row r="66" spans="1:60" outlineLevel="1" x14ac:dyDescent="0.25">
      <c r="A66" s="143"/>
      <c r="B66" s="143"/>
      <c r="C66" s="179" t="s">
        <v>418</v>
      </c>
      <c r="D66" s="152"/>
      <c r="E66" s="156">
        <v>1029.672</v>
      </c>
      <c r="F66" s="159"/>
      <c r="G66" s="159"/>
      <c r="H66" s="159"/>
      <c r="I66" s="159"/>
      <c r="J66" s="159"/>
      <c r="K66" s="159"/>
      <c r="L66" s="159"/>
      <c r="M66" s="159"/>
      <c r="N66" s="150"/>
      <c r="O66" s="150"/>
      <c r="P66" s="150"/>
      <c r="Q66" s="150"/>
      <c r="R66" s="150"/>
      <c r="S66" s="150"/>
      <c r="T66" s="151"/>
      <c r="U66" s="150"/>
      <c r="V66" s="142"/>
      <c r="W66" s="142"/>
      <c r="X66" s="142"/>
      <c r="Y66" s="142"/>
      <c r="Z66" s="142"/>
      <c r="AA66" s="142"/>
      <c r="AB66" s="142"/>
      <c r="AC66" s="142"/>
      <c r="AD66" s="142"/>
      <c r="AE66" s="142" t="s">
        <v>102</v>
      </c>
      <c r="AF66" s="142">
        <v>0</v>
      </c>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row>
    <row r="67" spans="1:60" x14ac:dyDescent="0.25">
      <c r="A67" s="144" t="s">
        <v>88</v>
      </c>
      <c r="B67" s="144" t="s">
        <v>419</v>
      </c>
      <c r="C67" s="180" t="s">
        <v>420</v>
      </c>
      <c r="D67" s="153"/>
      <c r="E67" s="157"/>
      <c r="F67" s="160"/>
      <c r="G67" s="160">
        <f>SUMIF(AE68:AE76,"&lt;&gt;NOR",G68:G76)</f>
        <v>0</v>
      </c>
      <c r="H67" s="160"/>
      <c r="I67" s="160">
        <f>SUM(I68:I76)</f>
        <v>0</v>
      </c>
      <c r="J67" s="160"/>
      <c r="K67" s="160">
        <f>SUM(K68:K76)</f>
        <v>0</v>
      </c>
      <c r="L67" s="160"/>
      <c r="M67" s="160">
        <f>SUM(M68:M76)</f>
        <v>0</v>
      </c>
      <c r="N67" s="153"/>
      <c r="O67" s="153">
        <f>SUM(O68:O76)</f>
        <v>0</v>
      </c>
      <c r="P67" s="153"/>
      <c r="Q67" s="153">
        <f>SUM(Q68:Q76)</f>
        <v>0</v>
      </c>
      <c r="R67" s="153"/>
      <c r="S67" s="153"/>
      <c r="T67" s="154"/>
      <c r="U67" s="153">
        <f>SUM(U68:U76)</f>
        <v>0</v>
      </c>
      <c r="AE67" t="s">
        <v>89</v>
      </c>
    </row>
    <row r="68" spans="1:60" outlineLevel="1" x14ac:dyDescent="0.25">
      <c r="A68" s="143">
        <v>26</v>
      </c>
      <c r="B68" s="143" t="s">
        <v>148</v>
      </c>
      <c r="C68" s="178" t="s">
        <v>421</v>
      </c>
      <c r="D68" s="150" t="s">
        <v>105</v>
      </c>
      <c r="E68" s="155">
        <v>631.51080000000002</v>
      </c>
      <c r="F68" s="158">
        <f>H68+J68</f>
        <v>0</v>
      </c>
      <c r="G68" s="159">
        <f>ROUND(E68*F68,2)</f>
        <v>0</v>
      </c>
      <c r="H68" s="159"/>
      <c r="I68" s="159">
        <f>ROUND(E68*H68,2)</f>
        <v>0</v>
      </c>
      <c r="J68" s="159"/>
      <c r="K68" s="159">
        <f>ROUND(E68*J68,2)</f>
        <v>0</v>
      </c>
      <c r="L68" s="159">
        <v>21</v>
      </c>
      <c r="M68" s="159">
        <f>G68*(1+L68/100)</f>
        <v>0</v>
      </c>
      <c r="N68" s="150">
        <v>0</v>
      </c>
      <c r="O68" s="150">
        <f>ROUND(E68*N68,5)</f>
        <v>0</v>
      </c>
      <c r="P68" s="150">
        <v>0</v>
      </c>
      <c r="Q68" s="150">
        <f>ROUND(E68*P68,5)</f>
        <v>0</v>
      </c>
      <c r="R68" s="150"/>
      <c r="S68" s="150"/>
      <c r="T68" s="151">
        <v>0</v>
      </c>
      <c r="U68" s="150">
        <f>ROUND(E68*T68,2)</f>
        <v>0</v>
      </c>
      <c r="V68" s="142"/>
      <c r="W68" s="142"/>
      <c r="X68" s="142"/>
      <c r="Y68" s="142"/>
      <c r="Z68" s="142"/>
      <c r="AA68" s="142"/>
      <c r="AB68" s="142"/>
      <c r="AC68" s="142"/>
      <c r="AD68" s="142"/>
      <c r="AE68" s="142" t="s">
        <v>100</v>
      </c>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row>
    <row r="69" spans="1:60" outlineLevel="1" x14ac:dyDescent="0.25">
      <c r="A69" s="143"/>
      <c r="B69" s="143"/>
      <c r="C69" s="179" t="s">
        <v>422</v>
      </c>
      <c r="D69" s="152"/>
      <c r="E69" s="156">
        <v>741.49199999999996</v>
      </c>
      <c r="F69" s="159"/>
      <c r="G69" s="159"/>
      <c r="H69" s="159"/>
      <c r="I69" s="159"/>
      <c r="J69" s="159"/>
      <c r="K69" s="159"/>
      <c r="L69" s="159"/>
      <c r="M69" s="159"/>
      <c r="N69" s="150"/>
      <c r="O69" s="150"/>
      <c r="P69" s="150"/>
      <c r="Q69" s="150"/>
      <c r="R69" s="150"/>
      <c r="S69" s="150"/>
      <c r="T69" s="151"/>
      <c r="U69" s="150"/>
      <c r="V69" s="142"/>
      <c r="W69" s="142"/>
      <c r="X69" s="142"/>
      <c r="Y69" s="142"/>
      <c r="Z69" s="142"/>
      <c r="AA69" s="142"/>
      <c r="AB69" s="142"/>
      <c r="AC69" s="142"/>
      <c r="AD69" s="142"/>
      <c r="AE69" s="142" t="s">
        <v>102</v>
      </c>
      <c r="AF69" s="142">
        <v>0</v>
      </c>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row>
    <row r="70" spans="1:60" outlineLevel="1" x14ac:dyDescent="0.25">
      <c r="A70" s="143"/>
      <c r="B70" s="143"/>
      <c r="C70" s="179" t="s">
        <v>423</v>
      </c>
      <c r="D70" s="152"/>
      <c r="E70" s="156">
        <v>288.18</v>
      </c>
      <c r="F70" s="159"/>
      <c r="G70" s="159"/>
      <c r="H70" s="159"/>
      <c r="I70" s="159"/>
      <c r="J70" s="159"/>
      <c r="K70" s="159"/>
      <c r="L70" s="159"/>
      <c r="M70" s="159"/>
      <c r="N70" s="150"/>
      <c r="O70" s="150"/>
      <c r="P70" s="150"/>
      <c r="Q70" s="150"/>
      <c r="R70" s="150"/>
      <c r="S70" s="150"/>
      <c r="T70" s="151"/>
      <c r="U70" s="150"/>
      <c r="V70" s="142"/>
      <c r="W70" s="142"/>
      <c r="X70" s="142"/>
      <c r="Y70" s="142"/>
      <c r="Z70" s="142"/>
      <c r="AA70" s="142"/>
      <c r="AB70" s="142"/>
      <c r="AC70" s="142"/>
      <c r="AD70" s="142"/>
      <c r="AE70" s="142" t="s">
        <v>102</v>
      </c>
      <c r="AF70" s="142">
        <v>0</v>
      </c>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row>
    <row r="71" spans="1:60" outlineLevel="1" x14ac:dyDescent="0.25">
      <c r="A71" s="143"/>
      <c r="B71" s="143"/>
      <c r="C71" s="179" t="s">
        <v>424</v>
      </c>
      <c r="D71" s="152"/>
      <c r="E71" s="156">
        <v>-271.88040000000001</v>
      </c>
      <c r="F71" s="159"/>
      <c r="G71" s="159"/>
      <c r="H71" s="159"/>
      <c r="I71" s="159"/>
      <c r="J71" s="159"/>
      <c r="K71" s="159"/>
      <c r="L71" s="159"/>
      <c r="M71" s="159"/>
      <c r="N71" s="150"/>
      <c r="O71" s="150"/>
      <c r="P71" s="150"/>
      <c r="Q71" s="150"/>
      <c r="R71" s="150"/>
      <c r="S71" s="150"/>
      <c r="T71" s="151"/>
      <c r="U71" s="150"/>
      <c r="V71" s="142"/>
      <c r="W71" s="142"/>
      <c r="X71" s="142"/>
      <c r="Y71" s="142"/>
      <c r="Z71" s="142"/>
      <c r="AA71" s="142"/>
      <c r="AB71" s="142"/>
      <c r="AC71" s="142"/>
      <c r="AD71" s="142"/>
      <c r="AE71" s="142" t="s">
        <v>102</v>
      </c>
      <c r="AF71" s="142">
        <v>0</v>
      </c>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row>
    <row r="72" spans="1:60" outlineLevel="1" x14ac:dyDescent="0.25">
      <c r="A72" s="143"/>
      <c r="B72" s="143"/>
      <c r="C72" s="179" t="s">
        <v>425</v>
      </c>
      <c r="D72" s="152"/>
      <c r="E72" s="156">
        <v>-57.636000000000003</v>
      </c>
      <c r="F72" s="159"/>
      <c r="G72" s="159"/>
      <c r="H72" s="159"/>
      <c r="I72" s="159"/>
      <c r="J72" s="159"/>
      <c r="K72" s="159"/>
      <c r="L72" s="159"/>
      <c r="M72" s="159"/>
      <c r="N72" s="150"/>
      <c r="O72" s="150"/>
      <c r="P72" s="150"/>
      <c r="Q72" s="150"/>
      <c r="R72" s="150"/>
      <c r="S72" s="150"/>
      <c r="T72" s="151"/>
      <c r="U72" s="150"/>
      <c r="V72" s="142"/>
      <c r="W72" s="142"/>
      <c r="X72" s="142"/>
      <c r="Y72" s="142"/>
      <c r="Z72" s="142"/>
      <c r="AA72" s="142"/>
      <c r="AB72" s="142"/>
      <c r="AC72" s="142"/>
      <c r="AD72" s="142"/>
      <c r="AE72" s="142" t="s">
        <v>102</v>
      </c>
      <c r="AF72" s="142">
        <v>0</v>
      </c>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row>
    <row r="73" spans="1:60" outlineLevel="1" x14ac:dyDescent="0.25">
      <c r="A73" s="143"/>
      <c r="B73" s="143"/>
      <c r="C73" s="179" t="s">
        <v>426</v>
      </c>
      <c r="D73" s="152"/>
      <c r="E73" s="156">
        <v>-68.644800000000004</v>
      </c>
      <c r="F73" s="159"/>
      <c r="G73" s="159"/>
      <c r="H73" s="159"/>
      <c r="I73" s="159"/>
      <c r="J73" s="159"/>
      <c r="K73" s="159"/>
      <c r="L73" s="159"/>
      <c r="M73" s="159"/>
      <c r="N73" s="150"/>
      <c r="O73" s="150"/>
      <c r="P73" s="150"/>
      <c r="Q73" s="150"/>
      <c r="R73" s="150"/>
      <c r="S73" s="150"/>
      <c r="T73" s="151"/>
      <c r="U73" s="150"/>
      <c r="V73" s="142"/>
      <c r="W73" s="142"/>
      <c r="X73" s="142"/>
      <c r="Y73" s="142"/>
      <c r="Z73" s="142"/>
      <c r="AA73" s="142"/>
      <c r="AB73" s="142"/>
      <c r="AC73" s="142"/>
      <c r="AD73" s="142"/>
      <c r="AE73" s="142" t="s">
        <v>102</v>
      </c>
      <c r="AF73" s="142">
        <v>0</v>
      </c>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row>
    <row r="74" spans="1:60" outlineLevel="1" x14ac:dyDescent="0.25">
      <c r="A74" s="143">
        <v>27</v>
      </c>
      <c r="B74" s="143" t="s">
        <v>427</v>
      </c>
      <c r="C74" s="178" t="s">
        <v>428</v>
      </c>
      <c r="D74" s="150" t="s">
        <v>105</v>
      </c>
      <c r="E74" s="155">
        <v>329.51639999999998</v>
      </c>
      <c r="F74" s="158">
        <f>H74+J74</f>
        <v>0</v>
      </c>
      <c r="G74" s="159">
        <f>ROUND(E74*F74,2)</f>
        <v>0</v>
      </c>
      <c r="H74" s="159"/>
      <c r="I74" s="159">
        <f>ROUND(E74*H74,2)</f>
        <v>0</v>
      </c>
      <c r="J74" s="159"/>
      <c r="K74" s="159">
        <f>ROUND(E74*J74,2)</f>
        <v>0</v>
      </c>
      <c r="L74" s="159">
        <v>21</v>
      </c>
      <c r="M74" s="159">
        <f>G74*(1+L74/100)</f>
        <v>0</v>
      </c>
      <c r="N74" s="150">
        <v>0</v>
      </c>
      <c r="O74" s="150">
        <f>ROUND(E74*N74,5)</f>
        <v>0</v>
      </c>
      <c r="P74" s="150">
        <v>0</v>
      </c>
      <c r="Q74" s="150">
        <f>ROUND(E74*P74,5)</f>
        <v>0</v>
      </c>
      <c r="R74" s="150"/>
      <c r="S74" s="150"/>
      <c r="T74" s="151">
        <v>0</v>
      </c>
      <c r="U74" s="150">
        <f>ROUND(E74*T74,2)</f>
        <v>0</v>
      </c>
      <c r="V74" s="142"/>
      <c r="W74" s="142"/>
      <c r="X74" s="142"/>
      <c r="Y74" s="142"/>
      <c r="Z74" s="142"/>
      <c r="AA74" s="142"/>
      <c r="AB74" s="142"/>
      <c r="AC74" s="142"/>
      <c r="AD74" s="142"/>
      <c r="AE74" s="142" t="s">
        <v>100</v>
      </c>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row>
    <row r="75" spans="1:60" outlineLevel="1" x14ac:dyDescent="0.25">
      <c r="A75" s="143"/>
      <c r="B75" s="143"/>
      <c r="C75" s="179" t="s">
        <v>429</v>
      </c>
      <c r="D75" s="152"/>
      <c r="E75" s="156">
        <v>271.88040000000001</v>
      </c>
      <c r="F75" s="159"/>
      <c r="G75" s="159"/>
      <c r="H75" s="159"/>
      <c r="I75" s="159"/>
      <c r="J75" s="159"/>
      <c r="K75" s="159"/>
      <c r="L75" s="159"/>
      <c r="M75" s="159"/>
      <c r="N75" s="150"/>
      <c r="O75" s="150"/>
      <c r="P75" s="150"/>
      <c r="Q75" s="150"/>
      <c r="R75" s="150"/>
      <c r="S75" s="150"/>
      <c r="T75" s="151"/>
      <c r="U75" s="150"/>
      <c r="V75" s="142"/>
      <c r="W75" s="142"/>
      <c r="X75" s="142"/>
      <c r="Y75" s="142"/>
      <c r="Z75" s="142"/>
      <c r="AA75" s="142"/>
      <c r="AB75" s="142"/>
      <c r="AC75" s="142"/>
      <c r="AD75" s="142"/>
      <c r="AE75" s="142" t="s">
        <v>102</v>
      </c>
      <c r="AF75" s="142">
        <v>0</v>
      </c>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row>
    <row r="76" spans="1:60" outlineLevel="1" x14ac:dyDescent="0.25">
      <c r="A76" s="143"/>
      <c r="B76" s="143"/>
      <c r="C76" s="179" t="s">
        <v>430</v>
      </c>
      <c r="D76" s="152"/>
      <c r="E76" s="156">
        <v>57.636000000000003</v>
      </c>
      <c r="F76" s="159"/>
      <c r="G76" s="159"/>
      <c r="H76" s="159"/>
      <c r="I76" s="159"/>
      <c r="J76" s="159"/>
      <c r="K76" s="159"/>
      <c r="L76" s="159"/>
      <c r="M76" s="159"/>
      <c r="N76" s="150"/>
      <c r="O76" s="150"/>
      <c r="P76" s="150"/>
      <c r="Q76" s="150"/>
      <c r="R76" s="150"/>
      <c r="S76" s="150"/>
      <c r="T76" s="151"/>
      <c r="U76" s="150"/>
      <c r="V76" s="142"/>
      <c r="W76" s="142"/>
      <c r="X76" s="142"/>
      <c r="Y76" s="142"/>
      <c r="Z76" s="142"/>
      <c r="AA76" s="142"/>
      <c r="AB76" s="142"/>
      <c r="AC76" s="142"/>
      <c r="AD76" s="142"/>
      <c r="AE76" s="142" t="s">
        <v>102</v>
      </c>
      <c r="AF76" s="142">
        <v>0</v>
      </c>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row>
    <row r="77" spans="1:60" x14ac:dyDescent="0.25">
      <c r="A77" s="144" t="s">
        <v>88</v>
      </c>
      <c r="B77" s="144" t="s">
        <v>431</v>
      </c>
      <c r="C77" s="180" t="s">
        <v>432</v>
      </c>
      <c r="D77" s="153"/>
      <c r="E77" s="157"/>
      <c r="F77" s="160"/>
      <c r="G77" s="160">
        <f>SUMIF(AE78:AE88,"&lt;&gt;NOR",G78:G88)</f>
        <v>0</v>
      </c>
      <c r="H77" s="160"/>
      <c r="I77" s="160">
        <f>SUM(I78:I88)</f>
        <v>0</v>
      </c>
      <c r="J77" s="160"/>
      <c r="K77" s="160">
        <f>SUM(K78:K88)</f>
        <v>0</v>
      </c>
      <c r="L77" s="160"/>
      <c r="M77" s="160">
        <f>SUM(M78:M88)</f>
        <v>0</v>
      </c>
      <c r="N77" s="153"/>
      <c r="O77" s="153">
        <f>SUM(O78:O88)</f>
        <v>104.52261</v>
      </c>
      <c r="P77" s="153"/>
      <c r="Q77" s="153">
        <f>SUM(Q78:Q88)</f>
        <v>0</v>
      </c>
      <c r="R77" s="153"/>
      <c r="S77" s="153"/>
      <c r="T77" s="154"/>
      <c r="U77" s="153">
        <f>SUM(U78:U88)</f>
        <v>0</v>
      </c>
      <c r="AE77" t="s">
        <v>89</v>
      </c>
    </row>
    <row r="78" spans="1:60" outlineLevel="1" x14ac:dyDescent="0.25">
      <c r="A78" s="143">
        <v>28</v>
      </c>
      <c r="B78" s="143" t="s">
        <v>433</v>
      </c>
      <c r="C78" s="178" t="s">
        <v>434</v>
      </c>
      <c r="D78" s="150" t="s">
        <v>105</v>
      </c>
      <c r="E78" s="155">
        <v>63.840813439999998</v>
      </c>
      <c r="F78" s="158">
        <f>H78+J78</f>
        <v>0</v>
      </c>
      <c r="G78" s="159">
        <f>ROUND(E78*F78,2)</f>
        <v>0</v>
      </c>
      <c r="H78" s="159"/>
      <c r="I78" s="159">
        <f>ROUND(E78*H78,2)</f>
        <v>0</v>
      </c>
      <c r="J78" s="159"/>
      <c r="K78" s="159">
        <f>ROUND(E78*J78,2)</f>
        <v>0</v>
      </c>
      <c r="L78" s="159">
        <v>21</v>
      </c>
      <c r="M78" s="159">
        <f>G78*(1+L78/100)</f>
        <v>0</v>
      </c>
      <c r="N78" s="150">
        <v>1.63</v>
      </c>
      <c r="O78" s="150">
        <f>ROUND(E78*N78,5)</f>
        <v>104.06053</v>
      </c>
      <c r="P78" s="150">
        <v>0</v>
      </c>
      <c r="Q78" s="150">
        <f>ROUND(E78*P78,5)</f>
        <v>0</v>
      </c>
      <c r="R78" s="150"/>
      <c r="S78" s="150"/>
      <c r="T78" s="151">
        <v>0</v>
      </c>
      <c r="U78" s="150">
        <f>ROUND(E78*T78,2)</f>
        <v>0</v>
      </c>
      <c r="V78" s="142"/>
      <c r="W78" s="142"/>
      <c r="X78" s="142"/>
      <c r="Y78" s="142"/>
      <c r="Z78" s="142"/>
      <c r="AA78" s="142"/>
      <c r="AB78" s="142"/>
      <c r="AC78" s="142"/>
      <c r="AD78" s="142"/>
      <c r="AE78" s="142" t="s">
        <v>100</v>
      </c>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row>
    <row r="79" spans="1:60" outlineLevel="1" x14ac:dyDescent="0.25">
      <c r="A79" s="143"/>
      <c r="B79" s="143"/>
      <c r="C79" s="179" t="s">
        <v>435</v>
      </c>
      <c r="D79" s="152"/>
      <c r="E79" s="156">
        <v>63.840813439999998</v>
      </c>
      <c r="F79" s="159"/>
      <c r="G79" s="159"/>
      <c r="H79" s="159"/>
      <c r="I79" s="159"/>
      <c r="J79" s="159"/>
      <c r="K79" s="159"/>
      <c r="L79" s="159"/>
      <c r="M79" s="159"/>
      <c r="N79" s="150"/>
      <c r="O79" s="150"/>
      <c r="P79" s="150"/>
      <c r="Q79" s="150"/>
      <c r="R79" s="150"/>
      <c r="S79" s="150"/>
      <c r="T79" s="151"/>
      <c r="U79" s="150"/>
      <c r="V79" s="142"/>
      <c r="W79" s="142"/>
      <c r="X79" s="142"/>
      <c r="Y79" s="142"/>
      <c r="Z79" s="142"/>
      <c r="AA79" s="142"/>
      <c r="AB79" s="142"/>
      <c r="AC79" s="142"/>
      <c r="AD79" s="142"/>
      <c r="AE79" s="142" t="s">
        <v>102</v>
      </c>
      <c r="AF79" s="142">
        <v>0</v>
      </c>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row>
    <row r="80" spans="1:60" outlineLevel="1" x14ac:dyDescent="0.25">
      <c r="A80" s="143">
        <v>29</v>
      </c>
      <c r="B80" s="143" t="s">
        <v>436</v>
      </c>
      <c r="C80" s="178" t="s">
        <v>437</v>
      </c>
      <c r="D80" s="150" t="s">
        <v>159</v>
      </c>
      <c r="E80" s="155">
        <v>411.94</v>
      </c>
      <c r="F80" s="158">
        <f>H80+J80</f>
        <v>0</v>
      </c>
      <c r="G80" s="159">
        <f>ROUND(E80*F80,2)</f>
        <v>0</v>
      </c>
      <c r="H80" s="159"/>
      <c r="I80" s="159">
        <f>ROUND(E80*H80,2)</f>
        <v>0</v>
      </c>
      <c r="J80" s="159"/>
      <c r="K80" s="159">
        <f>ROUND(E80*J80,2)</f>
        <v>0</v>
      </c>
      <c r="L80" s="159">
        <v>21</v>
      </c>
      <c r="M80" s="159">
        <f>G80*(1+L80/100)</f>
        <v>0</v>
      </c>
      <c r="N80" s="150">
        <v>0</v>
      </c>
      <c r="O80" s="150">
        <f>ROUND(E80*N80,5)</f>
        <v>0</v>
      </c>
      <c r="P80" s="150">
        <v>0</v>
      </c>
      <c r="Q80" s="150">
        <f>ROUND(E80*P80,5)</f>
        <v>0</v>
      </c>
      <c r="R80" s="150"/>
      <c r="S80" s="150"/>
      <c r="T80" s="151">
        <v>0</v>
      </c>
      <c r="U80" s="150">
        <f>ROUND(E80*T80,2)</f>
        <v>0</v>
      </c>
      <c r="V80" s="142"/>
      <c r="W80" s="142"/>
      <c r="X80" s="142"/>
      <c r="Y80" s="142"/>
      <c r="Z80" s="142"/>
      <c r="AA80" s="142"/>
      <c r="AB80" s="142"/>
      <c r="AC80" s="142"/>
      <c r="AD80" s="142"/>
      <c r="AE80" s="142" t="s">
        <v>100</v>
      </c>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row>
    <row r="81" spans="1:60" outlineLevel="1" x14ac:dyDescent="0.25">
      <c r="A81" s="143"/>
      <c r="B81" s="143"/>
      <c r="C81" s="179" t="s">
        <v>438</v>
      </c>
      <c r="D81" s="152"/>
      <c r="E81" s="156">
        <v>411.94</v>
      </c>
      <c r="F81" s="159"/>
      <c r="G81" s="159"/>
      <c r="H81" s="159"/>
      <c r="I81" s="159"/>
      <c r="J81" s="159"/>
      <c r="K81" s="159"/>
      <c r="L81" s="159"/>
      <c r="M81" s="159"/>
      <c r="N81" s="150"/>
      <c r="O81" s="150"/>
      <c r="P81" s="150"/>
      <c r="Q81" s="150"/>
      <c r="R81" s="150"/>
      <c r="S81" s="150"/>
      <c r="T81" s="151"/>
      <c r="U81" s="150"/>
      <c r="V81" s="142"/>
      <c r="W81" s="142"/>
      <c r="X81" s="142"/>
      <c r="Y81" s="142"/>
      <c r="Z81" s="142"/>
      <c r="AA81" s="142"/>
      <c r="AB81" s="142"/>
      <c r="AC81" s="142"/>
      <c r="AD81" s="142"/>
      <c r="AE81" s="142" t="s">
        <v>102</v>
      </c>
      <c r="AF81" s="142">
        <v>0</v>
      </c>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row>
    <row r="82" spans="1:60" outlineLevel="1" x14ac:dyDescent="0.25">
      <c r="A82" s="143">
        <v>30</v>
      </c>
      <c r="B82" s="143" t="s">
        <v>439</v>
      </c>
      <c r="C82" s="178" t="s">
        <v>440</v>
      </c>
      <c r="D82" s="150" t="s">
        <v>130</v>
      </c>
      <c r="E82" s="155">
        <v>741.49199999999996</v>
      </c>
      <c r="F82" s="158">
        <f>H82+J82</f>
        <v>0</v>
      </c>
      <c r="G82" s="159">
        <f>ROUND(E82*F82,2)</f>
        <v>0</v>
      </c>
      <c r="H82" s="159"/>
      <c r="I82" s="159">
        <f>ROUND(E82*H82,2)</f>
        <v>0</v>
      </c>
      <c r="J82" s="159"/>
      <c r="K82" s="159">
        <f>ROUND(E82*J82,2)</f>
        <v>0</v>
      </c>
      <c r="L82" s="159">
        <v>21</v>
      </c>
      <c r="M82" s="159">
        <f>G82*(1+L82/100)</f>
        <v>0</v>
      </c>
      <c r="N82" s="150">
        <v>1.8000000000000001E-4</v>
      </c>
      <c r="O82" s="150">
        <f>ROUND(E82*N82,5)</f>
        <v>0.13347000000000001</v>
      </c>
      <c r="P82" s="150">
        <v>0</v>
      </c>
      <c r="Q82" s="150">
        <f>ROUND(E82*P82,5)</f>
        <v>0</v>
      </c>
      <c r="R82" s="150"/>
      <c r="S82" s="150"/>
      <c r="T82" s="151">
        <v>0</v>
      </c>
      <c r="U82" s="150">
        <f>ROUND(E82*T82,2)</f>
        <v>0</v>
      </c>
      <c r="V82" s="142"/>
      <c r="W82" s="142"/>
      <c r="X82" s="142"/>
      <c r="Y82" s="142"/>
      <c r="Z82" s="142"/>
      <c r="AA82" s="142"/>
      <c r="AB82" s="142"/>
      <c r="AC82" s="142"/>
      <c r="AD82" s="142"/>
      <c r="AE82" s="142" t="s">
        <v>100</v>
      </c>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row>
    <row r="83" spans="1:60" outlineLevel="1" x14ac:dyDescent="0.25">
      <c r="A83" s="143"/>
      <c r="B83" s="143"/>
      <c r="C83" s="179" t="s">
        <v>441</v>
      </c>
      <c r="D83" s="152"/>
      <c r="E83" s="156">
        <v>741.49199999999996</v>
      </c>
      <c r="F83" s="159"/>
      <c r="G83" s="159"/>
      <c r="H83" s="159"/>
      <c r="I83" s="159"/>
      <c r="J83" s="159"/>
      <c r="K83" s="159"/>
      <c r="L83" s="159"/>
      <c r="M83" s="159"/>
      <c r="N83" s="150"/>
      <c r="O83" s="150"/>
      <c r="P83" s="150"/>
      <c r="Q83" s="150"/>
      <c r="R83" s="150"/>
      <c r="S83" s="150"/>
      <c r="T83" s="151"/>
      <c r="U83" s="150"/>
      <c r="V83" s="142"/>
      <c r="W83" s="142"/>
      <c r="X83" s="142"/>
      <c r="Y83" s="142"/>
      <c r="Z83" s="142"/>
      <c r="AA83" s="142"/>
      <c r="AB83" s="142"/>
      <c r="AC83" s="142"/>
      <c r="AD83" s="142"/>
      <c r="AE83" s="142" t="s">
        <v>102</v>
      </c>
      <c r="AF83" s="142">
        <v>0</v>
      </c>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row>
    <row r="84" spans="1:60" outlineLevel="1" x14ac:dyDescent="0.25">
      <c r="A84" s="143">
        <v>31</v>
      </c>
      <c r="B84" s="143" t="s">
        <v>442</v>
      </c>
      <c r="C84" s="178" t="s">
        <v>443</v>
      </c>
      <c r="D84" s="150" t="s">
        <v>159</v>
      </c>
      <c r="E84" s="155">
        <v>424.29820000000001</v>
      </c>
      <c r="F84" s="158">
        <f>H84+J84</f>
        <v>0</v>
      </c>
      <c r="G84" s="159">
        <f>ROUND(E84*F84,2)</f>
        <v>0</v>
      </c>
      <c r="H84" s="159"/>
      <c r="I84" s="159">
        <f>ROUND(E84*H84,2)</f>
        <v>0</v>
      </c>
      <c r="J84" s="159"/>
      <c r="K84" s="159">
        <f>ROUND(E84*J84,2)</f>
        <v>0</v>
      </c>
      <c r="L84" s="159">
        <v>21</v>
      </c>
      <c r="M84" s="159">
        <f>G84*(1+L84/100)</f>
        <v>0</v>
      </c>
      <c r="N84" s="150">
        <v>3.8999999999999999E-4</v>
      </c>
      <c r="O84" s="150">
        <f>ROUND(E84*N84,5)</f>
        <v>0.16547999999999999</v>
      </c>
      <c r="P84" s="150">
        <v>0</v>
      </c>
      <c r="Q84" s="150">
        <f>ROUND(E84*P84,5)</f>
        <v>0</v>
      </c>
      <c r="R84" s="150"/>
      <c r="S84" s="150"/>
      <c r="T84" s="151">
        <v>0</v>
      </c>
      <c r="U84" s="150">
        <f>ROUND(E84*T84,2)</f>
        <v>0</v>
      </c>
      <c r="V84" s="142"/>
      <c r="W84" s="142"/>
      <c r="X84" s="142"/>
      <c r="Y84" s="142"/>
      <c r="Z84" s="142"/>
      <c r="AA84" s="142"/>
      <c r="AB84" s="142"/>
      <c r="AC84" s="142"/>
      <c r="AD84" s="142"/>
      <c r="AE84" s="142" t="s">
        <v>218</v>
      </c>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row>
    <row r="85" spans="1:60" outlineLevel="1" x14ac:dyDescent="0.25">
      <c r="A85" s="143"/>
      <c r="B85" s="143"/>
      <c r="C85" s="179" t="s">
        <v>444</v>
      </c>
      <c r="D85" s="152"/>
      <c r="E85" s="156">
        <v>424.29820000000001</v>
      </c>
      <c r="F85" s="159"/>
      <c r="G85" s="159"/>
      <c r="H85" s="159"/>
      <c r="I85" s="159"/>
      <c r="J85" s="159"/>
      <c r="K85" s="159"/>
      <c r="L85" s="159"/>
      <c r="M85" s="159"/>
      <c r="N85" s="150"/>
      <c r="O85" s="150"/>
      <c r="P85" s="150"/>
      <c r="Q85" s="150"/>
      <c r="R85" s="150"/>
      <c r="S85" s="150"/>
      <c r="T85" s="151"/>
      <c r="U85" s="150"/>
      <c r="V85" s="142"/>
      <c r="W85" s="142"/>
      <c r="X85" s="142"/>
      <c r="Y85" s="142"/>
      <c r="Z85" s="142"/>
      <c r="AA85" s="142"/>
      <c r="AB85" s="142"/>
      <c r="AC85" s="142"/>
      <c r="AD85" s="142"/>
      <c r="AE85" s="142" t="s">
        <v>102</v>
      </c>
      <c r="AF85" s="142">
        <v>0</v>
      </c>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row>
    <row r="86" spans="1:60" outlineLevel="1" x14ac:dyDescent="0.25">
      <c r="A86" s="143">
        <v>32</v>
      </c>
      <c r="B86" s="143" t="s">
        <v>445</v>
      </c>
      <c r="C86" s="178" t="s">
        <v>446</v>
      </c>
      <c r="D86" s="150" t="s">
        <v>130</v>
      </c>
      <c r="E86" s="155">
        <v>741.49199999999996</v>
      </c>
      <c r="F86" s="158">
        <f>H86+J86</f>
        <v>0</v>
      </c>
      <c r="G86" s="159">
        <f>ROUND(E86*F86,2)</f>
        <v>0</v>
      </c>
      <c r="H86" s="159"/>
      <c r="I86" s="159">
        <f>ROUND(E86*H86,2)</f>
        <v>0</v>
      </c>
      <c r="J86" s="159"/>
      <c r="K86" s="159">
        <f>ROUND(E86*J86,2)</f>
        <v>0</v>
      </c>
      <c r="L86" s="159">
        <v>21</v>
      </c>
      <c r="M86" s="159">
        <f>G86*(1+L86/100)</f>
        <v>0</v>
      </c>
      <c r="N86" s="150">
        <v>2.2000000000000001E-4</v>
      </c>
      <c r="O86" s="150">
        <f>ROUND(E86*N86,5)</f>
        <v>0.16313</v>
      </c>
      <c r="P86" s="150">
        <v>0</v>
      </c>
      <c r="Q86" s="150">
        <f>ROUND(E86*P86,5)</f>
        <v>0</v>
      </c>
      <c r="R86" s="150"/>
      <c r="S86" s="150"/>
      <c r="T86" s="151">
        <v>0</v>
      </c>
      <c r="U86" s="150">
        <f>ROUND(E86*T86,2)</f>
        <v>0</v>
      </c>
      <c r="V86" s="142"/>
      <c r="W86" s="142"/>
      <c r="X86" s="142"/>
      <c r="Y86" s="142"/>
      <c r="Z86" s="142"/>
      <c r="AA86" s="142"/>
      <c r="AB86" s="142"/>
      <c r="AC86" s="142"/>
      <c r="AD86" s="142"/>
      <c r="AE86" s="142" t="s">
        <v>218</v>
      </c>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row>
    <row r="87" spans="1:60" outlineLevel="1" x14ac:dyDescent="0.25">
      <c r="A87" s="143"/>
      <c r="B87" s="143"/>
      <c r="C87" s="179" t="s">
        <v>447</v>
      </c>
      <c r="D87" s="152"/>
      <c r="E87" s="156">
        <v>741.49199999999996</v>
      </c>
      <c r="F87" s="159"/>
      <c r="G87" s="159"/>
      <c r="H87" s="159"/>
      <c r="I87" s="159"/>
      <c r="J87" s="159"/>
      <c r="K87" s="159"/>
      <c r="L87" s="159"/>
      <c r="M87" s="159"/>
      <c r="N87" s="150"/>
      <c r="O87" s="150"/>
      <c r="P87" s="150"/>
      <c r="Q87" s="150"/>
      <c r="R87" s="150"/>
      <c r="S87" s="150"/>
      <c r="T87" s="151"/>
      <c r="U87" s="150"/>
      <c r="V87" s="142"/>
      <c r="W87" s="142"/>
      <c r="X87" s="142"/>
      <c r="Y87" s="142"/>
      <c r="Z87" s="142"/>
      <c r="AA87" s="142"/>
      <c r="AB87" s="142"/>
      <c r="AC87" s="142"/>
      <c r="AD87" s="142"/>
      <c r="AE87" s="142" t="s">
        <v>102</v>
      </c>
      <c r="AF87" s="142">
        <v>0</v>
      </c>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row>
    <row r="88" spans="1:60" outlineLevel="1" x14ac:dyDescent="0.25">
      <c r="A88" s="143"/>
      <c r="B88" s="143"/>
      <c r="C88" s="179" t="s">
        <v>297</v>
      </c>
      <c r="D88" s="152"/>
      <c r="E88" s="156"/>
      <c r="F88" s="159"/>
      <c r="G88" s="159"/>
      <c r="H88" s="159"/>
      <c r="I88" s="159"/>
      <c r="J88" s="159"/>
      <c r="K88" s="159"/>
      <c r="L88" s="159"/>
      <c r="M88" s="159"/>
      <c r="N88" s="150"/>
      <c r="O88" s="150"/>
      <c r="P88" s="150"/>
      <c r="Q88" s="150"/>
      <c r="R88" s="150"/>
      <c r="S88" s="150"/>
      <c r="T88" s="151"/>
      <c r="U88" s="150"/>
      <c r="V88" s="142"/>
      <c r="W88" s="142"/>
      <c r="X88" s="142"/>
      <c r="Y88" s="142"/>
      <c r="Z88" s="142"/>
      <c r="AA88" s="142"/>
      <c r="AB88" s="142"/>
      <c r="AC88" s="142"/>
      <c r="AD88" s="142"/>
      <c r="AE88" s="142" t="s">
        <v>102</v>
      </c>
      <c r="AF88" s="142">
        <v>0</v>
      </c>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row>
    <row r="89" spans="1:60" x14ac:dyDescent="0.25">
      <c r="A89" s="144" t="s">
        <v>88</v>
      </c>
      <c r="B89" s="144" t="s">
        <v>448</v>
      </c>
      <c r="C89" s="180" t="s">
        <v>449</v>
      </c>
      <c r="D89" s="153"/>
      <c r="E89" s="157"/>
      <c r="F89" s="160"/>
      <c r="G89" s="160">
        <f>SUMIF(AE90:AE92,"&lt;&gt;NOR",G90:G92)</f>
        <v>0</v>
      </c>
      <c r="H89" s="160"/>
      <c r="I89" s="160">
        <f>SUM(I90:I92)</f>
        <v>0</v>
      </c>
      <c r="J89" s="160"/>
      <c r="K89" s="160">
        <f>SUM(K90:K92)</f>
        <v>0</v>
      </c>
      <c r="L89" s="160"/>
      <c r="M89" s="160">
        <f>SUM(M90:M92)</f>
        <v>0</v>
      </c>
      <c r="N89" s="153"/>
      <c r="O89" s="153">
        <f>SUM(O90:O92)</f>
        <v>129.79152999999999</v>
      </c>
      <c r="P89" s="153"/>
      <c r="Q89" s="153">
        <f>SUM(Q90:Q92)</f>
        <v>0</v>
      </c>
      <c r="R89" s="153"/>
      <c r="S89" s="153"/>
      <c r="T89" s="154"/>
      <c r="U89" s="153">
        <f>SUM(U90:U92)</f>
        <v>0</v>
      </c>
      <c r="AE89" t="s">
        <v>89</v>
      </c>
    </row>
    <row r="90" spans="1:60" outlineLevel="1" x14ac:dyDescent="0.25">
      <c r="A90" s="143">
        <v>33</v>
      </c>
      <c r="B90" s="143" t="s">
        <v>450</v>
      </c>
      <c r="C90" s="178" t="s">
        <v>451</v>
      </c>
      <c r="D90" s="150" t="s">
        <v>105</v>
      </c>
      <c r="E90" s="155">
        <v>68.644800000000004</v>
      </c>
      <c r="F90" s="158">
        <f>H90+J90</f>
        <v>0</v>
      </c>
      <c r="G90" s="159">
        <f>ROUND(E90*F90,2)</f>
        <v>0</v>
      </c>
      <c r="H90" s="159"/>
      <c r="I90" s="159">
        <f>ROUND(E90*H90,2)</f>
        <v>0</v>
      </c>
      <c r="J90" s="159"/>
      <c r="K90" s="159">
        <f>ROUND(E90*J90,2)</f>
        <v>0</v>
      </c>
      <c r="L90" s="159">
        <v>21</v>
      </c>
      <c r="M90" s="159">
        <f>G90*(1+L90/100)</f>
        <v>0</v>
      </c>
      <c r="N90" s="150">
        <v>1.8907700000000001</v>
      </c>
      <c r="O90" s="150">
        <f>ROUND(E90*N90,5)</f>
        <v>129.79152999999999</v>
      </c>
      <c r="P90" s="150">
        <v>0</v>
      </c>
      <c r="Q90" s="150">
        <f>ROUND(E90*P90,5)</f>
        <v>0</v>
      </c>
      <c r="R90" s="150"/>
      <c r="S90" s="150"/>
      <c r="T90" s="151">
        <v>0</v>
      </c>
      <c r="U90" s="150">
        <f>ROUND(E90*T90,2)</f>
        <v>0</v>
      </c>
      <c r="V90" s="142"/>
      <c r="W90" s="142"/>
      <c r="X90" s="142"/>
      <c r="Y90" s="142"/>
      <c r="Z90" s="142"/>
      <c r="AA90" s="142"/>
      <c r="AB90" s="142"/>
      <c r="AC90" s="142"/>
      <c r="AD90" s="142"/>
      <c r="AE90" s="142" t="s">
        <v>100</v>
      </c>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row>
    <row r="91" spans="1:60" outlineLevel="1" x14ac:dyDescent="0.25">
      <c r="A91" s="143"/>
      <c r="B91" s="143"/>
      <c r="C91" s="179" t="s">
        <v>452</v>
      </c>
      <c r="D91" s="152"/>
      <c r="E91" s="156">
        <v>49.4328</v>
      </c>
      <c r="F91" s="159"/>
      <c r="G91" s="159"/>
      <c r="H91" s="159"/>
      <c r="I91" s="159"/>
      <c r="J91" s="159"/>
      <c r="K91" s="159"/>
      <c r="L91" s="159"/>
      <c r="M91" s="159"/>
      <c r="N91" s="150"/>
      <c r="O91" s="150"/>
      <c r="P91" s="150"/>
      <c r="Q91" s="150"/>
      <c r="R91" s="150"/>
      <c r="S91" s="150"/>
      <c r="T91" s="151"/>
      <c r="U91" s="150"/>
      <c r="V91" s="142"/>
      <c r="W91" s="142"/>
      <c r="X91" s="142"/>
      <c r="Y91" s="142"/>
      <c r="Z91" s="142"/>
      <c r="AA91" s="142"/>
      <c r="AB91" s="142"/>
      <c r="AC91" s="142"/>
      <c r="AD91" s="142"/>
      <c r="AE91" s="142" t="s">
        <v>102</v>
      </c>
      <c r="AF91" s="142">
        <v>0</v>
      </c>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row>
    <row r="92" spans="1:60" outlineLevel="1" x14ac:dyDescent="0.25">
      <c r="A92" s="143"/>
      <c r="B92" s="143"/>
      <c r="C92" s="179" t="s">
        <v>453</v>
      </c>
      <c r="D92" s="152"/>
      <c r="E92" s="156">
        <v>19.212</v>
      </c>
      <c r="F92" s="159"/>
      <c r="G92" s="159"/>
      <c r="H92" s="159"/>
      <c r="I92" s="159"/>
      <c r="J92" s="159"/>
      <c r="K92" s="159"/>
      <c r="L92" s="159"/>
      <c r="M92" s="159"/>
      <c r="N92" s="150"/>
      <c r="O92" s="150"/>
      <c r="P92" s="150"/>
      <c r="Q92" s="150"/>
      <c r="R92" s="150"/>
      <c r="S92" s="150"/>
      <c r="T92" s="151"/>
      <c r="U92" s="150"/>
      <c r="V92" s="142"/>
      <c r="W92" s="142"/>
      <c r="X92" s="142"/>
      <c r="Y92" s="142"/>
      <c r="Z92" s="142"/>
      <c r="AA92" s="142"/>
      <c r="AB92" s="142"/>
      <c r="AC92" s="142"/>
      <c r="AD92" s="142"/>
      <c r="AE92" s="142" t="s">
        <v>102</v>
      </c>
      <c r="AF92" s="142">
        <v>0</v>
      </c>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row>
    <row r="93" spans="1:60" x14ac:dyDescent="0.25">
      <c r="A93" s="144" t="s">
        <v>88</v>
      </c>
      <c r="B93" s="144" t="s">
        <v>57</v>
      </c>
      <c r="C93" s="180" t="s">
        <v>58</v>
      </c>
      <c r="D93" s="153"/>
      <c r="E93" s="157"/>
      <c r="F93" s="160"/>
      <c r="G93" s="160">
        <f>SUMIF(AE94:AE272,"&lt;&gt;NOR",G94:G272)</f>
        <v>0</v>
      </c>
      <c r="H93" s="160"/>
      <c r="I93" s="160">
        <f>SUM(I94:I272)</f>
        <v>0</v>
      </c>
      <c r="J93" s="160"/>
      <c r="K93" s="160">
        <f>SUM(K94:K272)</f>
        <v>0</v>
      </c>
      <c r="L93" s="160"/>
      <c r="M93" s="160">
        <f>SUM(M94:M272)</f>
        <v>0</v>
      </c>
      <c r="N93" s="153"/>
      <c r="O93" s="153">
        <f>SUM(O94:O272)</f>
        <v>48.059749999999994</v>
      </c>
      <c r="P93" s="153"/>
      <c r="Q93" s="153">
        <f>SUM(Q94:Q272)</f>
        <v>39.655110000000001</v>
      </c>
      <c r="R93" s="153"/>
      <c r="S93" s="153"/>
      <c r="T93" s="154"/>
      <c r="U93" s="153">
        <f>SUM(U94:U272)</f>
        <v>818.87</v>
      </c>
      <c r="AE93" t="s">
        <v>89</v>
      </c>
    </row>
    <row r="94" spans="1:60" outlineLevel="1" x14ac:dyDescent="0.25">
      <c r="A94" s="143">
        <v>34</v>
      </c>
      <c r="B94" s="143" t="s">
        <v>454</v>
      </c>
      <c r="C94" s="178" t="s">
        <v>455</v>
      </c>
      <c r="D94" s="150" t="s">
        <v>159</v>
      </c>
      <c r="E94" s="155">
        <v>160.1</v>
      </c>
      <c r="F94" s="158">
        <f>H94+J94</f>
        <v>0</v>
      </c>
      <c r="G94" s="159">
        <f>ROUND(E94*F94,2)</f>
        <v>0</v>
      </c>
      <c r="H94" s="159"/>
      <c r="I94" s="159">
        <f>ROUND(E94*H94,2)</f>
        <v>0</v>
      </c>
      <c r="J94" s="159"/>
      <c r="K94" s="159">
        <f>ROUND(E94*J94,2)</f>
        <v>0</v>
      </c>
      <c r="L94" s="159">
        <v>21</v>
      </c>
      <c r="M94" s="159">
        <f>G94*(1+L94/100)</f>
        <v>0</v>
      </c>
      <c r="N94" s="150">
        <v>0</v>
      </c>
      <c r="O94" s="150">
        <f>ROUND(E94*N94,5)</f>
        <v>0</v>
      </c>
      <c r="P94" s="150">
        <v>0</v>
      </c>
      <c r="Q94" s="150">
        <f>ROUND(E94*P94,5)</f>
        <v>0</v>
      </c>
      <c r="R94" s="150"/>
      <c r="S94" s="150"/>
      <c r="T94" s="151">
        <v>3.4000000000000002E-2</v>
      </c>
      <c r="U94" s="150">
        <f>ROUND(E94*T94,2)</f>
        <v>5.44</v>
      </c>
      <c r="V94" s="142"/>
      <c r="W94" s="142"/>
      <c r="X94" s="142"/>
      <c r="Y94" s="142"/>
      <c r="Z94" s="142"/>
      <c r="AA94" s="142"/>
      <c r="AB94" s="142"/>
      <c r="AC94" s="142"/>
      <c r="AD94" s="142"/>
      <c r="AE94" s="142" t="s">
        <v>100</v>
      </c>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row>
    <row r="95" spans="1:60" ht="20.399999999999999" outlineLevel="1" x14ac:dyDescent="0.25">
      <c r="A95" s="143">
        <v>35</v>
      </c>
      <c r="B95" s="143" t="s">
        <v>456</v>
      </c>
      <c r="C95" s="178" t="s">
        <v>457</v>
      </c>
      <c r="D95" s="150" t="s">
        <v>159</v>
      </c>
      <c r="E95" s="155">
        <v>164.90299999999999</v>
      </c>
      <c r="F95" s="158">
        <f>H95+J95</f>
        <v>0</v>
      </c>
      <c r="G95" s="159">
        <f>ROUND(E95*F95,2)</f>
        <v>0</v>
      </c>
      <c r="H95" s="159"/>
      <c r="I95" s="159">
        <f>ROUND(E95*H95,2)</f>
        <v>0</v>
      </c>
      <c r="J95" s="159"/>
      <c r="K95" s="159">
        <f>ROUND(E95*J95,2)</f>
        <v>0</v>
      </c>
      <c r="L95" s="159">
        <v>21</v>
      </c>
      <c r="M95" s="159">
        <f>G95*(1+L95/100)</f>
        <v>0</v>
      </c>
      <c r="N95" s="150">
        <v>2.7E-4</v>
      </c>
      <c r="O95" s="150">
        <f>ROUND(E95*N95,5)</f>
        <v>4.4519999999999997E-2</v>
      </c>
      <c r="P95" s="150">
        <v>0</v>
      </c>
      <c r="Q95" s="150">
        <f>ROUND(E95*P95,5)</f>
        <v>0</v>
      </c>
      <c r="R95" s="150"/>
      <c r="S95" s="150"/>
      <c r="T95" s="151">
        <v>0</v>
      </c>
      <c r="U95" s="150">
        <f>ROUND(E95*T95,2)</f>
        <v>0</v>
      </c>
      <c r="V95" s="142"/>
      <c r="W95" s="142"/>
      <c r="X95" s="142"/>
      <c r="Y95" s="142"/>
      <c r="Z95" s="142"/>
      <c r="AA95" s="142"/>
      <c r="AB95" s="142"/>
      <c r="AC95" s="142"/>
      <c r="AD95" s="142"/>
      <c r="AE95" s="142" t="s">
        <v>218</v>
      </c>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row>
    <row r="96" spans="1:60" outlineLevel="1" x14ac:dyDescent="0.25">
      <c r="A96" s="143"/>
      <c r="B96" s="143"/>
      <c r="C96" s="391" t="s">
        <v>458</v>
      </c>
      <c r="D96" s="392"/>
      <c r="E96" s="393"/>
      <c r="F96" s="394"/>
      <c r="G96" s="395"/>
      <c r="H96" s="159"/>
      <c r="I96" s="159"/>
      <c r="J96" s="159"/>
      <c r="K96" s="159"/>
      <c r="L96" s="159"/>
      <c r="M96" s="159"/>
      <c r="N96" s="150"/>
      <c r="O96" s="150"/>
      <c r="P96" s="150"/>
      <c r="Q96" s="150"/>
      <c r="R96" s="150"/>
      <c r="S96" s="150"/>
      <c r="T96" s="151"/>
      <c r="U96" s="150"/>
      <c r="V96" s="142"/>
      <c r="W96" s="142"/>
      <c r="X96" s="142"/>
      <c r="Y96" s="142"/>
      <c r="Z96" s="142"/>
      <c r="AA96" s="142"/>
      <c r="AB96" s="142"/>
      <c r="AC96" s="142"/>
      <c r="AD96" s="142"/>
      <c r="AE96" s="142" t="s">
        <v>95</v>
      </c>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5" t="str">
        <f>C96</f>
        <v>Viz Technické listy VAS Třebíč V.4</v>
      </c>
      <c r="BB96" s="142"/>
      <c r="BC96" s="142"/>
      <c r="BD96" s="142"/>
      <c r="BE96" s="142"/>
      <c r="BF96" s="142"/>
      <c r="BG96" s="142"/>
      <c r="BH96" s="142"/>
    </row>
    <row r="97" spans="1:60" outlineLevel="1" x14ac:dyDescent="0.25">
      <c r="A97" s="143"/>
      <c r="B97" s="143"/>
      <c r="C97" s="179" t="s">
        <v>459</v>
      </c>
      <c r="D97" s="152"/>
      <c r="E97" s="156">
        <v>164.90299999999999</v>
      </c>
      <c r="F97" s="159"/>
      <c r="G97" s="159"/>
      <c r="H97" s="159"/>
      <c r="I97" s="159"/>
      <c r="J97" s="159"/>
      <c r="K97" s="159"/>
      <c r="L97" s="159"/>
      <c r="M97" s="159"/>
      <c r="N97" s="150"/>
      <c r="O97" s="150"/>
      <c r="P97" s="150"/>
      <c r="Q97" s="150"/>
      <c r="R97" s="150"/>
      <c r="S97" s="150"/>
      <c r="T97" s="151"/>
      <c r="U97" s="150"/>
      <c r="V97" s="142"/>
      <c r="W97" s="142"/>
      <c r="X97" s="142"/>
      <c r="Y97" s="142"/>
      <c r="Z97" s="142"/>
      <c r="AA97" s="142"/>
      <c r="AB97" s="142"/>
      <c r="AC97" s="142"/>
      <c r="AD97" s="142"/>
      <c r="AE97" s="142" t="s">
        <v>102</v>
      </c>
      <c r="AF97" s="142">
        <v>0</v>
      </c>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row>
    <row r="98" spans="1:60" outlineLevel="1" x14ac:dyDescent="0.25">
      <c r="A98" s="143">
        <v>36</v>
      </c>
      <c r="B98" s="143" t="s">
        <v>460</v>
      </c>
      <c r="C98" s="178" t="s">
        <v>461</v>
      </c>
      <c r="D98" s="150" t="s">
        <v>159</v>
      </c>
      <c r="E98" s="155">
        <v>139.19999999999999</v>
      </c>
      <c r="F98" s="158">
        <f>H98+J98</f>
        <v>0</v>
      </c>
      <c r="G98" s="159">
        <f>ROUND(E98*F98,2)</f>
        <v>0</v>
      </c>
      <c r="H98" s="159"/>
      <c r="I98" s="159">
        <f>ROUND(E98*H98,2)</f>
        <v>0</v>
      </c>
      <c r="J98" s="159"/>
      <c r="K98" s="159">
        <f>ROUND(E98*J98,2)</f>
        <v>0</v>
      </c>
      <c r="L98" s="159">
        <v>21</v>
      </c>
      <c r="M98" s="159">
        <f>G98*(1+L98/100)</f>
        <v>0</v>
      </c>
      <c r="N98" s="150">
        <v>0</v>
      </c>
      <c r="O98" s="150">
        <f>ROUND(E98*N98,5)</f>
        <v>0</v>
      </c>
      <c r="P98" s="150">
        <v>0</v>
      </c>
      <c r="Q98" s="150">
        <f>ROUND(E98*P98,5)</f>
        <v>0</v>
      </c>
      <c r="R98" s="150"/>
      <c r="S98" s="150"/>
      <c r="T98" s="151">
        <v>0.126</v>
      </c>
      <c r="U98" s="150">
        <f>ROUND(E98*T98,2)</f>
        <v>17.54</v>
      </c>
      <c r="V98" s="142"/>
      <c r="W98" s="142"/>
      <c r="X98" s="142"/>
      <c r="Y98" s="142"/>
      <c r="Z98" s="142"/>
      <c r="AA98" s="142"/>
      <c r="AB98" s="142"/>
      <c r="AC98" s="142"/>
      <c r="AD98" s="142"/>
      <c r="AE98" s="142" t="s">
        <v>100</v>
      </c>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row>
    <row r="99" spans="1:60" outlineLevel="1" x14ac:dyDescent="0.25">
      <c r="A99" s="143"/>
      <c r="B99" s="143"/>
      <c r="C99" s="179" t="s">
        <v>462</v>
      </c>
      <c r="D99" s="152"/>
      <c r="E99" s="156">
        <v>139.19999999999999</v>
      </c>
      <c r="F99" s="159"/>
      <c r="G99" s="159"/>
      <c r="H99" s="159"/>
      <c r="I99" s="159"/>
      <c r="J99" s="159"/>
      <c r="K99" s="159"/>
      <c r="L99" s="159"/>
      <c r="M99" s="159"/>
      <c r="N99" s="150"/>
      <c r="O99" s="150"/>
      <c r="P99" s="150"/>
      <c r="Q99" s="150"/>
      <c r="R99" s="150"/>
      <c r="S99" s="150"/>
      <c r="T99" s="151"/>
      <c r="U99" s="150"/>
      <c r="V99" s="142"/>
      <c r="W99" s="142"/>
      <c r="X99" s="142"/>
      <c r="Y99" s="142"/>
      <c r="Z99" s="142"/>
      <c r="AA99" s="142"/>
      <c r="AB99" s="142"/>
      <c r="AC99" s="142"/>
      <c r="AD99" s="142"/>
      <c r="AE99" s="142" t="s">
        <v>102</v>
      </c>
      <c r="AF99" s="142">
        <v>0</v>
      </c>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row>
    <row r="100" spans="1:60" ht="20.399999999999999" outlineLevel="1" x14ac:dyDescent="0.25">
      <c r="A100" s="143">
        <v>37</v>
      </c>
      <c r="B100" s="143" t="s">
        <v>463</v>
      </c>
      <c r="C100" s="178" t="s">
        <v>464</v>
      </c>
      <c r="D100" s="150" t="s">
        <v>159</v>
      </c>
      <c r="E100" s="155">
        <v>164.90299999999999</v>
      </c>
      <c r="F100" s="158">
        <f>H100+J100</f>
        <v>0</v>
      </c>
      <c r="G100" s="159">
        <f>ROUND(E100*F100,2)</f>
        <v>0</v>
      </c>
      <c r="H100" s="159"/>
      <c r="I100" s="159">
        <f>ROUND(E100*H100,2)</f>
        <v>0</v>
      </c>
      <c r="J100" s="159"/>
      <c r="K100" s="159">
        <f>ROUND(E100*J100,2)</f>
        <v>0</v>
      </c>
      <c r="L100" s="159">
        <v>21</v>
      </c>
      <c r="M100" s="159">
        <f>G100*(1+L100/100)</f>
        <v>0</v>
      </c>
      <c r="N100" s="150">
        <v>2.14E-3</v>
      </c>
      <c r="O100" s="150">
        <f>ROUND(E100*N100,5)</f>
        <v>0.35288999999999998</v>
      </c>
      <c r="P100" s="150">
        <v>0</v>
      </c>
      <c r="Q100" s="150">
        <f>ROUND(E100*P100,5)</f>
        <v>0</v>
      </c>
      <c r="R100" s="150"/>
      <c r="S100" s="150"/>
      <c r="T100" s="151">
        <v>0</v>
      </c>
      <c r="U100" s="150">
        <f>ROUND(E100*T100,2)</f>
        <v>0</v>
      </c>
      <c r="V100" s="142"/>
      <c r="W100" s="142"/>
      <c r="X100" s="142"/>
      <c r="Y100" s="142"/>
      <c r="Z100" s="142"/>
      <c r="AA100" s="142"/>
      <c r="AB100" s="142"/>
      <c r="AC100" s="142"/>
      <c r="AD100" s="142"/>
      <c r="AE100" s="142" t="s">
        <v>218</v>
      </c>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row>
    <row r="101" spans="1:60" outlineLevel="1" x14ac:dyDescent="0.25">
      <c r="A101" s="143"/>
      <c r="B101" s="143"/>
      <c r="C101" s="391" t="s">
        <v>465</v>
      </c>
      <c r="D101" s="392"/>
      <c r="E101" s="393"/>
      <c r="F101" s="394"/>
      <c r="G101" s="395"/>
      <c r="H101" s="159"/>
      <c r="I101" s="159"/>
      <c r="J101" s="159"/>
      <c r="K101" s="159"/>
      <c r="L101" s="159"/>
      <c r="M101" s="159"/>
      <c r="N101" s="150"/>
      <c r="O101" s="150"/>
      <c r="P101" s="150"/>
      <c r="Q101" s="150"/>
      <c r="R101" s="150"/>
      <c r="S101" s="150"/>
      <c r="T101" s="151"/>
      <c r="U101" s="150"/>
      <c r="V101" s="142"/>
      <c r="W101" s="142"/>
      <c r="X101" s="142"/>
      <c r="Y101" s="142"/>
      <c r="Z101" s="142"/>
      <c r="AA101" s="142"/>
      <c r="AB101" s="142"/>
      <c r="AC101" s="142"/>
      <c r="AD101" s="142"/>
      <c r="AE101" s="142" t="s">
        <v>95</v>
      </c>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5" t="str">
        <f>C101</f>
        <v>Viz Technické listy VAS Třebíč V.3</v>
      </c>
      <c r="BB101" s="142"/>
      <c r="BC101" s="142"/>
      <c r="BD101" s="142"/>
      <c r="BE101" s="142"/>
      <c r="BF101" s="142"/>
      <c r="BG101" s="142"/>
      <c r="BH101" s="142"/>
    </row>
    <row r="102" spans="1:60" outlineLevel="1" x14ac:dyDescent="0.25">
      <c r="A102" s="143"/>
      <c r="B102" s="143"/>
      <c r="C102" s="179" t="s">
        <v>459</v>
      </c>
      <c r="D102" s="152"/>
      <c r="E102" s="156">
        <v>164.90299999999999</v>
      </c>
      <c r="F102" s="159"/>
      <c r="G102" s="159"/>
      <c r="H102" s="159"/>
      <c r="I102" s="159"/>
      <c r="J102" s="159"/>
      <c r="K102" s="159"/>
      <c r="L102" s="159"/>
      <c r="M102" s="159"/>
      <c r="N102" s="150"/>
      <c r="O102" s="150"/>
      <c r="P102" s="150"/>
      <c r="Q102" s="150"/>
      <c r="R102" s="150"/>
      <c r="S102" s="150"/>
      <c r="T102" s="151"/>
      <c r="U102" s="150"/>
      <c r="V102" s="142"/>
      <c r="W102" s="142"/>
      <c r="X102" s="142"/>
      <c r="Y102" s="142"/>
      <c r="Z102" s="142"/>
      <c r="AA102" s="142"/>
      <c r="AB102" s="142"/>
      <c r="AC102" s="142"/>
      <c r="AD102" s="142"/>
      <c r="AE102" s="142" t="s">
        <v>102</v>
      </c>
      <c r="AF102" s="142">
        <v>0</v>
      </c>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row>
    <row r="103" spans="1:60" outlineLevel="1" x14ac:dyDescent="0.25">
      <c r="A103" s="143">
        <v>38</v>
      </c>
      <c r="B103" s="143" t="s">
        <v>466</v>
      </c>
      <c r="C103" s="178" t="s">
        <v>467</v>
      </c>
      <c r="D103" s="150" t="s">
        <v>159</v>
      </c>
      <c r="E103" s="155">
        <v>272.74</v>
      </c>
      <c r="F103" s="158">
        <f>H103+J103</f>
        <v>0</v>
      </c>
      <c r="G103" s="159">
        <f>ROUND(E103*F103,2)</f>
        <v>0</v>
      </c>
      <c r="H103" s="159"/>
      <c r="I103" s="159">
        <f>ROUND(E103*H103,2)</f>
        <v>0</v>
      </c>
      <c r="J103" s="159"/>
      <c r="K103" s="159">
        <f>ROUND(E103*J103,2)</f>
        <v>0</v>
      </c>
      <c r="L103" s="159">
        <v>21</v>
      </c>
      <c r="M103" s="159">
        <f>G103*(1+L103/100)</f>
        <v>0</v>
      </c>
      <c r="N103" s="150">
        <v>0</v>
      </c>
      <c r="O103" s="150">
        <f>ROUND(E103*N103,5)</f>
        <v>0</v>
      </c>
      <c r="P103" s="150">
        <v>0</v>
      </c>
      <c r="Q103" s="150">
        <f>ROUND(E103*P103,5)</f>
        <v>0</v>
      </c>
      <c r="R103" s="150"/>
      <c r="S103" s="150"/>
      <c r="T103" s="151">
        <v>0.47199999999999998</v>
      </c>
      <c r="U103" s="150">
        <f>ROUND(E103*T103,2)</f>
        <v>128.72999999999999</v>
      </c>
      <c r="V103" s="142"/>
      <c r="W103" s="142"/>
      <c r="X103" s="142"/>
      <c r="Y103" s="142"/>
      <c r="Z103" s="142"/>
      <c r="AA103" s="142"/>
      <c r="AB103" s="142"/>
      <c r="AC103" s="142"/>
      <c r="AD103" s="142"/>
      <c r="AE103" s="142" t="s">
        <v>100</v>
      </c>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row>
    <row r="104" spans="1:60" ht="20.399999999999999" outlineLevel="1" x14ac:dyDescent="0.25">
      <c r="A104" s="143">
        <v>39</v>
      </c>
      <c r="B104" s="143" t="s">
        <v>468</v>
      </c>
      <c r="C104" s="178" t="s">
        <v>469</v>
      </c>
      <c r="D104" s="150" t="s">
        <v>159</v>
      </c>
      <c r="E104" s="155">
        <v>280.92219999999998</v>
      </c>
      <c r="F104" s="158">
        <f>H104+J104</f>
        <v>0</v>
      </c>
      <c r="G104" s="159">
        <f>ROUND(E104*F104,2)</f>
        <v>0</v>
      </c>
      <c r="H104" s="159"/>
      <c r="I104" s="159">
        <f>ROUND(E104*H104,2)</f>
        <v>0</v>
      </c>
      <c r="J104" s="159"/>
      <c r="K104" s="159">
        <f>ROUND(E104*J104,2)</f>
        <v>0</v>
      </c>
      <c r="L104" s="159">
        <v>21</v>
      </c>
      <c r="M104" s="159">
        <f>G104*(1+L104/100)</f>
        <v>0</v>
      </c>
      <c r="N104" s="150">
        <v>1.328E-2</v>
      </c>
      <c r="O104" s="150">
        <f>ROUND(E104*N104,5)</f>
        <v>3.7306499999999998</v>
      </c>
      <c r="P104" s="150">
        <v>0</v>
      </c>
      <c r="Q104" s="150">
        <f>ROUND(E104*P104,5)</f>
        <v>0</v>
      </c>
      <c r="R104" s="150"/>
      <c r="S104" s="150"/>
      <c r="T104" s="151">
        <v>0</v>
      </c>
      <c r="U104" s="150">
        <f>ROUND(E104*T104,2)</f>
        <v>0</v>
      </c>
      <c r="V104" s="142"/>
      <c r="W104" s="142"/>
      <c r="X104" s="142"/>
      <c r="Y104" s="142"/>
      <c r="Z104" s="142"/>
      <c r="AA104" s="142"/>
      <c r="AB104" s="142"/>
      <c r="AC104" s="142"/>
      <c r="AD104" s="142"/>
      <c r="AE104" s="142" t="s">
        <v>218</v>
      </c>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row>
    <row r="105" spans="1:60" outlineLevel="1" x14ac:dyDescent="0.25">
      <c r="A105" s="143"/>
      <c r="B105" s="143"/>
      <c r="C105" s="391" t="s">
        <v>465</v>
      </c>
      <c r="D105" s="392"/>
      <c r="E105" s="393"/>
      <c r="F105" s="394"/>
      <c r="G105" s="395"/>
      <c r="H105" s="159"/>
      <c r="I105" s="159"/>
      <c r="J105" s="159"/>
      <c r="K105" s="159"/>
      <c r="L105" s="159"/>
      <c r="M105" s="159"/>
      <c r="N105" s="150"/>
      <c r="O105" s="150"/>
      <c r="P105" s="150"/>
      <c r="Q105" s="150"/>
      <c r="R105" s="150"/>
      <c r="S105" s="150"/>
      <c r="T105" s="151"/>
      <c r="U105" s="150"/>
      <c r="V105" s="142"/>
      <c r="W105" s="142"/>
      <c r="X105" s="142"/>
      <c r="Y105" s="142"/>
      <c r="Z105" s="142"/>
      <c r="AA105" s="142"/>
      <c r="AB105" s="142"/>
      <c r="AC105" s="142"/>
      <c r="AD105" s="142"/>
      <c r="AE105" s="142" t="s">
        <v>95</v>
      </c>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5" t="str">
        <f>C105</f>
        <v>Viz Technické listy VAS Třebíč V.3</v>
      </c>
      <c r="BB105" s="142"/>
      <c r="BC105" s="142"/>
      <c r="BD105" s="142"/>
      <c r="BE105" s="142"/>
      <c r="BF105" s="142"/>
      <c r="BG105" s="142"/>
      <c r="BH105" s="142"/>
    </row>
    <row r="106" spans="1:60" outlineLevel="1" x14ac:dyDescent="0.25">
      <c r="A106" s="143"/>
      <c r="B106" s="143"/>
      <c r="C106" s="179" t="s">
        <v>470</v>
      </c>
      <c r="D106" s="152"/>
      <c r="E106" s="156">
        <v>280.92219999999998</v>
      </c>
      <c r="F106" s="159"/>
      <c r="G106" s="159"/>
      <c r="H106" s="159"/>
      <c r="I106" s="159"/>
      <c r="J106" s="159"/>
      <c r="K106" s="159"/>
      <c r="L106" s="159"/>
      <c r="M106" s="159"/>
      <c r="N106" s="150"/>
      <c r="O106" s="150"/>
      <c r="P106" s="150"/>
      <c r="Q106" s="150"/>
      <c r="R106" s="150"/>
      <c r="S106" s="150"/>
      <c r="T106" s="151"/>
      <c r="U106" s="150"/>
      <c r="V106" s="142"/>
      <c r="W106" s="142"/>
      <c r="X106" s="142"/>
      <c r="Y106" s="142"/>
      <c r="Z106" s="142"/>
      <c r="AA106" s="142"/>
      <c r="AB106" s="142"/>
      <c r="AC106" s="142"/>
      <c r="AD106" s="142"/>
      <c r="AE106" s="142" t="s">
        <v>102</v>
      </c>
      <c r="AF106" s="142">
        <v>0</v>
      </c>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row>
    <row r="107" spans="1:60" outlineLevel="1" x14ac:dyDescent="0.25">
      <c r="A107" s="143">
        <v>40</v>
      </c>
      <c r="B107" s="143" t="s">
        <v>471</v>
      </c>
      <c r="C107" s="178" t="s">
        <v>472</v>
      </c>
      <c r="D107" s="150" t="s">
        <v>214</v>
      </c>
      <c r="E107" s="155">
        <v>4</v>
      </c>
      <c r="F107" s="158">
        <f>H107+J107</f>
        <v>0</v>
      </c>
      <c r="G107" s="159">
        <f>ROUND(E107*F107,2)</f>
        <v>0</v>
      </c>
      <c r="H107" s="159"/>
      <c r="I107" s="159">
        <f>ROUND(E107*H107,2)</f>
        <v>0</v>
      </c>
      <c r="J107" s="159"/>
      <c r="K107" s="159">
        <f>ROUND(E107*J107,2)</f>
        <v>0</v>
      </c>
      <c r="L107" s="159">
        <v>21</v>
      </c>
      <c r="M107" s="159">
        <f>G107*(1+L107/100)</f>
        <v>0</v>
      </c>
      <c r="N107" s="150">
        <v>0</v>
      </c>
      <c r="O107" s="150">
        <f>ROUND(E107*N107,5)</f>
        <v>0</v>
      </c>
      <c r="P107" s="150">
        <v>0</v>
      </c>
      <c r="Q107" s="150">
        <f>ROUND(E107*P107,5)</f>
        <v>0</v>
      </c>
      <c r="R107" s="150"/>
      <c r="S107" s="150"/>
      <c r="T107" s="151">
        <v>0.51390999999999998</v>
      </c>
      <c r="U107" s="150">
        <f>ROUND(E107*T107,2)</f>
        <v>2.06</v>
      </c>
      <c r="V107" s="142"/>
      <c r="W107" s="142"/>
      <c r="X107" s="142"/>
      <c r="Y107" s="142"/>
      <c r="Z107" s="142"/>
      <c r="AA107" s="142"/>
      <c r="AB107" s="142"/>
      <c r="AC107" s="142"/>
      <c r="AD107" s="142"/>
      <c r="AE107" s="142" t="s">
        <v>100</v>
      </c>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row>
    <row r="108" spans="1:60" outlineLevel="1" x14ac:dyDescent="0.25">
      <c r="A108" s="143">
        <v>41</v>
      </c>
      <c r="B108" s="143" t="s">
        <v>473</v>
      </c>
      <c r="C108" s="178" t="s">
        <v>474</v>
      </c>
      <c r="D108" s="150" t="s">
        <v>214</v>
      </c>
      <c r="E108" s="155">
        <v>2</v>
      </c>
      <c r="F108" s="158">
        <f>H108+J108</f>
        <v>0</v>
      </c>
      <c r="G108" s="159">
        <f>ROUND(E108*F108,2)</f>
        <v>0</v>
      </c>
      <c r="H108" s="159"/>
      <c r="I108" s="159">
        <f>ROUND(E108*H108,2)</f>
        <v>0</v>
      </c>
      <c r="J108" s="159"/>
      <c r="K108" s="159">
        <f>ROUND(E108*J108,2)</f>
        <v>0</v>
      </c>
      <c r="L108" s="159">
        <v>21</v>
      </c>
      <c r="M108" s="159">
        <f>G108*(1+L108/100)</f>
        <v>0</v>
      </c>
      <c r="N108" s="150">
        <v>9.5E-4</v>
      </c>
      <c r="O108" s="150">
        <f>ROUND(E108*N108,5)</f>
        <v>1.9E-3</v>
      </c>
      <c r="P108" s="150">
        <v>0</v>
      </c>
      <c r="Q108" s="150">
        <f>ROUND(E108*P108,5)</f>
        <v>0</v>
      </c>
      <c r="R108" s="150"/>
      <c r="S108" s="150"/>
      <c r="T108" s="151">
        <v>0</v>
      </c>
      <c r="U108" s="150">
        <f>ROUND(E108*T108,2)</f>
        <v>0</v>
      </c>
      <c r="V108" s="142"/>
      <c r="W108" s="142"/>
      <c r="X108" s="142"/>
      <c r="Y108" s="142"/>
      <c r="Z108" s="142"/>
      <c r="AA108" s="142"/>
      <c r="AB108" s="142"/>
      <c r="AC108" s="142"/>
      <c r="AD108" s="142"/>
      <c r="AE108" s="142" t="s">
        <v>218</v>
      </c>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row>
    <row r="109" spans="1:60" outlineLevel="1" x14ac:dyDescent="0.25">
      <c r="A109" s="143"/>
      <c r="B109" s="143"/>
      <c r="C109" s="391" t="s">
        <v>475</v>
      </c>
      <c r="D109" s="392"/>
      <c r="E109" s="393"/>
      <c r="F109" s="394"/>
      <c r="G109" s="395"/>
      <c r="H109" s="159"/>
      <c r="I109" s="159"/>
      <c r="J109" s="159"/>
      <c r="K109" s="159"/>
      <c r="L109" s="159"/>
      <c r="M109" s="159"/>
      <c r="N109" s="150"/>
      <c r="O109" s="150"/>
      <c r="P109" s="150"/>
      <c r="Q109" s="150"/>
      <c r="R109" s="150"/>
      <c r="S109" s="150"/>
      <c r="T109" s="151"/>
      <c r="U109" s="150"/>
      <c r="V109" s="142"/>
      <c r="W109" s="142"/>
      <c r="X109" s="142"/>
      <c r="Y109" s="142"/>
      <c r="Z109" s="142"/>
      <c r="AA109" s="142"/>
      <c r="AB109" s="142"/>
      <c r="AC109" s="142"/>
      <c r="AD109" s="142"/>
      <c r="AE109" s="142" t="s">
        <v>95</v>
      </c>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5" t="str">
        <f>C109</f>
        <v>Viz Technické listy VAS Třebíč V.16</v>
      </c>
      <c r="BB109" s="142"/>
      <c r="BC109" s="142"/>
      <c r="BD109" s="142"/>
      <c r="BE109" s="142"/>
      <c r="BF109" s="142"/>
      <c r="BG109" s="142"/>
      <c r="BH109" s="142"/>
    </row>
    <row r="110" spans="1:60" outlineLevel="1" x14ac:dyDescent="0.25">
      <c r="A110" s="143">
        <v>42</v>
      </c>
      <c r="B110" s="143" t="s">
        <v>476</v>
      </c>
      <c r="C110" s="178" t="s">
        <v>477</v>
      </c>
      <c r="D110" s="150" t="s">
        <v>214</v>
      </c>
      <c r="E110" s="155">
        <v>4</v>
      </c>
      <c r="F110" s="158">
        <f>H110+J110</f>
        <v>0</v>
      </c>
      <c r="G110" s="159">
        <f>ROUND(E110*F110,2)</f>
        <v>0</v>
      </c>
      <c r="H110" s="159"/>
      <c r="I110" s="159">
        <f>ROUND(E110*H110,2)</f>
        <v>0</v>
      </c>
      <c r="J110" s="159"/>
      <c r="K110" s="159">
        <f>ROUND(E110*J110,2)</f>
        <v>0</v>
      </c>
      <c r="L110" s="159">
        <v>21</v>
      </c>
      <c r="M110" s="159">
        <f>G110*(1+L110/100)</f>
        <v>0</v>
      </c>
      <c r="N110" s="150">
        <v>2.2000000000000001E-4</v>
      </c>
      <c r="O110" s="150">
        <f>ROUND(E110*N110,5)</f>
        <v>8.8000000000000003E-4</v>
      </c>
      <c r="P110" s="150">
        <v>0</v>
      </c>
      <c r="Q110" s="150">
        <f>ROUND(E110*P110,5)</f>
        <v>0</v>
      </c>
      <c r="R110" s="150"/>
      <c r="S110" s="150"/>
      <c r="T110" s="151">
        <v>1.2210000000000001</v>
      </c>
      <c r="U110" s="150">
        <f>ROUND(E110*T110,2)</f>
        <v>4.88</v>
      </c>
      <c r="V110" s="142"/>
      <c r="W110" s="142"/>
      <c r="X110" s="142"/>
      <c r="Y110" s="142"/>
      <c r="Z110" s="142"/>
      <c r="AA110" s="142"/>
      <c r="AB110" s="142"/>
      <c r="AC110" s="142"/>
      <c r="AD110" s="142"/>
      <c r="AE110" s="142" t="s">
        <v>100</v>
      </c>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row>
    <row r="111" spans="1:60" outlineLevel="1" x14ac:dyDescent="0.25">
      <c r="A111" s="143">
        <v>43</v>
      </c>
      <c r="B111" s="143" t="s">
        <v>478</v>
      </c>
      <c r="C111" s="178" t="s">
        <v>479</v>
      </c>
      <c r="D111" s="150" t="s">
        <v>214</v>
      </c>
      <c r="E111" s="155">
        <v>1</v>
      </c>
      <c r="F111" s="158">
        <f>H111+J111</f>
        <v>0</v>
      </c>
      <c r="G111" s="159">
        <f>ROUND(E111*F111,2)</f>
        <v>0</v>
      </c>
      <c r="H111" s="159"/>
      <c r="I111" s="159">
        <f>ROUND(E111*H111,2)</f>
        <v>0</v>
      </c>
      <c r="J111" s="159"/>
      <c r="K111" s="159">
        <f>ROUND(E111*J111,2)</f>
        <v>0</v>
      </c>
      <c r="L111" s="159">
        <v>21</v>
      </c>
      <c r="M111" s="159">
        <f>G111*(1+L111/100)</f>
        <v>0</v>
      </c>
      <c r="N111" s="150">
        <v>2.7799999999999999E-3</v>
      </c>
      <c r="O111" s="150">
        <f>ROUND(E111*N111,5)</f>
        <v>2.7799999999999999E-3</v>
      </c>
      <c r="P111" s="150">
        <v>0</v>
      </c>
      <c r="Q111" s="150">
        <f>ROUND(E111*P111,5)</f>
        <v>0</v>
      </c>
      <c r="R111" s="150"/>
      <c r="S111" s="150"/>
      <c r="T111" s="151">
        <v>1.9279999999999999</v>
      </c>
      <c r="U111" s="150">
        <f>ROUND(E111*T111,2)</f>
        <v>1.93</v>
      </c>
      <c r="V111" s="142"/>
      <c r="W111" s="142"/>
      <c r="X111" s="142"/>
      <c r="Y111" s="142"/>
      <c r="Z111" s="142"/>
      <c r="AA111" s="142"/>
      <c r="AB111" s="142"/>
      <c r="AC111" s="142"/>
      <c r="AD111" s="142"/>
      <c r="AE111" s="142" t="s">
        <v>100</v>
      </c>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row>
    <row r="112" spans="1:60" outlineLevel="1" x14ac:dyDescent="0.25">
      <c r="A112" s="143">
        <v>44</v>
      </c>
      <c r="B112" s="143" t="s">
        <v>480</v>
      </c>
      <c r="C112" s="178" t="s">
        <v>481</v>
      </c>
      <c r="D112" s="150" t="s">
        <v>214</v>
      </c>
      <c r="E112" s="155">
        <v>1.03</v>
      </c>
      <c r="F112" s="158">
        <f>H112+J112</f>
        <v>0</v>
      </c>
      <c r="G112" s="159">
        <f>ROUND(E112*F112,2)</f>
        <v>0</v>
      </c>
      <c r="H112" s="159"/>
      <c r="I112" s="159">
        <f>ROUND(E112*H112,2)</f>
        <v>0</v>
      </c>
      <c r="J112" s="159"/>
      <c r="K112" s="159">
        <f>ROUND(E112*J112,2)</f>
        <v>0</v>
      </c>
      <c r="L112" s="159">
        <v>21</v>
      </c>
      <c r="M112" s="159">
        <f>G112*(1+L112/100)</f>
        <v>0</v>
      </c>
      <c r="N112" s="150">
        <v>2.5999999999999999E-2</v>
      </c>
      <c r="O112" s="150">
        <f>ROUND(E112*N112,5)</f>
        <v>2.6780000000000002E-2</v>
      </c>
      <c r="P112" s="150">
        <v>0</v>
      </c>
      <c r="Q112" s="150">
        <f>ROUND(E112*P112,5)</f>
        <v>0</v>
      </c>
      <c r="R112" s="150"/>
      <c r="S112" s="150"/>
      <c r="T112" s="151">
        <v>0</v>
      </c>
      <c r="U112" s="150">
        <f>ROUND(E112*T112,2)</f>
        <v>0</v>
      </c>
      <c r="V112" s="142"/>
      <c r="W112" s="142"/>
      <c r="X112" s="142"/>
      <c r="Y112" s="142"/>
      <c r="Z112" s="142"/>
      <c r="AA112" s="142"/>
      <c r="AB112" s="142"/>
      <c r="AC112" s="142"/>
      <c r="AD112" s="142"/>
      <c r="AE112" s="142" t="s">
        <v>218</v>
      </c>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row>
    <row r="113" spans="1:60" outlineLevel="1" x14ac:dyDescent="0.25">
      <c r="A113" s="143"/>
      <c r="B113" s="143"/>
      <c r="C113" s="391" t="s">
        <v>482</v>
      </c>
      <c r="D113" s="392"/>
      <c r="E113" s="393"/>
      <c r="F113" s="394"/>
      <c r="G113" s="395"/>
      <c r="H113" s="159"/>
      <c r="I113" s="159"/>
      <c r="J113" s="159"/>
      <c r="K113" s="159"/>
      <c r="L113" s="159"/>
      <c r="M113" s="159"/>
      <c r="N113" s="150"/>
      <c r="O113" s="150"/>
      <c r="P113" s="150"/>
      <c r="Q113" s="150"/>
      <c r="R113" s="150"/>
      <c r="S113" s="150"/>
      <c r="T113" s="151"/>
      <c r="U113" s="150"/>
      <c r="V113" s="142"/>
      <c r="W113" s="142"/>
      <c r="X113" s="142"/>
      <c r="Y113" s="142"/>
      <c r="Z113" s="142"/>
      <c r="AA113" s="142"/>
      <c r="AB113" s="142"/>
      <c r="AC113" s="142"/>
      <c r="AD113" s="142"/>
      <c r="AE113" s="142" t="s">
        <v>95</v>
      </c>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5" t="str">
        <f>C113</f>
        <v>Viz Technické listy VAS Třebíč V.8</v>
      </c>
      <c r="BB113" s="142"/>
      <c r="BC113" s="142"/>
      <c r="BD113" s="142"/>
      <c r="BE113" s="142"/>
      <c r="BF113" s="142"/>
      <c r="BG113" s="142"/>
      <c r="BH113" s="142"/>
    </row>
    <row r="114" spans="1:60" outlineLevel="1" x14ac:dyDescent="0.25">
      <c r="A114" s="143"/>
      <c r="B114" s="143"/>
      <c r="C114" s="179" t="s">
        <v>483</v>
      </c>
      <c r="D114" s="152"/>
      <c r="E114" s="156">
        <v>1.03</v>
      </c>
      <c r="F114" s="159"/>
      <c r="G114" s="159"/>
      <c r="H114" s="159"/>
      <c r="I114" s="159"/>
      <c r="J114" s="159"/>
      <c r="K114" s="159"/>
      <c r="L114" s="159"/>
      <c r="M114" s="159"/>
      <c r="N114" s="150"/>
      <c r="O114" s="150"/>
      <c r="P114" s="150"/>
      <c r="Q114" s="150"/>
      <c r="R114" s="150"/>
      <c r="S114" s="150"/>
      <c r="T114" s="151"/>
      <c r="U114" s="150"/>
      <c r="V114" s="142"/>
      <c r="W114" s="142"/>
      <c r="X114" s="142"/>
      <c r="Y114" s="142"/>
      <c r="Z114" s="142"/>
      <c r="AA114" s="142"/>
      <c r="AB114" s="142"/>
      <c r="AC114" s="142"/>
      <c r="AD114" s="142"/>
      <c r="AE114" s="142" t="s">
        <v>102</v>
      </c>
      <c r="AF114" s="142">
        <v>0</v>
      </c>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row>
    <row r="115" spans="1:60" outlineLevel="1" x14ac:dyDescent="0.25">
      <c r="A115" s="143">
        <v>45</v>
      </c>
      <c r="B115" s="143" t="s">
        <v>484</v>
      </c>
      <c r="C115" s="178" t="s">
        <v>485</v>
      </c>
      <c r="D115" s="150" t="s">
        <v>214</v>
      </c>
      <c r="E115" s="155">
        <v>2</v>
      </c>
      <c r="F115" s="158">
        <f>H115+J115</f>
        <v>0</v>
      </c>
      <c r="G115" s="159">
        <f>ROUND(E115*F115,2)</f>
        <v>0</v>
      </c>
      <c r="H115" s="159"/>
      <c r="I115" s="159">
        <f>ROUND(E115*H115,2)</f>
        <v>0</v>
      </c>
      <c r="J115" s="159"/>
      <c r="K115" s="159">
        <f>ROUND(E115*J115,2)</f>
        <v>0</v>
      </c>
      <c r="L115" s="159">
        <v>21</v>
      </c>
      <c r="M115" s="159">
        <f>G115*(1+L115/100)</f>
        <v>0</v>
      </c>
      <c r="N115" s="150">
        <v>2.81E-3</v>
      </c>
      <c r="O115" s="150">
        <f>ROUND(E115*N115,5)</f>
        <v>5.62E-3</v>
      </c>
      <c r="P115" s="150">
        <v>0</v>
      </c>
      <c r="Q115" s="150">
        <f>ROUND(E115*P115,5)</f>
        <v>0</v>
      </c>
      <c r="R115" s="150"/>
      <c r="S115" s="150"/>
      <c r="T115" s="151">
        <v>1.9610000000000001</v>
      </c>
      <c r="U115" s="150">
        <f>ROUND(E115*T115,2)</f>
        <v>3.92</v>
      </c>
      <c r="V115" s="142"/>
      <c r="W115" s="142"/>
      <c r="X115" s="142"/>
      <c r="Y115" s="142"/>
      <c r="Z115" s="142"/>
      <c r="AA115" s="142"/>
      <c r="AB115" s="142"/>
      <c r="AC115" s="142"/>
      <c r="AD115" s="142"/>
      <c r="AE115" s="142" t="s">
        <v>100</v>
      </c>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row>
    <row r="116" spans="1:60" outlineLevel="1" x14ac:dyDescent="0.25">
      <c r="A116" s="143">
        <v>46</v>
      </c>
      <c r="B116" s="143" t="s">
        <v>486</v>
      </c>
      <c r="C116" s="178" t="s">
        <v>487</v>
      </c>
      <c r="D116" s="150" t="s">
        <v>214</v>
      </c>
      <c r="E116" s="155">
        <v>2.06</v>
      </c>
      <c r="F116" s="158">
        <f>H116+J116</f>
        <v>0</v>
      </c>
      <c r="G116" s="159">
        <f>ROUND(E116*F116,2)</f>
        <v>0</v>
      </c>
      <c r="H116" s="159"/>
      <c r="I116" s="159">
        <f>ROUND(E116*H116,2)</f>
        <v>0</v>
      </c>
      <c r="J116" s="159"/>
      <c r="K116" s="159">
        <f>ROUND(E116*J116,2)</f>
        <v>0</v>
      </c>
      <c r="L116" s="159">
        <v>21</v>
      </c>
      <c r="M116" s="159">
        <f>G116*(1+L116/100)</f>
        <v>0</v>
      </c>
      <c r="N116" s="150">
        <v>6.1499999999999999E-2</v>
      </c>
      <c r="O116" s="150">
        <f>ROUND(E116*N116,5)</f>
        <v>0.12669</v>
      </c>
      <c r="P116" s="150">
        <v>0</v>
      </c>
      <c r="Q116" s="150">
        <f>ROUND(E116*P116,5)</f>
        <v>0</v>
      </c>
      <c r="R116" s="150"/>
      <c r="S116" s="150"/>
      <c r="T116" s="151">
        <v>0</v>
      </c>
      <c r="U116" s="150">
        <f>ROUND(E116*T116,2)</f>
        <v>0</v>
      </c>
      <c r="V116" s="142"/>
      <c r="W116" s="142"/>
      <c r="X116" s="142"/>
      <c r="Y116" s="142"/>
      <c r="Z116" s="142"/>
      <c r="AA116" s="142"/>
      <c r="AB116" s="142"/>
      <c r="AC116" s="142"/>
      <c r="AD116" s="142"/>
      <c r="AE116" s="142" t="s">
        <v>218</v>
      </c>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row>
    <row r="117" spans="1:60" outlineLevel="1" x14ac:dyDescent="0.25">
      <c r="A117" s="143"/>
      <c r="B117" s="143"/>
      <c r="C117" s="391" t="s">
        <v>482</v>
      </c>
      <c r="D117" s="392"/>
      <c r="E117" s="393"/>
      <c r="F117" s="394"/>
      <c r="G117" s="395"/>
      <c r="H117" s="159"/>
      <c r="I117" s="159"/>
      <c r="J117" s="159"/>
      <c r="K117" s="159"/>
      <c r="L117" s="159"/>
      <c r="M117" s="159"/>
      <c r="N117" s="150"/>
      <c r="O117" s="150"/>
      <c r="P117" s="150"/>
      <c r="Q117" s="150"/>
      <c r="R117" s="150"/>
      <c r="S117" s="150"/>
      <c r="T117" s="151"/>
      <c r="U117" s="150"/>
      <c r="V117" s="142"/>
      <c r="W117" s="142"/>
      <c r="X117" s="142"/>
      <c r="Y117" s="142"/>
      <c r="Z117" s="142"/>
      <c r="AA117" s="142"/>
      <c r="AB117" s="142"/>
      <c r="AC117" s="142"/>
      <c r="AD117" s="142"/>
      <c r="AE117" s="142" t="s">
        <v>95</v>
      </c>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5" t="str">
        <f>C117</f>
        <v>Viz Technické listy VAS Třebíč V.8</v>
      </c>
      <c r="BB117" s="142"/>
      <c r="BC117" s="142"/>
      <c r="BD117" s="142"/>
      <c r="BE117" s="142"/>
      <c r="BF117" s="142"/>
      <c r="BG117" s="142"/>
      <c r="BH117" s="142"/>
    </row>
    <row r="118" spans="1:60" outlineLevel="1" x14ac:dyDescent="0.25">
      <c r="A118" s="143"/>
      <c r="B118" s="143"/>
      <c r="C118" s="179" t="s">
        <v>488</v>
      </c>
      <c r="D118" s="152"/>
      <c r="E118" s="156">
        <v>2.06</v>
      </c>
      <c r="F118" s="159"/>
      <c r="G118" s="159"/>
      <c r="H118" s="159"/>
      <c r="I118" s="159"/>
      <c r="J118" s="159"/>
      <c r="K118" s="159"/>
      <c r="L118" s="159"/>
      <c r="M118" s="159"/>
      <c r="N118" s="150"/>
      <c r="O118" s="150"/>
      <c r="P118" s="150"/>
      <c r="Q118" s="150"/>
      <c r="R118" s="150"/>
      <c r="S118" s="150"/>
      <c r="T118" s="151"/>
      <c r="U118" s="150"/>
      <c r="V118" s="142"/>
      <c r="W118" s="142"/>
      <c r="X118" s="142"/>
      <c r="Y118" s="142"/>
      <c r="Z118" s="142"/>
      <c r="AA118" s="142"/>
      <c r="AB118" s="142"/>
      <c r="AC118" s="142"/>
      <c r="AD118" s="142"/>
      <c r="AE118" s="142" t="s">
        <v>102</v>
      </c>
      <c r="AF118" s="142">
        <v>0</v>
      </c>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row>
    <row r="119" spans="1:60" outlineLevel="1" x14ac:dyDescent="0.25">
      <c r="A119" s="143">
        <v>47</v>
      </c>
      <c r="B119" s="143" t="s">
        <v>489</v>
      </c>
      <c r="C119" s="178" t="s">
        <v>490</v>
      </c>
      <c r="D119" s="150" t="s">
        <v>214</v>
      </c>
      <c r="E119" s="155">
        <v>3</v>
      </c>
      <c r="F119" s="158">
        <f>H119+J119</f>
        <v>0</v>
      </c>
      <c r="G119" s="159">
        <f>ROUND(E119*F119,2)</f>
        <v>0</v>
      </c>
      <c r="H119" s="159"/>
      <c r="I119" s="159">
        <f>ROUND(E119*H119,2)</f>
        <v>0</v>
      </c>
      <c r="J119" s="159"/>
      <c r="K119" s="159">
        <f>ROUND(E119*J119,2)</f>
        <v>0</v>
      </c>
      <c r="L119" s="159">
        <v>21</v>
      </c>
      <c r="M119" s="159">
        <f>G119*(1+L119/100)</f>
        <v>0</v>
      </c>
      <c r="N119" s="150">
        <v>2.2000000000000001E-4</v>
      </c>
      <c r="O119" s="150">
        <f>ROUND(E119*N119,5)</f>
        <v>6.6E-4</v>
      </c>
      <c r="P119" s="150">
        <v>0</v>
      </c>
      <c r="Q119" s="150">
        <f>ROUND(E119*P119,5)</f>
        <v>0</v>
      </c>
      <c r="R119" s="150"/>
      <c r="S119" s="150"/>
      <c r="T119" s="151">
        <v>0.75900000000000001</v>
      </c>
      <c r="U119" s="150">
        <f>ROUND(E119*T119,2)</f>
        <v>2.2799999999999998</v>
      </c>
      <c r="V119" s="142"/>
      <c r="W119" s="142"/>
      <c r="X119" s="142"/>
      <c r="Y119" s="142"/>
      <c r="Z119" s="142"/>
      <c r="AA119" s="142"/>
      <c r="AB119" s="142"/>
      <c r="AC119" s="142"/>
      <c r="AD119" s="142"/>
      <c r="AE119" s="142" t="s">
        <v>100</v>
      </c>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row>
    <row r="120" spans="1:60" outlineLevel="1" x14ac:dyDescent="0.25">
      <c r="A120" s="143">
        <v>48</v>
      </c>
      <c r="B120" s="143" t="s">
        <v>491</v>
      </c>
      <c r="C120" s="178" t="s">
        <v>492</v>
      </c>
      <c r="D120" s="150" t="s">
        <v>168</v>
      </c>
      <c r="E120" s="155">
        <v>5</v>
      </c>
      <c r="F120" s="158">
        <f>H120+J120</f>
        <v>0</v>
      </c>
      <c r="G120" s="159">
        <f>ROUND(E120*F120,2)</f>
        <v>0</v>
      </c>
      <c r="H120" s="159"/>
      <c r="I120" s="159">
        <f>ROUND(E120*H120,2)</f>
        <v>0</v>
      </c>
      <c r="J120" s="159"/>
      <c r="K120" s="159">
        <f>ROUND(E120*J120,2)</f>
        <v>0</v>
      </c>
      <c r="L120" s="159">
        <v>21</v>
      </c>
      <c r="M120" s="159">
        <f>G120*(1+L120/100)</f>
        <v>0</v>
      </c>
      <c r="N120" s="150">
        <v>0</v>
      </c>
      <c r="O120" s="150">
        <f>ROUND(E120*N120,5)</f>
        <v>0</v>
      </c>
      <c r="P120" s="150">
        <v>0</v>
      </c>
      <c r="Q120" s="150">
        <f>ROUND(E120*P120,5)</f>
        <v>0</v>
      </c>
      <c r="R120" s="150"/>
      <c r="S120" s="150"/>
      <c r="T120" s="151">
        <v>0</v>
      </c>
      <c r="U120" s="150">
        <f>ROUND(E120*T120,2)</f>
        <v>0</v>
      </c>
      <c r="V120" s="142"/>
      <c r="W120" s="142"/>
      <c r="X120" s="142"/>
      <c r="Y120" s="142"/>
      <c r="Z120" s="142"/>
      <c r="AA120" s="142"/>
      <c r="AB120" s="142"/>
      <c r="AC120" s="142"/>
      <c r="AD120" s="142"/>
      <c r="AE120" s="142" t="s">
        <v>100</v>
      </c>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row>
    <row r="121" spans="1:60" outlineLevel="1" x14ac:dyDescent="0.25">
      <c r="A121" s="143"/>
      <c r="B121" s="143"/>
      <c r="C121" s="391" t="s">
        <v>493</v>
      </c>
      <c r="D121" s="392"/>
      <c r="E121" s="393"/>
      <c r="F121" s="394"/>
      <c r="G121" s="395"/>
      <c r="H121" s="159"/>
      <c r="I121" s="159"/>
      <c r="J121" s="159"/>
      <c r="K121" s="159"/>
      <c r="L121" s="159"/>
      <c r="M121" s="159"/>
      <c r="N121" s="150"/>
      <c r="O121" s="150"/>
      <c r="P121" s="150"/>
      <c r="Q121" s="150"/>
      <c r="R121" s="150"/>
      <c r="S121" s="150"/>
      <c r="T121" s="151"/>
      <c r="U121" s="150"/>
      <c r="V121" s="142"/>
      <c r="W121" s="142"/>
      <c r="X121" s="142"/>
      <c r="Y121" s="142"/>
      <c r="Z121" s="142"/>
      <c r="AA121" s="142"/>
      <c r="AB121" s="142"/>
      <c r="AC121" s="142"/>
      <c r="AD121" s="142"/>
      <c r="AE121" s="142" t="s">
        <v>95</v>
      </c>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5" t="str">
        <f>C121</f>
        <v>dle Technických listů VAS V10</v>
      </c>
      <c r="BB121" s="142"/>
      <c r="BC121" s="142"/>
      <c r="BD121" s="142"/>
      <c r="BE121" s="142"/>
      <c r="BF121" s="142"/>
      <c r="BG121" s="142"/>
      <c r="BH121" s="142"/>
    </row>
    <row r="122" spans="1:60" outlineLevel="1" x14ac:dyDescent="0.25">
      <c r="A122" s="143">
        <v>49</v>
      </c>
      <c r="B122" s="143" t="s">
        <v>494</v>
      </c>
      <c r="C122" s="178" t="s">
        <v>495</v>
      </c>
      <c r="D122" s="150" t="s">
        <v>168</v>
      </c>
      <c r="E122" s="155">
        <v>7</v>
      </c>
      <c r="F122" s="158">
        <f>H122+J122</f>
        <v>0</v>
      </c>
      <c r="G122" s="159">
        <f>ROUND(E122*F122,2)</f>
        <v>0</v>
      </c>
      <c r="H122" s="159"/>
      <c r="I122" s="159">
        <f>ROUND(E122*H122,2)</f>
        <v>0</v>
      </c>
      <c r="J122" s="159"/>
      <c r="K122" s="159">
        <f>ROUND(E122*J122,2)</f>
        <v>0</v>
      </c>
      <c r="L122" s="159">
        <v>21</v>
      </c>
      <c r="M122" s="159">
        <f>G122*(1+L122/100)</f>
        <v>0</v>
      </c>
      <c r="N122" s="150">
        <v>0</v>
      </c>
      <c r="O122" s="150">
        <f>ROUND(E122*N122,5)</f>
        <v>0</v>
      </c>
      <c r="P122" s="150">
        <v>0</v>
      </c>
      <c r="Q122" s="150">
        <f>ROUND(E122*P122,5)</f>
        <v>0</v>
      </c>
      <c r="R122" s="150"/>
      <c r="S122" s="150"/>
      <c r="T122" s="151">
        <v>0</v>
      </c>
      <c r="U122" s="150">
        <f>ROUND(E122*T122,2)</f>
        <v>0</v>
      </c>
      <c r="V122" s="142"/>
      <c r="W122" s="142"/>
      <c r="X122" s="142"/>
      <c r="Y122" s="142"/>
      <c r="Z122" s="142"/>
      <c r="AA122" s="142"/>
      <c r="AB122" s="142"/>
      <c r="AC122" s="142"/>
      <c r="AD122" s="142"/>
      <c r="AE122" s="142" t="s">
        <v>100</v>
      </c>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row>
    <row r="123" spans="1:60" outlineLevel="1" x14ac:dyDescent="0.25">
      <c r="A123" s="143"/>
      <c r="B123" s="143"/>
      <c r="C123" s="391" t="s">
        <v>496</v>
      </c>
      <c r="D123" s="392"/>
      <c r="E123" s="393"/>
      <c r="F123" s="394"/>
      <c r="G123" s="395"/>
      <c r="H123" s="159"/>
      <c r="I123" s="159"/>
      <c r="J123" s="159"/>
      <c r="K123" s="159"/>
      <c r="L123" s="159"/>
      <c r="M123" s="159"/>
      <c r="N123" s="150"/>
      <c r="O123" s="150"/>
      <c r="P123" s="150"/>
      <c r="Q123" s="150"/>
      <c r="R123" s="150"/>
      <c r="S123" s="150"/>
      <c r="T123" s="151"/>
      <c r="U123" s="150"/>
      <c r="V123" s="142"/>
      <c r="W123" s="142"/>
      <c r="X123" s="142"/>
      <c r="Y123" s="142"/>
      <c r="Z123" s="142"/>
      <c r="AA123" s="142"/>
      <c r="AB123" s="142"/>
      <c r="AC123" s="142"/>
      <c r="AD123" s="142"/>
      <c r="AE123" s="142" t="s">
        <v>95</v>
      </c>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5" t="str">
        <f>C123</f>
        <v>Viz Technické listy VAS Třebíč V.10</v>
      </c>
      <c r="BB123" s="142"/>
      <c r="BC123" s="142"/>
      <c r="BD123" s="142"/>
      <c r="BE123" s="142"/>
      <c r="BF123" s="142"/>
      <c r="BG123" s="142"/>
      <c r="BH123" s="142"/>
    </row>
    <row r="124" spans="1:60" outlineLevel="1" x14ac:dyDescent="0.25">
      <c r="A124" s="143">
        <v>50</v>
      </c>
      <c r="B124" s="143" t="s">
        <v>497</v>
      </c>
      <c r="C124" s="178" t="s">
        <v>498</v>
      </c>
      <c r="D124" s="150" t="s">
        <v>168</v>
      </c>
      <c r="E124" s="155">
        <v>1</v>
      </c>
      <c r="F124" s="158">
        <f>H124+J124</f>
        <v>0</v>
      </c>
      <c r="G124" s="159">
        <f>ROUND(E124*F124,2)</f>
        <v>0</v>
      </c>
      <c r="H124" s="159"/>
      <c r="I124" s="159">
        <f>ROUND(E124*H124,2)</f>
        <v>0</v>
      </c>
      <c r="J124" s="159"/>
      <c r="K124" s="159">
        <f>ROUND(E124*J124,2)</f>
        <v>0</v>
      </c>
      <c r="L124" s="159">
        <v>21</v>
      </c>
      <c r="M124" s="159">
        <f>G124*(1+L124/100)</f>
        <v>0</v>
      </c>
      <c r="N124" s="150">
        <v>0</v>
      </c>
      <c r="O124" s="150">
        <f>ROUND(E124*N124,5)</f>
        <v>0</v>
      </c>
      <c r="P124" s="150">
        <v>0</v>
      </c>
      <c r="Q124" s="150">
        <f>ROUND(E124*P124,5)</f>
        <v>0</v>
      </c>
      <c r="R124" s="150"/>
      <c r="S124" s="150"/>
      <c r="T124" s="151">
        <v>0</v>
      </c>
      <c r="U124" s="150">
        <f>ROUND(E124*T124,2)</f>
        <v>0</v>
      </c>
      <c r="V124" s="142"/>
      <c r="W124" s="142"/>
      <c r="X124" s="142"/>
      <c r="Y124" s="142"/>
      <c r="Z124" s="142"/>
      <c r="AA124" s="142"/>
      <c r="AB124" s="142"/>
      <c r="AC124" s="142"/>
      <c r="AD124" s="142"/>
      <c r="AE124" s="142" t="s">
        <v>100</v>
      </c>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row>
    <row r="125" spans="1:60" outlineLevel="1" x14ac:dyDescent="0.25">
      <c r="A125" s="143"/>
      <c r="B125" s="143"/>
      <c r="C125" s="391" t="s">
        <v>496</v>
      </c>
      <c r="D125" s="392"/>
      <c r="E125" s="393"/>
      <c r="F125" s="394"/>
      <c r="G125" s="395"/>
      <c r="H125" s="159"/>
      <c r="I125" s="159"/>
      <c r="J125" s="159"/>
      <c r="K125" s="159"/>
      <c r="L125" s="159"/>
      <c r="M125" s="159"/>
      <c r="N125" s="150"/>
      <c r="O125" s="150"/>
      <c r="P125" s="150"/>
      <c r="Q125" s="150"/>
      <c r="R125" s="150"/>
      <c r="S125" s="150"/>
      <c r="T125" s="151"/>
      <c r="U125" s="150"/>
      <c r="V125" s="142"/>
      <c r="W125" s="142"/>
      <c r="X125" s="142"/>
      <c r="Y125" s="142"/>
      <c r="Z125" s="142"/>
      <c r="AA125" s="142"/>
      <c r="AB125" s="142"/>
      <c r="AC125" s="142"/>
      <c r="AD125" s="142"/>
      <c r="AE125" s="142" t="s">
        <v>95</v>
      </c>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5" t="str">
        <f>C125</f>
        <v>Viz Technické listy VAS Třebíč V.10</v>
      </c>
      <c r="BB125" s="142"/>
      <c r="BC125" s="142"/>
      <c r="BD125" s="142"/>
      <c r="BE125" s="142"/>
      <c r="BF125" s="142"/>
      <c r="BG125" s="142"/>
      <c r="BH125" s="142"/>
    </row>
    <row r="126" spans="1:60" outlineLevel="1" x14ac:dyDescent="0.25">
      <c r="A126" s="143">
        <v>51</v>
      </c>
      <c r="B126" s="143" t="s">
        <v>499</v>
      </c>
      <c r="C126" s="178" t="s">
        <v>500</v>
      </c>
      <c r="D126" s="150" t="s">
        <v>168</v>
      </c>
      <c r="E126" s="155">
        <v>16</v>
      </c>
      <c r="F126" s="158">
        <f>H126+J126</f>
        <v>0</v>
      </c>
      <c r="G126" s="159">
        <f>ROUND(E126*F126,2)</f>
        <v>0</v>
      </c>
      <c r="H126" s="159"/>
      <c r="I126" s="159">
        <f>ROUND(E126*H126,2)</f>
        <v>0</v>
      </c>
      <c r="J126" s="159"/>
      <c r="K126" s="159">
        <f>ROUND(E126*J126,2)</f>
        <v>0</v>
      </c>
      <c r="L126" s="159">
        <v>21</v>
      </c>
      <c r="M126" s="159">
        <f>G126*(1+L126/100)</f>
        <v>0</v>
      </c>
      <c r="N126" s="150">
        <v>0</v>
      </c>
      <c r="O126" s="150">
        <f>ROUND(E126*N126,5)</f>
        <v>0</v>
      </c>
      <c r="P126" s="150">
        <v>0</v>
      </c>
      <c r="Q126" s="150">
        <f>ROUND(E126*P126,5)</f>
        <v>0</v>
      </c>
      <c r="R126" s="150"/>
      <c r="S126" s="150"/>
      <c r="T126" s="151">
        <v>0</v>
      </c>
      <c r="U126" s="150">
        <f>ROUND(E126*T126,2)</f>
        <v>0</v>
      </c>
      <c r="V126" s="142"/>
      <c r="W126" s="142"/>
      <c r="X126" s="142"/>
      <c r="Y126" s="142"/>
      <c r="Z126" s="142"/>
      <c r="AA126" s="142"/>
      <c r="AB126" s="142"/>
      <c r="AC126" s="142"/>
      <c r="AD126" s="142"/>
      <c r="AE126" s="142" t="s">
        <v>100</v>
      </c>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row>
    <row r="127" spans="1:60" outlineLevel="1" x14ac:dyDescent="0.25">
      <c r="A127" s="143"/>
      <c r="B127" s="143"/>
      <c r="C127" s="391" t="s">
        <v>496</v>
      </c>
      <c r="D127" s="392"/>
      <c r="E127" s="393"/>
      <c r="F127" s="394"/>
      <c r="G127" s="395"/>
      <c r="H127" s="159"/>
      <c r="I127" s="159"/>
      <c r="J127" s="159"/>
      <c r="K127" s="159"/>
      <c r="L127" s="159"/>
      <c r="M127" s="159"/>
      <c r="N127" s="150"/>
      <c r="O127" s="150"/>
      <c r="P127" s="150"/>
      <c r="Q127" s="150"/>
      <c r="R127" s="150"/>
      <c r="S127" s="150"/>
      <c r="T127" s="151"/>
      <c r="U127" s="150"/>
      <c r="V127" s="142"/>
      <c r="W127" s="142"/>
      <c r="X127" s="142"/>
      <c r="Y127" s="142"/>
      <c r="Z127" s="142"/>
      <c r="AA127" s="142"/>
      <c r="AB127" s="142"/>
      <c r="AC127" s="142"/>
      <c r="AD127" s="142"/>
      <c r="AE127" s="142" t="s">
        <v>95</v>
      </c>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5" t="str">
        <f>C127</f>
        <v>Viz Technické listy VAS Třebíč V.10</v>
      </c>
      <c r="BB127" s="142"/>
      <c r="BC127" s="142"/>
      <c r="BD127" s="142"/>
      <c r="BE127" s="142"/>
      <c r="BF127" s="142"/>
      <c r="BG127" s="142"/>
      <c r="BH127" s="142"/>
    </row>
    <row r="128" spans="1:60" outlineLevel="1" x14ac:dyDescent="0.25">
      <c r="A128" s="143">
        <v>52</v>
      </c>
      <c r="B128" s="143" t="s">
        <v>489</v>
      </c>
      <c r="C128" s="178" t="s">
        <v>490</v>
      </c>
      <c r="D128" s="150" t="s">
        <v>214</v>
      </c>
      <c r="E128" s="155">
        <v>6</v>
      </c>
      <c r="F128" s="158">
        <f>H128+J128</f>
        <v>0</v>
      </c>
      <c r="G128" s="159">
        <f>ROUND(E128*F128,2)</f>
        <v>0</v>
      </c>
      <c r="H128" s="159"/>
      <c r="I128" s="159">
        <f>ROUND(E128*H128,2)</f>
        <v>0</v>
      </c>
      <c r="J128" s="159"/>
      <c r="K128" s="159">
        <f>ROUND(E128*J128,2)</f>
        <v>0</v>
      </c>
      <c r="L128" s="159">
        <v>21</v>
      </c>
      <c r="M128" s="159">
        <f>G128*(1+L128/100)</f>
        <v>0</v>
      </c>
      <c r="N128" s="150">
        <v>2.2000000000000001E-4</v>
      </c>
      <c r="O128" s="150">
        <f>ROUND(E128*N128,5)</f>
        <v>1.32E-3</v>
      </c>
      <c r="P128" s="150">
        <v>0</v>
      </c>
      <c r="Q128" s="150">
        <f>ROUND(E128*P128,5)</f>
        <v>0</v>
      </c>
      <c r="R128" s="150"/>
      <c r="S128" s="150"/>
      <c r="T128" s="151">
        <v>0.75900000000000001</v>
      </c>
      <c r="U128" s="150">
        <f>ROUND(E128*T128,2)</f>
        <v>4.55</v>
      </c>
      <c r="V128" s="142"/>
      <c r="W128" s="142"/>
      <c r="X128" s="142"/>
      <c r="Y128" s="142"/>
      <c r="Z128" s="142"/>
      <c r="AA128" s="142"/>
      <c r="AB128" s="142"/>
      <c r="AC128" s="142"/>
      <c r="AD128" s="142"/>
      <c r="AE128" s="142" t="s">
        <v>100</v>
      </c>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row>
    <row r="129" spans="1:60" ht="20.399999999999999" outlineLevel="1" x14ac:dyDescent="0.25">
      <c r="A129" s="143">
        <v>53</v>
      </c>
      <c r="B129" s="143" t="s">
        <v>501</v>
      </c>
      <c r="C129" s="178" t="s">
        <v>502</v>
      </c>
      <c r="D129" s="150" t="s">
        <v>214</v>
      </c>
      <c r="E129" s="155">
        <v>1.03</v>
      </c>
      <c r="F129" s="158">
        <f>H129+J129</f>
        <v>0</v>
      </c>
      <c r="G129" s="159">
        <f>ROUND(E129*F129,2)</f>
        <v>0</v>
      </c>
      <c r="H129" s="159"/>
      <c r="I129" s="159">
        <f>ROUND(E129*H129,2)</f>
        <v>0</v>
      </c>
      <c r="J129" s="159"/>
      <c r="K129" s="159">
        <f>ROUND(E129*J129,2)</f>
        <v>0</v>
      </c>
      <c r="L129" s="159">
        <v>21</v>
      </c>
      <c r="M129" s="159">
        <f>G129*(1+L129/100)</f>
        <v>0</v>
      </c>
      <c r="N129" s="150">
        <v>1.41E-2</v>
      </c>
      <c r="O129" s="150">
        <f>ROUND(E129*N129,5)</f>
        <v>1.452E-2</v>
      </c>
      <c r="P129" s="150">
        <v>0</v>
      </c>
      <c r="Q129" s="150">
        <f>ROUND(E129*P129,5)</f>
        <v>0</v>
      </c>
      <c r="R129" s="150"/>
      <c r="S129" s="150"/>
      <c r="T129" s="151">
        <v>0</v>
      </c>
      <c r="U129" s="150">
        <f>ROUND(E129*T129,2)</f>
        <v>0</v>
      </c>
      <c r="V129" s="142"/>
      <c r="W129" s="142"/>
      <c r="X129" s="142"/>
      <c r="Y129" s="142"/>
      <c r="Z129" s="142"/>
      <c r="AA129" s="142"/>
      <c r="AB129" s="142"/>
      <c r="AC129" s="142"/>
      <c r="AD129" s="142"/>
      <c r="AE129" s="142" t="s">
        <v>218</v>
      </c>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row>
    <row r="130" spans="1:60" outlineLevel="1" x14ac:dyDescent="0.25">
      <c r="A130" s="143"/>
      <c r="B130" s="143"/>
      <c r="C130" s="391" t="s">
        <v>503</v>
      </c>
      <c r="D130" s="392"/>
      <c r="E130" s="393"/>
      <c r="F130" s="394"/>
      <c r="G130" s="395"/>
      <c r="H130" s="159"/>
      <c r="I130" s="159"/>
      <c r="J130" s="159"/>
      <c r="K130" s="159"/>
      <c r="L130" s="159"/>
      <c r="M130" s="159"/>
      <c r="N130" s="150"/>
      <c r="O130" s="150"/>
      <c r="P130" s="150"/>
      <c r="Q130" s="150"/>
      <c r="R130" s="150"/>
      <c r="S130" s="150"/>
      <c r="T130" s="151"/>
      <c r="U130" s="150"/>
      <c r="V130" s="142"/>
      <c r="W130" s="142"/>
      <c r="X130" s="142"/>
      <c r="Y130" s="142"/>
      <c r="Z130" s="142"/>
      <c r="AA130" s="142"/>
      <c r="AB130" s="142"/>
      <c r="AC130" s="142"/>
      <c r="AD130" s="142"/>
      <c r="AE130" s="142" t="s">
        <v>95</v>
      </c>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5" t="str">
        <f>C130</f>
        <v>dle Technických listů VAS V8</v>
      </c>
      <c r="BB130" s="142"/>
      <c r="BC130" s="142"/>
      <c r="BD130" s="142"/>
      <c r="BE130" s="142"/>
      <c r="BF130" s="142"/>
      <c r="BG130" s="142"/>
      <c r="BH130" s="142"/>
    </row>
    <row r="131" spans="1:60" outlineLevel="1" x14ac:dyDescent="0.25">
      <c r="A131" s="143"/>
      <c r="B131" s="143"/>
      <c r="C131" s="179" t="s">
        <v>483</v>
      </c>
      <c r="D131" s="152"/>
      <c r="E131" s="156">
        <v>1.03</v>
      </c>
      <c r="F131" s="159"/>
      <c r="G131" s="159"/>
      <c r="H131" s="159"/>
      <c r="I131" s="159"/>
      <c r="J131" s="159"/>
      <c r="K131" s="159"/>
      <c r="L131" s="159"/>
      <c r="M131" s="159"/>
      <c r="N131" s="150"/>
      <c r="O131" s="150"/>
      <c r="P131" s="150"/>
      <c r="Q131" s="150"/>
      <c r="R131" s="150"/>
      <c r="S131" s="150"/>
      <c r="T131" s="151"/>
      <c r="U131" s="150"/>
      <c r="V131" s="142"/>
      <c r="W131" s="142"/>
      <c r="X131" s="142"/>
      <c r="Y131" s="142"/>
      <c r="Z131" s="142"/>
      <c r="AA131" s="142"/>
      <c r="AB131" s="142"/>
      <c r="AC131" s="142"/>
      <c r="AD131" s="142"/>
      <c r="AE131" s="142" t="s">
        <v>102</v>
      </c>
      <c r="AF131" s="142">
        <v>0</v>
      </c>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row>
    <row r="132" spans="1:60" outlineLevel="1" x14ac:dyDescent="0.25">
      <c r="A132" s="143">
        <v>54</v>
      </c>
      <c r="B132" s="143" t="s">
        <v>504</v>
      </c>
      <c r="C132" s="178" t="s">
        <v>505</v>
      </c>
      <c r="D132" s="150" t="s">
        <v>214</v>
      </c>
      <c r="E132" s="155">
        <v>2.06</v>
      </c>
      <c r="F132" s="158">
        <f>H132+J132</f>
        <v>0</v>
      </c>
      <c r="G132" s="159">
        <f>ROUND(E132*F132,2)</f>
        <v>0</v>
      </c>
      <c r="H132" s="159"/>
      <c r="I132" s="159">
        <f>ROUND(E132*H132,2)</f>
        <v>0</v>
      </c>
      <c r="J132" s="159"/>
      <c r="K132" s="159">
        <f>ROUND(E132*J132,2)</f>
        <v>0</v>
      </c>
      <c r="L132" s="159">
        <v>21</v>
      </c>
      <c r="M132" s="159">
        <f>G132*(1+L132/100)</f>
        <v>0</v>
      </c>
      <c r="N132" s="150">
        <v>3.5000000000000001E-3</v>
      </c>
      <c r="O132" s="150">
        <f>ROUND(E132*N132,5)</f>
        <v>7.2100000000000003E-3</v>
      </c>
      <c r="P132" s="150">
        <v>0</v>
      </c>
      <c r="Q132" s="150">
        <f>ROUND(E132*P132,5)</f>
        <v>0</v>
      </c>
      <c r="R132" s="150"/>
      <c r="S132" s="150"/>
      <c r="T132" s="151">
        <v>0</v>
      </c>
      <c r="U132" s="150">
        <f>ROUND(E132*T132,2)</f>
        <v>0</v>
      </c>
      <c r="V132" s="142"/>
      <c r="W132" s="142"/>
      <c r="X132" s="142"/>
      <c r="Y132" s="142"/>
      <c r="Z132" s="142"/>
      <c r="AA132" s="142"/>
      <c r="AB132" s="142"/>
      <c r="AC132" s="142"/>
      <c r="AD132" s="142"/>
      <c r="AE132" s="142" t="s">
        <v>218</v>
      </c>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row>
    <row r="133" spans="1:60" outlineLevel="1" x14ac:dyDescent="0.25">
      <c r="A133" s="143"/>
      <c r="B133" s="143"/>
      <c r="C133" s="391" t="s">
        <v>482</v>
      </c>
      <c r="D133" s="392"/>
      <c r="E133" s="393"/>
      <c r="F133" s="394"/>
      <c r="G133" s="395"/>
      <c r="H133" s="159"/>
      <c r="I133" s="159"/>
      <c r="J133" s="159"/>
      <c r="K133" s="159"/>
      <c r="L133" s="159"/>
      <c r="M133" s="159"/>
      <c r="N133" s="150"/>
      <c r="O133" s="150"/>
      <c r="P133" s="150"/>
      <c r="Q133" s="150"/>
      <c r="R133" s="150"/>
      <c r="S133" s="150"/>
      <c r="T133" s="151"/>
      <c r="U133" s="150"/>
      <c r="V133" s="142"/>
      <c r="W133" s="142"/>
      <c r="X133" s="142"/>
      <c r="Y133" s="142"/>
      <c r="Z133" s="142"/>
      <c r="AA133" s="142"/>
      <c r="AB133" s="142"/>
      <c r="AC133" s="142"/>
      <c r="AD133" s="142"/>
      <c r="AE133" s="142" t="s">
        <v>95</v>
      </c>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5" t="str">
        <f>C133</f>
        <v>Viz Technické listy VAS Třebíč V.8</v>
      </c>
      <c r="BB133" s="142"/>
      <c r="BC133" s="142"/>
      <c r="BD133" s="142"/>
      <c r="BE133" s="142"/>
      <c r="BF133" s="142"/>
      <c r="BG133" s="142"/>
      <c r="BH133" s="142"/>
    </row>
    <row r="134" spans="1:60" outlineLevel="1" x14ac:dyDescent="0.25">
      <c r="A134" s="143"/>
      <c r="B134" s="143"/>
      <c r="C134" s="179" t="s">
        <v>488</v>
      </c>
      <c r="D134" s="152"/>
      <c r="E134" s="156">
        <v>2.06</v>
      </c>
      <c r="F134" s="159"/>
      <c r="G134" s="159"/>
      <c r="H134" s="159"/>
      <c r="I134" s="159"/>
      <c r="J134" s="159"/>
      <c r="K134" s="159"/>
      <c r="L134" s="159"/>
      <c r="M134" s="159"/>
      <c r="N134" s="150"/>
      <c r="O134" s="150"/>
      <c r="P134" s="150"/>
      <c r="Q134" s="150"/>
      <c r="R134" s="150"/>
      <c r="S134" s="150"/>
      <c r="T134" s="151"/>
      <c r="U134" s="150"/>
      <c r="V134" s="142"/>
      <c r="W134" s="142"/>
      <c r="X134" s="142"/>
      <c r="Y134" s="142"/>
      <c r="Z134" s="142"/>
      <c r="AA134" s="142"/>
      <c r="AB134" s="142"/>
      <c r="AC134" s="142"/>
      <c r="AD134" s="142"/>
      <c r="AE134" s="142" t="s">
        <v>102</v>
      </c>
      <c r="AF134" s="142">
        <v>0</v>
      </c>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row>
    <row r="135" spans="1:60" outlineLevel="1" x14ac:dyDescent="0.25">
      <c r="A135" s="143">
        <v>55</v>
      </c>
      <c r="B135" s="143" t="s">
        <v>506</v>
      </c>
      <c r="C135" s="178" t="s">
        <v>507</v>
      </c>
      <c r="D135" s="150" t="s">
        <v>214</v>
      </c>
      <c r="E135" s="155">
        <v>1</v>
      </c>
      <c r="F135" s="158">
        <f>H135+J135</f>
        <v>0</v>
      </c>
      <c r="G135" s="159">
        <f>ROUND(E135*F135,2)</f>
        <v>0</v>
      </c>
      <c r="H135" s="159"/>
      <c r="I135" s="159">
        <f>ROUND(E135*H135,2)</f>
        <v>0</v>
      </c>
      <c r="J135" s="159"/>
      <c r="K135" s="159">
        <f>ROUND(E135*J135,2)</f>
        <v>0</v>
      </c>
      <c r="L135" s="159">
        <v>21</v>
      </c>
      <c r="M135" s="159">
        <f>G135*(1+L135/100)</f>
        <v>0</v>
      </c>
      <c r="N135" s="150">
        <v>1.1E-4</v>
      </c>
      <c r="O135" s="150">
        <f>ROUND(E135*N135,5)</f>
        <v>1.1E-4</v>
      </c>
      <c r="P135" s="150">
        <v>0</v>
      </c>
      <c r="Q135" s="150">
        <f>ROUND(E135*P135,5)</f>
        <v>0</v>
      </c>
      <c r="R135" s="150"/>
      <c r="S135" s="150"/>
      <c r="T135" s="151">
        <v>0.70799999999999996</v>
      </c>
      <c r="U135" s="150">
        <f>ROUND(E135*T135,2)</f>
        <v>0.71</v>
      </c>
      <c r="V135" s="142"/>
      <c r="W135" s="142"/>
      <c r="X135" s="142"/>
      <c r="Y135" s="142"/>
      <c r="Z135" s="142"/>
      <c r="AA135" s="142"/>
      <c r="AB135" s="142"/>
      <c r="AC135" s="142"/>
      <c r="AD135" s="142"/>
      <c r="AE135" s="142" t="s">
        <v>100</v>
      </c>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row>
    <row r="136" spans="1:60" outlineLevel="1" x14ac:dyDescent="0.25">
      <c r="A136" s="143">
        <v>56</v>
      </c>
      <c r="B136" s="143" t="s">
        <v>508</v>
      </c>
      <c r="C136" s="178" t="s">
        <v>509</v>
      </c>
      <c r="D136" s="150" t="s">
        <v>214</v>
      </c>
      <c r="E136" s="155">
        <v>1.03</v>
      </c>
      <c r="F136" s="158">
        <f>H136+J136</f>
        <v>0</v>
      </c>
      <c r="G136" s="159">
        <f>ROUND(E136*F136,2)</f>
        <v>0</v>
      </c>
      <c r="H136" s="159"/>
      <c r="I136" s="159">
        <f>ROUND(E136*H136,2)</f>
        <v>0</v>
      </c>
      <c r="J136" s="159"/>
      <c r="K136" s="159">
        <f>ROUND(E136*J136,2)</f>
        <v>0</v>
      </c>
      <c r="L136" s="159">
        <v>21</v>
      </c>
      <c r="M136" s="159">
        <f>G136*(1+L136/100)</f>
        <v>0</v>
      </c>
      <c r="N136" s="150">
        <v>3.5499999999999997E-2</v>
      </c>
      <c r="O136" s="150">
        <f>ROUND(E136*N136,5)</f>
        <v>3.6569999999999998E-2</v>
      </c>
      <c r="P136" s="150">
        <v>0</v>
      </c>
      <c r="Q136" s="150">
        <f>ROUND(E136*P136,5)</f>
        <v>0</v>
      </c>
      <c r="R136" s="150"/>
      <c r="S136" s="150"/>
      <c r="T136" s="151">
        <v>0</v>
      </c>
      <c r="U136" s="150">
        <f>ROUND(E136*T136,2)</f>
        <v>0</v>
      </c>
      <c r="V136" s="142"/>
      <c r="W136" s="142"/>
      <c r="X136" s="142"/>
      <c r="Y136" s="142"/>
      <c r="Z136" s="142"/>
      <c r="AA136" s="142"/>
      <c r="AB136" s="142"/>
      <c r="AC136" s="142"/>
      <c r="AD136" s="142"/>
      <c r="AE136" s="142" t="s">
        <v>218</v>
      </c>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row>
    <row r="137" spans="1:60" outlineLevel="1" x14ac:dyDescent="0.25">
      <c r="A137" s="143"/>
      <c r="B137" s="143"/>
      <c r="C137" s="391" t="s">
        <v>510</v>
      </c>
      <c r="D137" s="392"/>
      <c r="E137" s="393"/>
      <c r="F137" s="394"/>
      <c r="G137" s="395"/>
      <c r="H137" s="159"/>
      <c r="I137" s="159"/>
      <c r="J137" s="159"/>
      <c r="K137" s="159"/>
      <c r="L137" s="159"/>
      <c r="M137" s="159"/>
      <c r="N137" s="150"/>
      <c r="O137" s="150"/>
      <c r="P137" s="150"/>
      <c r="Q137" s="150"/>
      <c r="R137" s="150"/>
      <c r="S137" s="150"/>
      <c r="T137" s="151"/>
      <c r="U137" s="150"/>
      <c r="V137" s="142"/>
      <c r="W137" s="142"/>
      <c r="X137" s="142"/>
      <c r="Y137" s="142"/>
      <c r="Z137" s="142"/>
      <c r="AA137" s="142"/>
      <c r="AB137" s="142"/>
      <c r="AC137" s="142"/>
      <c r="AD137" s="142"/>
      <c r="AE137" s="142" t="s">
        <v>95</v>
      </c>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5" t="str">
        <f>C137</f>
        <v>Viz Technické listy VAS Třebíč V.21</v>
      </c>
      <c r="BB137" s="142"/>
      <c r="BC137" s="142"/>
      <c r="BD137" s="142"/>
      <c r="BE137" s="142"/>
      <c r="BF137" s="142"/>
      <c r="BG137" s="142"/>
      <c r="BH137" s="142"/>
    </row>
    <row r="138" spans="1:60" outlineLevel="1" x14ac:dyDescent="0.25">
      <c r="A138" s="143"/>
      <c r="B138" s="143"/>
      <c r="C138" s="179" t="s">
        <v>483</v>
      </c>
      <c r="D138" s="152"/>
      <c r="E138" s="156">
        <v>1.03</v>
      </c>
      <c r="F138" s="159"/>
      <c r="G138" s="159"/>
      <c r="H138" s="159"/>
      <c r="I138" s="159"/>
      <c r="J138" s="159"/>
      <c r="K138" s="159"/>
      <c r="L138" s="159"/>
      <c r="M138" s="159"/>
      <c r="N138" s="150"/>
      <c r="O138" s="150"/>
      <c r="P138" s="150"/>
      <c r="Q138" s="150"/>
      <c r="R138" s="150"/>
      <c r="S138" s="150"/>
      <c r="T138" s="151"/>
      <c r="U138" s="150"/>
      <c r="V138" s="142"/>
      <c r="W138" s="142"/>
      <c r="X138" s="142"/>
      <c r="Y138" s="142"/>
      <c r="Z138" s="142"/>
      <c r="AA138" s="142"/>
      <c r="AB138" s="142"/>
      <c r="AC138" s="142"/>
      <c r="AD138" s="142"/>
      <c r="AE138" s="142" t="s">
        <v>102</v>
      </c>
      <c r="AF138" s="142">
        <v>0</v>
      </c>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row>
    <row r="139" spans="1:60" ht="20.399999999999999" outlineLevel="1" x14ac:dyDescent="0.25">
      <c r="A139" s="143">
        <v>57</v>
      </c>
      <c r="B139" s="143" t="s">
        <v>511</v>
      </c>
      <c r="C139" s="178" t="s">
        <v>512</v>
      </c>
      <c r="D139" s="150" t="s">
        <v>214</v>
      </c>
      <c r="E139" s="155">
        <v>1</v>
      </c>
      <c r="F139" s="158">
        <f>H139+J139</f>
        <v>0</v>
      </c>
      <c r="G139" s="159">
        <f>ROUND(E139*F139,2)</f>
        <v>0</v>
      </c>
      <c r="H139" s="159"/>
      <c r="I139" s="159">
        <f>ROUND(E139*H139,2)</f>
        <v>0</v>
      </c>
      <c r="J139" s="159"/>
      <c r="K139" s="159">
        <f>ROUND(E139*J139,2)</f>
        <v>0</v>
      </c>
      <c r="L139" s="159">
        <v>21</v>
      </c>
      <c r="M139" s="159">
        <f>G139*(1+L139/100)</f>
        <v>0</v>
      </c>
      <c r="N139" s="150">
        <v>2.4E-2</v>
      </c>
      <c r="O139" s="150">
        <f>ROUND(E139*N139,5)</f>
        <v>2.4E-2</v>
      </c>
      <c r="P139" s="150">
        <v>0</v>
      </c>
      <c r="Q139" s="150">
        <f>ROUND(E139*P139,5)</f>
        <v>0</v>
      </c>
      <c r="R139" s="150"/>
      <c r="S139" s="150"/>
      <c r="T139" s="151">
        <v>0</v>
      </c>
      <c r="U139" s="150">
        <f>ROUND(E139*T139,2)</f>
        <v>0</v>
      </c>
      <c r="V139" s="142"/>
      <c r="W139" s="142"/>
      <c r="X139" s="142"/>
      <c r="Y139" s="142"/>
      <c r="Z139" s="142"/>
      <c r="AA139" s="142"/>
      <c r="AB139" s="142"/>
      <c r="AC139" s="142"/>
      <c r="AD139" s="142"/>
      <c r="AE139" s="142" t="s">
        <v>218</v>
      </c>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row>
    <row r="140" spans="1:60" outlineLevel="1" x14ac:dyDescent="0.25">
      <c r="A140" s="143"/>
      <c r="B140" s="143"/>
      <c r="C140" s="391" t="s">
        <v>513</v>
      </c>
      <c r="D140" s="392"/>
      <c r="E140" s="393"/>
      <c r="F140" s="394"/>
      <c r="G140" s="395"/>
      <c r="H140" s="159"/>
      <c r="I140" s="159"/>
      <c r="J140" s="159"/>
      <c r="K140" s="159"/>
      <c r="L140" s="159"/>
      <c r="M140" s="159"/>
      <c r="N140" s="150"/>
      <c r="O140" s="150"/>
      <c r="P140" s="150"/>
      <c r="Q140" s="150"/>
      <c r="R140" s="150"/>
      <c r="S140" s="150"/>
      <c r="T140" s="151"/>
      <c r="U140" s="150"/>
      <c r="V140" s="142"/>
      <c r="W140" s="142"/>
      <c r="X140" s="142"/>
      <c r="Y140" s="142"/>
      <c r="Z140" s="142"/>
      <c r="AA140" s="142"/>
      <c r="AB140" s="142"/>
      <c r="AC140" s="142"/>
      <c r="AD140" s="142"/>
      <c r="AE140" s="142" t="s">
        <v>95</v>
      </c>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5" t="str">
        <f>C140</f>
        <v>dle Technických listů VAS V23</v>
      </c>
      <c r="BB140" s="142"/>
      <c r="BC140" s="142"/>
      <c r="BD140" s="142"/>
      <c r="BE140" s="142"/>
      <c r="BF140" s="142"/>
      <c r="BG140" s="142"/>
      <c r="BH140" s="142"/>
    </row>
    <row r="141" spans="1:60" outlineLevel="1" x14ac:dyDescent="0.25">
      <c r="A141" s="143">
        <v>58</v>
      </c>
      <c r="B141" s="143" t="s">
        <v>514</v>
      </c>
      <c r="C141" s="178" t="s">
        <v>515</v>
      </c>
      <c r="D141" s="150" t="s">
        <v>214</v>
      </c>
      <c r="E141" s="155">
        <v>5</v>
      </c>
      <c r="F141" s="158">
        <f>H141+J141</f>
        <v>0</v>
      </c>
      <c r="G141" s="159">
        <f>ROUND(E141*F141,2)</f>
        <v>0</v>
      </c>
      <c r="H141" s="159"/>
      <c r="I141" s="159">
        <f>ROUND(E141*H141,2)</f>
        <v>0</v>
      </c>
      <c r="J141" s="159"/>
      <c r="K141" s="159">
        <f>ROUND(E141*J141,2)</f>
        <v>0</v>
      </c>
      <c r="L141" s="159">
        <v>21</v>
      </c>
      <c r="M141" s="159">
        <f>G141*(1+L141/100)</f>
        <v>0</v>
      </c>
      <c r="N141" s="150">
        <v>4.0999999999999999E-4</v>
      </c>
      <c r="O141" s="150">
        <f>ROUND(E141*N141,5)</f>
        <v>2.0500000000000002E-3</v>
      </c>
      <c r="P141" s="150">
        <v>0</v>
      </c>
      <c r="Q141" s="150">
        <f>ROUND(E141*P141,5)</f>
        <v>0</v>
      </c>
      <c r="R141" s="150"/>
      <c r="S141" s="150"/>
      <c r="T141" s="151">
        <v>0.85599999999999998</v>
      </c>
      <c r="U141" s="150">
        <f>ROUND(E141*T141,2)</f>
        <v>4.28</v>
      </c>
      <c r="V141" s="142"/>
      <c r="W141" s="142"/>
      <c r="X141" s="142"/>
      <c r="Y141" s="142"/>
      <c r="Z141" s="142"/>
      <c r="AA141" s="142"/>
      <c r="AB141" s="142"/>
      <c r="AC141" s="142"/>
      <c r="AD141" s="142"/>
      <c r="AE141" s="142" t="s">
        <v>100</v>
      </c>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row>
    <row r="142" spans="1:60" outlineLevel="1" x14ac:dyDescent="0.25">
      <c r="A142" s="143">
        <v>59</v>
      </c>
      <c r="B142" s="143" t="s">
        <v>516</v>
      </c>
      <c r="C142" s="178" t="s">
        <v>517</v>
      </c>
      <c r="D142" s="150" t="s">
        <v>214</v>
      </c>
      <c r="E142" s="155">
        <v>2.06</v>
      </c>
      <c r="F142" s="158">
        <f>H142+J142</f>
        <v>0</v>
      </c>
      <c r="G142" s="159">
        <f>ROUND(E142*F142,2)</f>
        <v>0</v>
      </c>
      <c r="H142" s="159"/>
      <c r="I142" s="159">
        <f>ROUND(E142*H142,2)</f>
        <v>0</v>
      </c>
      <c r="J142" s="159"/>
      <c r="K142" s="159">
        <f>ROUND(E142*J142,2)</f>
        <v>0</v>
      </c>
      <c r="L142" s="159">
        <v>21</v>
      </c>
      <c r="M142" s="159">
        <f>G142*(1+L142/100)</f>
        <v>0</v>
      </c>
      <c r="N142" s="150">
        <v>1.2E-2</v>
      </c>
      <c r="O142" s="150">
        <f>ROUND(E142*N142,5)</f>
        <v>2.4719999999999999E-2</v>
      </c>
      <c r="P142" s="150">
        <v>0</v>
      </c>
      <c r="Q142" s="150">
        <f>ROUND(E142*P142,5)</f>
        <v>0</v>
      </c>
      <c r="R142" s="150"/>
      <c r="S142" s="150"/>
      <c r="T142" s="151">
        <v>0</v>
      </c>
      <c r="U142" s="150">
        <f>ROUND(E142*T142,2)</f>
        <v>0</v>
      </c>
      <c r="V142" s="142"/>
      <c r="W142" s="142"/>
      <c r="X142" s="142"/>
      <c r="Y142" s="142"/>
      <c r="Z142" s="142"/>
      <c r="AA142" s="142"/>
      <c r="AB142" s="142"/>
      <c r="AC142" s="142"/>
      <c r="AD142" s="142"/>
      <c r="AE142" s="142" t="s">
        <v>218</v>
      </c>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row>
    <row r="143" spans="1:60" outlineLevel="1" x14ac:dyDescent="0.25">
      <c r="A143" s="143"/>
      <c r="B143" s="143"/>
      <c r="C143" s="391" t="s">
        <v>503</v>
      </c>
      <c r="D143" s="392"/>
      <c r="E143" s="393"/>
      <c r="F143" s="394"/>
      <c r="G143" s="395"/>
      <c r="H143" s="159"/>
      <c r="I143" s="159"/>
      <c r="J143" s="159"/>
      <c r="K143" s="159"/>
      <c r="L143" s="159"/>
      <c r="M143" s="159"/>
      <c r="N143" s="150"/>
      <c r="O143" s="150"/>
      <c r="P143" s="150"/>
      <c r="Q143" s="150"/>
      <c r="R143" s="150"/>
      <c r="S143" s="150"/>
      <c r="T143" s="151"/>
      <c r="U143" s="150"/>
      <c r="V143" s="142"/>
      <c r="W143" s="142"/>
      <c r="X143" s="142"/>
      <c r="Y143" s="142"/>
      <c r="Z143" s="142"/>
      <c r="AA143" s="142"/>
      <c r="AB143" s="142"/>
      <c r="AC143" s="142"/>
      <c r="AD143" s="142"/>
      <c r="AE143" s="142" t="s">
        <v>95</v>
      </c>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5" t="str">
        <f>C143</f>
        <v>dle Technických listů VAS V8</v>
      </c>
      <c r="BB143" s="142"/>
      <c r="BC143" s="142"/>
      <c r="BD143" s="142"/>
      <c r="BE143" s="142"/>
      <c r="BF143" s="142"/>
      <c r="BG143" s="142"/>
      <c r="BH143" s="142"/>
    </row>
    <row r="144" spans="1:60" outlineLevel="1" x14ac:dyDescent="0.25">
      <c r="A144" s="143"/>
      <c r="B144" s="143"/>
      <c r="C144" s="179" t="s">
        <v>488</v>
      </c>
      <c r="D144" s="152"/>
      <c r="E144" s="156">
        <v>2.06</v>
      </c>
      <c r="F144" s="159"/>
      <c r="G144" s="159"/>
      <c r="H144" s="159"/>
      <c r="I144" s="159"/>
      <c r="J144" s="159"/>
      <c r="K144" s="159"/>
      <c r="L144" s="159"/>
      <c r="M144" s="159"/>
      <c r="N144" s="150"/>
      <c r="O144" s="150"/>
      <c r="P144" s="150"/>
      <c r="Q144" s="150"/>
      <c r="R144" s="150"/>
      <c r="S144" s="150"/>
      <c r="T144" s="151"/>
      <c r="U144" s="150"/>
      <c r="V144" s="142"/>
      <c r="W144" s="142"/>
      <c r="X144" s="142"/>
      <c r="Y144" s="142"/>
      <c r="Z144" s="142"/>
      <c r="AA144" s="142"/>
      <c r="AB144" s="142"/>
      <c r="AC144" s="142"/>
      <c r="AD144" s="142"/>
      <c r="AE144" s="142" t="s">
        <v>102</v>
      </c>
      <c r="AF144" s="142">
        <v>0</v>
      </c>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row>
    <row r="145" spans="1:60" outlineLevel="1" x14ac:dyDescent="0.25">
      <c r="A145" s="143">
        <v>60</v>
      </c>
      <c r="B145" s="143" t="s">
        <v>518</v>
      </c>
      <c r="C145" s="178" t="s">
        <v>519</v>
      </c>
      <c r="D145" s="150" t="s">
        <v>214</v>
      </c>
      <c r="E145" s="155">
        <v>1.03</v>
      </c>
      <c r="F145" s="158">
        <f>H145+J145</f>
        <v>0</v>
      </c>
      <c r="G145" s="159">
        <f>ROUND(E145*F145,2)</f>
        <v>0</v>
      </c>
      <c r="H145" s="159"/>
      <c r="I145" s="159">
        <f>ROUND(E145*H145,2)</f>
        <v>0</v>
      </c>
      <c r="J145" s="159"/>
      <c r="K145" s="159">
        <f>ROUND(E145*J145,2)</f>
        <v>0</v>
      </c>
      <c r="L145" s="159">
        <v>21</v>
      </c>
      <c r="M145" s="159">
        <f>G145*(1+L145/100)</f>
        <v>0</v>
      </c>
      <c r="N145" s="150">
        <v>9.2999999999999992E-3</v>
      </c>
      <c r="O145" s="150">
        <f>ROUND(E145*N145,5)</f>
        <v>9.58E-3</v>
      </c>
      <c r="P145" s="150">
        <v>0</v>
      </c>
      <c r="Q145" s="150">
        <f>ROUND(E145*P145,5)</f>
        <v>0</v>
      </c>
      <c r="R145" s="150"/>
      <c r="S145" s="150"/>
      <c r="T145" s="151">
        <v>0</v>
      </c>
      <c r="U145" s="150">
        <f>ROUND(E145*T145,2)</f>
        <v>0</v>
      </c>
      <c r="V145" s="142"/>
      <c r="W145" s="142"/>
      <c r="X145" s="142"/>
      <c r="Y145" s="142"/>
      <c r="Z145" s="142"/>
      <c r="AA145" s="142"/>
      <c r="AB145" s="142"/>
      <c r="AC145" s="142"/>
      <c r="AD145" s="142"/>
      <c r="AE145" s="142" t="s">
        <v>218</v>
      </c>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row>
    <row r="146" spans="1:60" outlineLevel="1" x14ac:dyDescent="0.25">
      <c r="A146" s="143"/>
      <c r="B146" s="143"/>
      <c r="C146" s="391" t="s">
        <v>482</v>
      </c>
      <c r="D146" s="392"/>
      <c r="E146" s="393"/>
      <c r="F146" s="394"/>
      <c r="G146" s="395"/>
      <c r="H146" s="159"/>
      <c r="I146" s="159"/>
      <c r="J146" s="159"/>
      <c r="K146" s="159"/>
      <c r="L146" s="159"/>
      <c r="M146" s="159"/>
      <c r="N146" s="150"/>
      <c r="O146" s="150"/>
      <c r="P146" s="150"/>
      <c r="Q146" s="150"/>
      <c r="R146" s="150"/>
      <c r="S146" s="150"/>
      <c r="T146" s="151"/>
      <c r="U146" s="150"/>
      <c r="V146" s="142"/>
      <c r="W146" s="142"/>
      <c r="X146" s="142"/>
      <c r="Y146" s="142"/>
      <c r="Z146" s="142"/>
      <c r="AA146" s="142"/>
      <c r="AB146" s="142"/>
      <c r="AC146" s="142"/>
      <c r="AD146" s="142"/>
      <c r="AE146" s="142" t="s">
        <v>95</v>
      </c>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5" t="str">
        <f>C146</f>
        <v>Viz Technické listy VAS Třebíč V.8</v>
      </c>
      <c r="BB146" s="142"/>
      <c r="BC146" s="142"/>
      <c r="BD146" s="142"/>
      <c r="BE146" s="142"/>
      <c r="BF146" s="142"/>
      <c r="BG146" s="142"/>
      <c r="BH146" s="142"/>
    </row>
    <row r="147" spans="1:60" outlineLevel="1" x14ac:dyDescent="0.25">
      <c r="A147" s="143"/>
      <c r="B147" s="143"/>
      <c r="C147" s="179" t="s">
        <v>483</v>
      </c>
      <c r="D147" s="152"/>
      <c r="E147" s="156">
        <v>1.03</v>
      </c>
      <c r="F147" s="159"/>
      <c r="G147" s="159"/>
      <c r="H147" s="159"/>
      <c r="I147" s="159"/>
      <c r="J147" s="159"/>
      <c r="K147" s="159"/>
      <c r="L147" s="159"/>
      <c r="M147" s="159"/>
      <c r="N147" s="150"/>
      <c r="O147" s="150"/>
      <c r="P147" s="150"/>
      <c r="Q147" s="150"/>
      <c r="R147" s="150"/>
      <c r="S147" s="150"/>
      <c r="T147" s="151"/>
      <c r="U147" s="150"/>
      <c r="V147" s="142"/>
      <c r="W147" s="142"/>
      <c r="X147" s="142"/>
      <c r="Y147" s="142"/>
      <c r="Z147" s="142"/>
      <c r="AA147" s="142"/>
      <c r="AB147" s="142"/>
      <c r="AC147" s="142"/>
      <c r="AD147" s="142"/>
      <c r="AE147" s="142" t="s">
        <v>102</v>
      </c>
      <c r="AF147" s="142">
        <v>0</v>
      </c>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row>
    <row r="148" spans="1:60" outlineLevel="1" x14ac:dyDescent="0.25">
      <c r="A148" s="143">
        <v>61</v>
      </c>
      <c r="B148" s="143" t="s">
        <v>520</v>
      </c>
      <c r="C148" s="178" t="s">
        <v>521</v>
      </c>
      <c r="D148" s="150" t="s">
        <v>214</v>
      </c>
      <c r="E148" s="155">
        <v>2.06</v>
      </c>
      <c r="F148" s="158">
        <f>H148+J148</f>
        <v>0</v>
      </c>
      <c r="G148" s="159">
        <f>ROUND(E148*F148,2)</f>
        <v>0</v>
      </c>
      <c r="H148" s="159"/>
      <c r="I148" s="159">
        <f>ROUND(E148*H148,2)</f>
        <v>0</v>
      </c>
      <c r="J148" s="159"/>
      <c r="K148" s="159">
        <f>ROUND(E148*J148,2)</f>
        <v>0</v>
      </c>
      <c r="L148" s="159">
        <v>21</v>
      </c>
      <c r="M148" s="159">
        <f>G148*(1+L148/100)</f>
        <v>0</v>
      </c>
      <c r="N148" s="150">
        <v>4.3E-3</v>
      </c>
      <c r="O148" s="150">
        <f>ROUND(E148*N148,5)</f>
        <v>8.8599999999999998E-3</v>
      </c>
      <c r="P148" s="150">
        <v>0</v>
      </c>
      <c r="Q148" s="150">
        <f>ROUND(E148*P148,5)</f>
        <v>0</v>
      </c>
      <c r="R148" s="150"/>
      <c r="S148" s="150"/>
      <c r="T148" s="151">
        <v>0</v>
      </c>
      <c r="U148" s="150">
        <f>ROUND(E148*T148,2)</f>
        <v>0</v>
      </c>
      <c r="V148" s="142"/>
      <c r="W148" s="142"/>
      <c r="X148" s="142"/>
      <c r="Y148" s="142"/>
      <c r="Z148" s="142"/>
      <c r="AA148" s="142"/>
      <c r="AB148" s="142"/>
      <c r="AC148" s="142"/>
      <c r="AD148" s="142"/>
      <c r="AE148" s="142" t="s">
        <v>218</v>
      </c>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row>
    <row r="149" spans="1:60" outlineLevel="1" x14ac:dyDescent="0.25">
      <c r="A149" s="143"/>
      <c r="B149" s="143"/>
      <c r="C149" s="391" t="s">
        <v>482</v>
      </c>
      <c r="D149" s="392"/>
      <c r="E149" s="393"/>
      <c r="F149" s="394"/>
      <c r="G149" s="395"/>
      <c r="H149" s="159"/>
      <c r="I149" s="159"/>
      <c r="J149" s="159"/>
      <c r="K149" s="159"/>
      <c r="L149" s="159"/>
      <c r="M149" s="159"/>
      <c r="N149" s="150"/>
      <c r="O149" s="150"/>
      <c r="P149" s="150"/>
      <c r="Q149" s="150"/>
      <c r="R149" s="150"/>
      <c r="S149" s="150"/>
      <c r="T149" s="151"/>
      <c r="U149" s="150"/>
      <c r="V149" s="142"/>
      <c r="W149" s="142"/>
      <c r="X149" s="142"/>
      <c r="Y149" s="142"/>
      <c r="Z149" s="142"/>
      <c r="AA149" s="142"/>
      <c r="AB149" s="142"/>
      <c r="AC149" s="142"/>
      <c r="AD149" s="142"/>
      <c r="AE149" s="142" t="s">
        <v>95</v>
      </c>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5" t="str">
        <f>C149</f>
        <v>Viz Technické listy VAS Třebíč V.8</v>
      </c>
      <c r="BB149" s="142"/>
      <c r="BC149" s="142"/>
      <c r="BD149" s="142"/>
      <c r="BE149" s="142"/>
      <c r="BF149" s="142"/>
      <c r="BG149" s="142"/>
      <c r="BH149" s="142"/>
    </row>
    <row r="150" spans="1:60" outlineLevel="1" x14ac:dyDescent="0.25">
      <c r="A150" s="143"/>
      <c r="B150" s="143"/>
      <c r="C150" s="179" t="s">
        <v>488</v>
      </c>
      <c r="D150" s="152"/>
      <c r="E150" s="156">
        <v>2.06</v>
      </c>
      <c r="F150" s="159"/>
      <c r="G150" s="159"/>
      <c r="H150" s="159"/>
      <c r="I150" s="159"/>
      <c r="J150" s="159"/>
      <c r="K150" s="159"/>
      <c r="L150" s="159"/>
      <c r="M150" s="159"/>
      <c r="N150" s="150"/>
      <c r="O150" s="150"/>
      <c r="P150" s="150"/>
      <c r="Q150" s="150"/>
      <c r="R150" s="150"/>
      <c r="S150" s="150"/>
      <c r="T150" s="151"/>
      <c r="U150" s="150"/>
      <c r="V150" s="142"/>
      <c r="W150" s="142"/>
      <c r="X150" s="142"/>
      <c r="Y150" s="142"/>
      <c r="Z150" s="142"/>
      <c r="AA150" s="142"/>
      <c r="AB150" s="142"/>
      <c r="AC150" s="142"/>
      <c r="AD150" s="142"/>
      <c r="AE150" s="142" t="s">
        <v>102</v>
      </c>
      <c r="AF150" s="142">
        <v>0</v>
      </c>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row>
    <row r="151" spans="1:60" outlineLevel="1" x14ac:dyDescent="0.25">
      <c r="A151" s="143">
        <v>62</v>
      </c>
      <c r="B151" s="143" t="s">
        <v>522</v>
      </c>
      <c r="C151" s="178" t="s">
        <v>523</v>
      </c>
      <c r="D151" s="150" t="s">
        <v>214</v>
      </c>
      <c r="E151" s="155">
        <v>2</v>
      </c>
      <c r="F151" s="158">
        <f>H151+J151</f>
        <v>0</v>
      </c>
      <c r="G151" s="159">
        <f>ROUND(E151*F151,2)</f>
        <v>0</v>
      </c>
      <c r="H151" s="159"/>
      <c r="I151" s="159">
        <f>ROUND(E151*H151,2)</f>
        <v>0</v>
      </c>
      <c r="J151" s="159"/>
      <c r="K151" s="159">
        <f>ROUND(E151*J151,2)</f>
        <v>0</v>
      </c>
      <c r="L151" s="159">
        <v>21</v>
      </c>
      <c r="M151" s="159">
        <f>G151*(1+L151/100)</f>
        <v>0</v>
      </c>
      <c r="N151" s="150">
        <v>2.7799999999999999E-3</v>
      </c>
      <c r="O151" s="150">
        <f>ROUND(E151*N151,5)</f>
        <v>5.5599999999999998E-3</v>
      </c>
      <c r="P151" s="150">
        <v>0</v>
      </c>
      <c r="Q151" s="150">
        <f>ROUND(E151*P151,5)</f>
        <v>0</v>
      </c>
      <c r="R151" s="150"/>
      <c r="S151" s="150"/>
      <c r="T151" s="151">
        <v>1.0069999999999999</v>
      </c>
      <c r="U151" s="150">
        <f>ROUND(E151*T151,2)</f>
        <v>2.0099999999999998</v>
      </c>
      <c r="V151" s="142"/>
      <c r="W151" s="142"/>
      <c r="X151" s="142"/>
      <c r="Y151" s="142"/>
      <c r="Z151" s="142"/>
      <c r="AA151" s="142"/>
      <c r="AB151" s="142"/>
      <c r="AC151" s="142"/>
      <c r="AD151" s="142"/>
      <c r="AE151" s="142" t="s">
        <v>100</v>
      </c>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row>
    <row r="152" spans="1:60" outlineLevel="1" x14ac:dyDescent="0.25">
      <c r="A152" s="143">
        <v>63</v>
      </c>
      <c r="B152" s="143" t="s">
        <v>524</v>
      </c>
      <c r="C152" s="178" t="s">
        <v>525</v>
      </c>
      <c r="D152" s="150" t="s">
        <v>214</v>
      </c>
      <c r="E152" s="155">
        <v>1.03</v>
      </c>
      <c r="F152" s="158">
        <f>H152+J152</f>
        <v>0</v>
      </c>
      <c r="G152" s="159">
        <f>ROUND(E152*F152,2)</f>
        <v>0</v>
      </c>
      <c r="H152" s="159"/>
      <c r="I152" s="159">
        <f>ROUND(E152*H152,2)</f>
        <v>0</v>
      </c>
      <c r="J152" s="159"/>
      <c r="K152" s="159">
        <f>ROUND(E152*J152,2)</f>
        <v>0</v>
      </c>
      <c r="L152" s="159">
        <v>21</v>
      </c>
      <c r="M152" s="159">
        <f>G152*(1+L152/100)</f>
        <v>0</v>
      </c>
      <c r="N152" s="150">
        <v>2.2599999999999999E-2</v>
      </c>
      <c r="O152" s="150">
        <f>ROUND(E152*N152,5)</f>
        <v>2.3279999999999999E-2</v>
      </c>
      <c r="P152" s="150">
        <v>0</v>
      </c>
      <c r="Q152" s="150">
        <f>ROUND(E152*P152,5)</f>
        <v>0</v>
      </c>
      <c r="R152" s="150"/>
      <c r="S152" s="150"/>
      <c r="T152" s="151">
        <v>0</v>
      </c>
      <c r="U152" s="150">
        <f>ROUND(E152*T152,2)</f>
        <v>0</v>
      </c>
      <c r="V152" s="142"/>
      <c r="W152" s="142"/>
      <c r="X152" s="142"/>
      <c r="Y152" s="142"/>
      <c r="Z152" s="142"/>
      <c r="AA152" s="142"/>
      <c r="AB152" s="142"/>
      <c r="AC152" s="142"/>
      <c r="AD152" s="142"/>
      <c r="AE152" s="142" t="s">
        <v>218</v>
      </c>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row>
    <row r="153" spans="1:60" outlineLevel="1" x14ac:dyDescent="0.25">
      <c r="A153" s="143"/>
      <c r="B153" s="143"/>
      <c r="C153" s="391" t="s">
        <v>482</v>
      </c>
      <c r="D153" s="392"/>
      <c r="E153" s="393"/>
      <c r="F153" s="394"/>
      <c r="G153" s="395"/>
      <c r="H153" s="159"/>
      <c r="I153" s="159"/>
      <c r="J153" s="159"/>
      <c r="K153" s="159"/>
      <c r="L153" s="159"/>
      <c r="M153" s="159"/>
      <c r="N153" s="150"/>
      <c r="O153" s="150"/>
      <c r="P153" s="150"/>
      <c r="Q153" s="150"/>
      <c r="R153" s="150"/>
      <c r="S153" s="150"/>
      <c r="T153" s="151"/>
      <c r="U153" s="150"/>
      <c r="V153" s="142"/>
      <c r="W153" s="142"/>
      <c r="X153" s="142"/>
      <c r="Y153" s="142"/>
      <c r="Z153" s="142"/>
      <c r="AA153" s="142"/>
      <c r="AB153" s="142"/>
      <c r="AC153" s="142"/>
      <c r="AD153" s="142"/>
      <c r="AE153" s="142" t="s">
        <v>95</v>
      </c>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5" t="str">
        <f>C153</f>
        <v>Viz Technické listy VAS Třebíč V.8</v>
      </c>
      <c r="BB153" s="142"/>
      <c r="BC153" s="142"/>
      <c r="BD153" s="142"/>
      <c r="BE153" s="142"/>
      <c r="BF153" s="142"/>
      <c r="BG153" s="142"/>
      <c r="BH153" s="142"/>
    </row>
    <row r="154" spans="1:60" outlineLevel="1" x14ac:dyDescent="0.25">
      <c r="A154" s="143"/>
      <c r="B154" s="143"/>
      <c r="C154" s="179" t="s">
        <v>483</v>
      </c>
      <c r="D154" s="152"/>
      <c r="E154" s="156">
        <v>1.03</v>
      </c>
      <c r="F154" s="159"/>
      <c r="G154" s="159"/>
      <c r="H154" s="159"/>
      <c r="I154" s="159"/>
      <c r="J154" s="159"/>
      <c r="K154" s="159"/>
      <c r="L154" s="159"/>
      <c r="M154" s="159"/>
      <c r="N154" s="150"/>
      <c r="O154" s="150"/>
      <c r="P154" s="150"/>
      <c r="Q154" s="150"/>
      <c r="R154" s="150"/>
      <c r="S154" s="150"/>
      <c r="T154" s="151"/>
      <c r="U154" s="150"/>
      <c r="V154" s="142"/>
      <c r="W154" s="142"/>
      <c r="X154" s="142"/>
      <c r="Y154" s="142"/>
      <c r="Z154" s="142"/>
      <c r="AA154" s="142"/>
      <c r="AB154" s="142"/>
      <c r="AC154" s="142"/>
      <c r="AD154" s="142"/>
      <c r="AE154" s="142" t="s">
        <v>102</v>
      </c>
      <c r="AF154" s="142">
        <v>0</v>
      </c>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row>
    <row r="155" spans="1:60" outlineLevel="1" x14ac:dyDescent="0.25">
      <c r="A155" s="143">
        <v>64</v>
      </c>
      <c r="B155" s="143" t="s">
        <v>526</v>
      </c>
      <c r="C155" s="178" t="s">
        <v>527</v>
      </c>
      <c r="D155" s="150" t="s">
        <v>214</v>
      </c>
      <c r="E155" s="155">
        <v>1.03</v>
      </c>
      <c r="F155" s="158">
        <f>H155+J155</f>
        <v>0</v>
      </c>
      <c r="G155" s="159">
        <f>ROUND(E155*F155,2)</f>
        <v>0</v>
      </c>
      <c r="H155" s="159"/>
      <c r="I155" s="159">
        <f>ROUND(E155*H155,2)</f>
        <v>0</v>
      </c>
      <c r="J155" s="159"/>
      <c r="K155" s="159">
        <f>ROUND(E155*J155,2)</f>
        <v>0</v>
      </c>
      <c r="L155" s="159">
        <v>21</v>
      </c>
      <c r="M155" s="159">
        <f>G155*(1+L155/100)</f>
        <v>0</v>
      </c>
      <c r="N155" s="150">
        <v>7.1999999999999998E-3</v>
      </c>
      <c r="O155" s="150">
        <f>ROUND(E155*N155,5)</f>
        <v>7.4200000000000004E-3</v>
      </c>
      <c r="P155" s="150">
        <v>0</v>
      </c>
      <c r="Q155" s="150">
        <f>ROUND(E155*P155,5)</f>
        <v>0</v>
      </c>
      <c r="R155" s="150"/>
      <c r="S155" s="150"/>
      <c r="T155" s="151">
        <v>0</v>
      </c>
      <c r="U155" s="150">
        <f>ROUND(E155*T155,2)</f>
        <v>0</v>
      </c>
      <c r="V155" s="142"/>
      <c r="W155" s="142"/>
      <c r="X155" s="142"/>
      <c r="Y155" s="142"/>
      <c r="Z155" s="142"/>
      <c r="AA155" s="142"/>
      <c r="AB155" s="142"/>
      <c r="AC155" s="142"/>
      <c r="AD155" s="142"/>
      <c r="AE155" s="142" t="s">
        <v>218</v>
      </c>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row>
    <row r="156" spans="1:60" outlineLevel="1" x14ac:dyDescent="0.25">
      <c r="A156" s="143"/>
      <c r="B156" s="143"/>
      <c r="C156" s="391" t="s">
        <v>482</v>
      </c>
      <c r="D156" s="392"/>
      <c r="E156" s="393"/>
      <c r="F156" s="394"/>
      <c r="G156" s="395"/>
      <c r="H156" s="159"/>
      <c r="I156" s="159"/>
      <c r="J156" s="159"/>
      <c r="K156" s="159"/>
      <c r="L156" s="159"/>
      <c r="M156" s="159"/>
      <c r="N156" s="150"/>
      <c r="O156" s="150"/>
      <c r="P156" s="150"/>
      <c r="Q156" s="150"/>
      <c r="R156" s="150"/>
      <c r="S156" s="150"/>
      <c r="T156" s="151"/>
      <c r="U156" s="150"/>
      <c r="V156" s="142"/>
      <c r="W156" s="142"/>
      <c r="X156" s="142"/>
      <c r="Y156" s="142"/>
      <c r="Z156" s="142"/>
      <c r="AA156" s="142"/>
      <c r="AB156" s="142"/>
      <c r="AC156" s="142"/>
      <c r="AD156" s="142"/>
      <c r="AE156" s="142" t="s">
        <v>95</v>
      </c>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5" t="str">
        <f>C156</f>
        <v>Viz Technické listy VAS Třebíč V.8</v>
      </c>
      <c r="BB156" s="142"/>
      <c r="BC156" s="142"/>
      <c r="BD156" s="142"/>
      <c r="BE156" s="142"/>
      <c r="BF156" s="142"/>
      <c r="BG156" s="142"/>
      <c r="BH156" s="142"/>
    </row>
    <row r="157" spans="1:60" outlineLevel="1" x14ac:dyDescent="0.25">
      <c r="A157" s="143"/>
      <c r="B157" s="143"/>
      <c r="C157" s="179" t="s">
        <v>483</v>
      </c>
      <c r="D157" s="152"/>
      <c r="E157" s="156">
        <v>1.03</v>
      </c>
      <c r="F157" s="159"/>
      <c r="G157" s="159"/>
      <c r="H157" s="159"/>
      <c r="I157" s="159"/>
      <c r="J157" s="159"/>
      <c r="K157" s="159"/>
      <c r="L157" s="159"/>
      <c r="M157" s="159"/>
      <c r="N157" s="150"/>
      <c r="O157" s="150"/>
      <c r="P157" s="150"/>
      <c r="Q157" s="150"/>
      <c r="R157" s="150"/>
      <c r="S157" s="150"/>
      <c r="T157" s="151"/>
      <c r="U157" s="150"/>
      <c r="V157" s="142"/>
      <c r="W157" s="142"/>
      <c r="X157" s="142"/>
      <c r="Y157" s="142"/>
      <c r="Z157" s="142"/>
      <c r="AA157" s="142"/>
      <c r="AB157" s="142"/>
      <c r="AC157" s="142"/>
      <c r="AD157" s="142"/>
      <c r="AE157" s="142" t="s">
        <v>102</v>
      </c>
      <c r="AF157" s="142">
        <v>0</v>
      </c>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row>
    <row r="158" spans="1:60" outlineLevel="1" x14ac:dyDescent="0.25">
      <c r="A158" s="143">
        <v>65</v>
      </c>
      <c r="B158" s="143" t="s">
        <v>528</v>
      </c>
      <c r="C158" s="178" t="s">
        <v>529</v>
      </c>
      <c r="D158" s="150" t="s">
        <v>214</v>
      </c>
      <c r="E158" s="155">
        <v>2</v>
      </c>
      <c r="F158" s="158">
        <f>H158+J158</f>
        <v>0</v>
      </c>
      <c r="G158" s="159">
        <f>ROUND(E158*F158,2)</f>
        <v>0</v>
      </c>
      <c r="H158" s="159"/>
      <c r="I158" s="159">
        <f>ROUND(E158*H158,2)</f>
        <v>0</v>
      </c>
      <c r="J158" s="159"/>
      <c r="K158" s="159">
        <f>ROUND(E158*J158,2)</f>
        <v>0</v>
      </c>
      <c r="L158" s="159">
        <v>21</v>
      </c>
      <c r="M158" s="159">
        <f>G158*(1+L158/100)</f>
        <v>0</v>
      </c>
      <c r="N158" s="150">
        <v>2.81E-3</v>
      </c>
      <c r="O158" s="150">
        <f>ROUND(E158*N158,5)</f>
        <v>5.62E-3</v>
      </c>
      <c r="P158" s="150">
        <v>0</v>
      </c>
      <c r="Q158" s="150">
        <f>ROUND(E158*P158,5)</f>
        <v>0</v>
      </c>
      <c r="R158" s="150"/>
      <c r="S158" s="150"/>
      <c r="T158" s="151">
        <v>1.04</v>
      </c>
      <c r="U158" s="150">
        <f>ROUND(E158*T158,2)</f>
        <v>2.08</v>
      </c>
      <c r="V158" s="142"/>
      <c r="W158" s="142"/>
      <c r="X158" s="142"/>
      <c r="Y158" s="142"/>
      <c r="Z158" s="142"/>
      <c r="AA158" s="142"/>
      <c r="AB158" s="142"/>
      <c r="AC158" s="142"/>
      <c r="AD158" s="142"/>
      <c r="AE158" s="142" t="s">
        <v>100</v>
      </c>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row>
    <row r="159" spans="1:60" outlineLevel="1" x14ac:dyDescent="0.25">
      <c r="A159" s="143">
        <v>66</v>
      </c>
      <c r="B159" s="143" t="s">
        <v>530</v>
      </c>
      <c r="C159" s="178" t="s">
        <v>531</v>
      </c>
      <c r="D159" s="150" t="s">
        <v>214</v>
      </c>
      <c r="E159" s="155">
        <v>2.06</v>
      </c>
      <c r="F159" s="158">
        <f>H159+J159</f>
        <v>0</v>
      </c>
      <c r="G159" s="159">
        <f>ROUND(E159*F159,2)</f>
        <v>0</v>
      </c>
      <c r="H159" s="159"/>
      <c r="I159" s="159">
        <f>ROUND(E159*H159,2)</f>
        <v>0</v>
      </c>
      <c r="J159" s="159"/>
      <c r="K159" s="159">
        <f>ROUND(E159*J159,2)</f>
        <v>0</v>
      </c>
      <c r="L159" s="159">
        <v>21</v>
      </c>
      <c r="M159" s="159">
        <f>G159*(1+L159/100)</f>
        <v>0</v>
      </c>
      <c r="N159" s="150">
        <v>1.0999999999999999E-2</v>
      </c>
      <c r="O159" s="150">
        <f>ROUND(E159*N159,5)</f>
        <v>2.266E-2</v>
      </c>
      <c r="P159" s="150">
        <v>0</v>
      </c>
      <c r="Q159" s="150">
        <f>ROUND(E159*P159,5)</f>
        <v>0</v>
      </c>
      <c r="R159" s="150"/>
      <c r="S159" s="150"/>
      <c r="T159" s="151">
        <v>0</v>
      </c>
      <c r="U159" s="150">
        <f>ROUND(E159*T159,2)</f>
        <v>0</v>
      </c>
      <c r="V159" s="142"/>
      <c r="W159" s="142"/>
      <c r="X159" s="142"/>
      <c r="Y159" s="142"/>
      <c r="Z159" s="142"/>
      <c r="AA159" s="142"/>
      <c r="AB159" s="142"/>
      <c r="AC159" s="142"/>
      <c r="AD159" s="142"/>
      <c r="AE159" s="142" t="s">
        <v>218</v>
      </c>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row>
    <row r="160" spans="1:60" outlineLevel="1" x14ac:dyDescent="0.25">
      <c r="A160" s="143"/>
      <c r="B160" s="143"/>
      <c r="C160" s="391" t="s">
        <v>482</v>
      </c>
      <c r="D160" s="392"/>
      <c r="E160" s="393"/>
      <c r="F160" s="394"/>
      <c r="G160" s="395"/>
      <c r="H160" s="159"/>
      <c r="I160" s="159"/>
      <c r="J160" s="159"/>
      <c r="K160" s="159"/>
      <c r="L160" s="159"/>
      <c r="M160" s="159"/>
      <c r="N160" s="150"/>
      <c r="O160" s="150"/>
      <c r="P160" s="150"/>
      <c r="Q160" s="150"/>
      <c r="R160" s="150"/>
      <c r="S160" s="150"/>
      <c r="T160" s="151"/>
      <c r="U160" s="150"/>
      <c r="V160" s="142"/>
      <c r="W160" s="142"/>
      <c r="X160" s="142"/>
      <c r="Y160" s="142"/>
      <c r="Z160" s="142"/>
      <c r="AA160" s="142"/>
      <c r="AB160" s="142"/>
      <c r="AC160" s="142"/>
      <c r="AD160" s="142"/>
      <c r="AE160" s="142" t="s">
        <v>95</v>
      </c>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5" t="str">
        <f>C160</f>
        <v>Viz Technické listy VAS Třebíč V.8</v>
      </c>
      <c r="BB160" s="142"/>
      <c r="BC160" s="142"/>
      <c r="BD160" s="142"/>
      <c r="BE160" s="142"/>
      <c r="BF160" s="142"/>
      <c r="BG160" s="142"/>
      <c r="BH160" s="142"/>
    </row>
    <row r="161" spans="1:60" outlineLevel="1" x14ac:dyDescent="0.25">
      <c r="A161" s="143"/>
      <c r="B161" s="143"/>
      <c r="C161" s="179" t="s">
        <v>488</v>
      </c>
      <c r="D161" s="152"/>
      <c r="E161" s="156">
        <v>2.06</v>
      </c>
      <c r="F161" s="159"/>
      <c r="G161" s="159"/>
      <c r="H161" s="159"/>
      <c r="I161" s="159"/>
      <c r="J161" s="159"/>
      <c r="K161" s="159"/>
      <c r="L161" s="159"/>
      <c r="M161" s="159"/>
      <c r="N161" s="150"/>
      <c r="O161" s="150"/>
      <c r="P161" s="150"/>
      <c r="Q161" s="150"/>
      <c r="R161" s="150"/>
      <c r="S161" s="150"/>
      <c r="T161" s="151"/>
      <c r="U161" s="150"/>
      <c r="V161" s="142"/>
      <c r="W161" s="142"/>
      <c r="X161" s="142"/>
      <c r="Y161" s="142"/>
      <c r="Z161" s="142"/>
      <c r="AA161" s="142"/>
      <c r="AB161" s="142"/>
      <c r="AC161" s="142"/>
      <c r="AD161" s="142"/>
      <c r="AE161" s="142" t="s">
        <v>102</v>
      </c>
      <c r="AF161" s="142">
        <v>0</v>
      </c>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row>
    <row r="162" spans="1:60" outlineLevel="1" x14ac:dyDescent="0.25">
      <c r="A162" s="143">
        <v>67</v>
      </c>
      <c r="B162" s="143" t="s">
        <v>532</v>
      </c>
      <c r="C162" s="178" t="s">
        <v>533</v>
      </c>
      <c r="D162" s="150" t="s">
        <v>214</v>
      </c>
      <c r="E162" s="155">
        <v>1</v>
      </c>
      <c r="F162" s="158">
        <f>H162+J162</f>
        <v>0</v>
      </c>
      <c r="G162" s="159">
        <f>ROUND(E162*F162,2)</f>
        <v>0</v>
      </c>
      <c r="H162" s="159"/>
      <c r="I162" s="159">
        <f>ROUND(E162*H162,2)</f>
        <v>0</v>
      </c>
      <c r="J162" s="159"/>
      <c r="K162" s="159">
        <f>ROUND(E162*J162,2)</f>
        <v>0</v>
      </c>
      <c r="L162" s="159">
        <v>21</v>
      </c>
      <c r="M162" s="159">
        <f>G162*(1+L162/100)</f>
        <v>0</v>
      </c>
      <c r="N162" s="150">
        <v>3.2000000000000003E-4</v>
      </c>
      <c r="O162" s="150">
        <f>ROUND(E162*N162,5)</f>
        <v>3.2000000000000003E-4</v>
      </c>
      <c r="P162" s="150">
        <v>0</v>
      </c>
      <c r="Q162" s="150">
        <f>ROUND(E162*P162,5)</f>
        <v>0</v>
      </c>
      <c r="R162" s="150"/>
      <c r="S162" s="150"/>
      <c r="T162" s="151">
        <v>1.0940000000000001</v>
      </c>
      <c r="U162" s="150">
        <f>ROUND(E162*T162,2)</f>
        <v>1.0900000000000001</v>
      </c>
      <c r="V162" s="142"/>
      <c r="W162" s="142"/>
      <c r="X162" s="142"/>
      <c r="Y162" s="142"/>
      <c r="Z162" s="142"/>
      <c r="AA162" s="142"/>
      <c r="AB162" s="142"/>
      <c r="AC162" s="142"/>
      <c r="AD162" s="142"/>
      <c r="AE162" s="142" t="s">
        <v>100</v>
      </c>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row>
    <row r="163" spans="1:60" outlineLevel="1" x14ac:dyDescent="0.25">
      <c r="A163" s="143">
        <v>68</v>
      </c>
      <c r="B163" s="143" t="s">
        <v>534</v>
      </c>
      <c r="C163" s="178" t="s">
        <v>535</v>
      </c>
      <c r="D163" s="150" t="s">
        <v>214</v>
      </c>
      <c r="E163" s="155">
        <v>1.03</v>
      </c>
      <c r="F163" s="158">
        <f>H163+J163</f>
        <v>0</v>
      </c>
      <c r="G163" s="159">
        <f>ROUND(E163*F163,2)</f>
        <v>0</v>
      </c>
      <c r="H163" s="159"/>
      <c r="I163" s="159">
        <f>ROUND(E163*H163,2)</f>
        <v>0</v>
      </c>
      <c r="J163" s="159"/>
      <c r="K163" s="159">
        <f>ROUND(E163*J163,2)</f>
        <v>0</v>
      </c>
      <c r="L163" s="159">
        <v>21</v>
      </c>
      <c r="M163" s="159">
        <f>G163*(1+L163/100)</f>
        <v>0</v>
      </c>
      <c r="N163" s="150">
        <v>1.5299999999999999E-2</v>
      </c>
      <c r="O163" s="150">
        <f>ROUND(E163*N163,5)</f>
        <v>1.576E-2</v>
      </c>
      <c r="P163" s="150">
        <v>0</v>
      </c>
      <c r="Q163" s="150">
        <f>ROUND(E163*P163,5)</f>
        <v>0</v>
      </c>
      <c r="R163" s="150"/>
      <c r="S163" s="150"/>
      <c r="T163" s="151">
        <v>0</v>
      </c>
      <c r="U163" s="150">
        <f>ROUND(E163*T163,2)</f>
        <v>0</v>
      </c>
      <c r="V163" s="142"/>
      <c r="W163" s="142"/>
      <c r="X163" s="142"/>
      <c r="Y163" s="142"/>
      <c r="Z163" s="142"/>
      <c r="AA163" s="142"/>
      <c r="AB163" s="142"/>
      <c r="AC163" s="142"/>
      <c r="AD163" s="142"/>
      <c r="AE163" s="142" t="s">
        <v>218</v>
      </c>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row>
    <row r="164" spans="1:60" outlineLevel="1" x14ac:dyDescent="0.25">
      <c r="A164" s="143"/>
      <c r="B164" s="143"/>
      <c r="C164" s="391" t="s">
        <v>482</v>
      </c>
      <c r="D164" s="392"/>
      <c r="E164" s="393"/>
      <c r="F164" s="394"/>
      <c r="G164" s="395"/>
      <c r="H164" s="159"/>
      <c r="I164" s="159"/>
      <c r="J164" s="159"/>
      <c r="K164" s="159"/>
      <c r="L164" s="159"/>
      <c r="M164" s="159"/>
      <c r="N164" s="150"/>
      <c r="O164" s="150"/>
      <c r="P164" s="150"/>
      <c r="Q164" s="150"/>
      <c r="R164" s="150"/>
      <c r="S164" s="150"/>
      <c r="T164" s="151"/>
      <c r="U164" s="150"/>
      <c r="V164" s="142"/>
      <c r="W164" s="142"/>
      <c r="X164" s="142"/>
      <c r="Y164" s="142"/>
      <c r="Z164" s="142"/>
      <c r="AA164" s="142"/>
      <c r="AB164" s="142"/>
      <c r="AC164" s="142"/>
      <c r="AD164" s="142"/>
      <c r="AE164" s="142" t="s">
        <v>95</v>
      </c>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5" t="str">
        <f>C164</f>
        <v>Viz Technické listy VAS Třebíč V.8</v>
      </c>
      <c r="BB164" s="142"/>
      <c r="BC164" s="142"/>
      <c r="BD164" s="142"/>
      <c r="BE164" s="142"/>
      <c r="BF164" s="142"/>
      <c r="BG164" s="142"/>
      <c r="BH164" s="142"/>
    </row>
    <row r="165" spans="1:60" outlineLevel="1" x14ac:dyDescent="0.25">
      <c r="A165" s="143"/>
      <c r="B165" s="143"/>
      <c r="C165" s="179" t="s">
        <v>483</v>
      </c>
      <c r="D165" s="152"/>
      <c r="E165" s="156">
        <v>1.03</v>
      </c>
      <c r="F165" s="159"/>
      <c r="G165" s="159"/>
      <c r="H165" s="159"/>
      <c r="I165" s="159"/>
      <c r="J165" s="159"/>
      <c r="K165" s="159"/>
      <c r="L165" s="159"/>
      <c r="M165" s="159"/>
      <c r="N165" s="150"/>
      <c r="O165" s="150"/>
      <c r="P165" s="150"/>
      <c r="Q165" s="150"/>
      <c r="R165" s="150"/>
      <c r="S165" s="150"/>
      <c r="T165" s="151"/>
      <c r="U165" s="150"/>
      <c r="V165" s="142"/>
      <c r="W165" s="142"/>
      <c r="X165" s="142"/>
      <c r="Y165" s="142"/>
      <c r="Z165" s="142"/>
      <c r="AA165" s="142"/>
      <c r="AB165" s="142"/>
      <c r="AC165" s="142"/>
      <c r="AD165" s="142"/>
      <c r="AE165" s="142" t="s">
        <v>102</v>
      </c>
      <c r="AF165" s="142">
        <v>0</v>
      </c>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row>
    <row r="166" spans="1:60" outlineLevel="1" x14ac:dyDescent="0.25">
      <c r="A166" s="143">
        <v>69</v>
      </c>
      <c r="B166" s="143" t="s">
        <v>536</v>
      </c>
      <c r="C166" s="178" t="s">
        <v>537</v>
      </c>
      <c r="D166" s="150" t="s">
        <v>214</v>
      </c>
      <c r="E166" s="155">
        <v>3</v>
      </c>
      <c r="F166" s="158">
        <f>H166+J166</f>
        <v>0</v>
      </c>
      <c r="G166" s="159">
        <f>ROUND(E166*F166,2)</f>
        <v>0</v>
      </c>
      <c r="H166" s="159"/>
      <c r="I166" s="159">
        <f>ROUND(E166*H166,2)</f>
        <v>0</v>
      </c>
      <c r="J166" s="159"/>
      <c r="K166" s="159">
        <f>ROUND(E166*J166,2)</f>
        <v>0</v>
      </c>
      <c r="L166" s="159">
        <v>21</v>
      </c>
      <c r="M166" s="159">
        <f>G166*(1+L166/100)</f>
        <v>0</v>
      </c>
      <c r="N166" s="150">
        <v>6.2E-4</v>
      </c>
      <c r="O166" s="150">
        <f>ROUND(E166*N166,5)</f>
        <v>1.8600000000000001E-3</v>
      </c>
      <c r="P166" s="150">
        <v>0</v>
      </c>
      <c r="Q166" s="150">
        <f>ROUND(E166*P166,5)</f>
        <v>0</v>
      </c>
      <c r="R166" s="150"/>
      <c r="S166" s="150"/>
      <c r="T166" s="151">
        <v>1.24</v>
      </c>
      <c r="U166" s="150">
        <f>ROUND(E166*T166,2)</f>
        <v>3.72</v>
      </c>
      <c r="V166" s="142"/>
      <c r="W166" s="142"/>
      <c r="X166" s="142"/>
      <c r="Y166" s="142"/>
      <c r="Z166" s="142"/>
      <c r="AA166" s="142"/>
      <c r="AB166" s="142"/>
      <c r="AC166" s="142"/>
      <c r="AD166" s="142"/>
      <c r="AE166" s="142" t="s">
        <v>100</v>
      </c>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row>
    <row r="167" spans="1:60" outlineLevel="1" x14ac:dyDescent="0.25">
      <c r="A167" s="143">
        <v>70</v>
      </c>
      <c r="B167" s="143" t="s">
        <v>538</v>
      </c>
      <c r="C167" s="178" t="s">
        <v>539</v>
      </c>
      <c r="D167" s="150" t="s">
        <v>214</v>
      </c>
      <c r="E167" s="155">
        <v>1.03</v>
      </c>
      <c r="F167" s="158">
        <f>H167+J167</f>
        <v>0</v>
      </c>
      <c r="G167" s="159">
        <f>ROUND(E167*F167,2)</f>
        <v>0</v>
      </c>
      <c r="H167" s="159"/>
      <c r="I167" s="159">
        <f>ROUND(E167*H167,2)</f>
        <v>0</v>
      </c>
      <c r="J167" s="159"/>
      <c r="K167" s="159">
        <f>ROUND(E167*J167,2)</f>
        <v>0</v>
      </c>
      <c r="L167" s="159">
        <v>21</v>
      </c>
      <c r="M167" s="159">
        <f>G167*(1+L167/100)</f>
        <v>0</v>
      </c>
      <c r="N167" s="150">
        <v>1.84E-2</v>
      </c>
      <c r="O167" s="150">
        <f>ROUND(E167*N167,5)</f>
        <v>1.8950000000000002E-2</v>
      </c>
      <c r="P167" s="150">
        <v>0</v>
      </c>
      <c r="Q167" s="150">
        <f>ROUND(E167*P167,5)</f>
        <v>0</v>
      </c>
      <c r="R167" s="150"/>
      <c r="S167" s="150"/>
      <c r="T167" s="151">
        <v>0</v>
      </c>
      <c r="U167" s="150">
        <f>ROUND(E167*T167,2)</f>
        <v>0</v>
      </c>
      <c r="V167" s="142"/>
      <c r="W167" s="142"/>
      <c r="X167" s="142"/>
      <c r="Y167" s="142"/>
      <c r="Z167" s="142"/>
      <c r="AA167" s="142"/>
      <c r="AB167" s="142"/>
      <c r="AC167" s="142"/>
      <c r="AD167" s="142"/>
      <c r="AE167" s="142" t="s">
        <v>218</v>
      </c>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row>
    <row r="168" spans="1:60" outlineLevel="1" x14ac:dyDescent="0.25">
      <c r="A168" s="143"/>
      <c r="B168" s="143"/>
      <c r="C168" s="391" t="s">
        <v>503</v>
      </c>
      <c r="D168" s="392"/>
      <c r="E168" s="393"/>
      <c r="F168" s="394"/>
      <c r="G168" s="395"/>
      <c r="H168" s="159"/>
      <c r="I168" s="159"/>
      <c r="J168" s="159"/>
      <c r="K168" s="159"/>
      <c r="L168" s="159"/>
      <c r="M168" s="159"/>
      <c r="N168" s="150"/>
      <c r="O168" s="150"/>
      <c r="P168" s="150"/>
      <c r="Q168" s="150"/>
      <c r="R168" s="150"/>
      <c r="S168" s="150"/>
      <c r="T168" s="151"/>
      <c r="U168" s="150"/>
      <c r="V168" s="142"/>
      <c r="W168" s="142"/>
      <c r="X168" s="142"/>
      <c r="Y168" s="142"/>
      <c r="Z168" s="142"/>
      <c r="AA168" s="142"/>
      <c r="AB168" s="142"/>
      <c r="AC168" s="142"/>
      <c r="AD168" s="142"/>
      <c r="AE168" s="142" t="s">
        <v>95</v>
      </c>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5" t="str">
        <f>C168</f>
        <v>dle Technických listů VAS V8</v>
      </c>
      <c r="BB168" s="142"/>
      <c r="BC168" s="142"/>
      <c r="BD168" s="142"/>
      <c r="BE168" s="142"/>
      <c r="BF168" s="142"/>
      <c r="BG168" s="142"/>
      <c r="BH168" s="142"/>
    </row>
    <row r="169" spans="1:60" outlineLevel="1" x14ac:dyDescent="0.25">
      <c r="A169" s="143"/>
      <c r="B169" s="143"/>
      <c r="C169" s="179" t="s">
        <v>483</v>
      </c>
      <c r="D169" s="152"/>
      <c r="E169" s="156">
        <v>1.03</v>
      </c>
      <c r="F169" s="159"/>
      <c r="G169" s="159"/>
      <c r="H169" s="159"/>
      <c r="I169" s="159"/>
      <c r="J169" s="159"/>
      <c r="K169" s="159"/>
      <c r="L169" s="159"/>
      <c r="M169" s="159"/>
      <c r="N169" s="150"/>
      <c r="O169" s="150"/>
      <c r="P169" s="150"/>
      <c r="Q169" s="150"/>
      <c r="R169" s="150"/>
      <c r="S169" s="150"/>
      <c r="T169" s="151"/>
      <c r="U169" s="150"/>
      <c r="V169" s="142"/>
      <c r="W169" s="142"/>
      <c r="X169" s="142"/>
      <c r="Y169" s="142"/>
      <c r="Z169" s="142"/>
      <c r="AA169" s="142"/>
      <c r="AB169" s="142"/>
      <c r="AC169" s="142"/>
      <c r="AD169" s="142"/>
      <c r="AE169" s="142" t="s">
        <v>102</v>
      </c>
      <c r="AF169" s="142">
        <v>0</v>
      </c>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row>
    <row r="170" spans="1:60" outlineLevel="1" x14ac:dyDescent="0.25">
      <c r="A170" s="143">
        <v>71</v>
      </c>
      <c r="B170" s="143" t="s">
        <v>540</v>
      </c>
      <c r="C170" s="178" t="s">
        <v>541</v>
      </c>
      <c r="D170" s="150" t="s">
        <v>214</v>
      </c>
      <c r="E170" s="155">
        <v>2.06</v>
      </c>
      <c r="F170" s="158">
        <f>H170+J170</f>
        <v>0</v>
      </c>
      <c r="G170" s="159">
        <f>ROUND(E170*F170,2)</f>
        <v>0</v>
      </c>
      <c r="H170" s="159"/>
      <c r="I170" s="159">
        <f>ROUND(E170*H170,2)</f>
        <v>0</v>
      </c>
      <c r="J170" s="159"/>
      <c r="K170" s="159">
        <f>ROUND(E170*J170,2)</f>
        <v>0</v>
      </c>
      <c r="L170" s="159">
        <v>21</v>
      </c>
      <c r="M170" s="159">
        <f>G170*(1+L170/100)</f>
        <v>0</v>
      </c>
      <c r="N170" s="150">
        <v>1.9E-2</v>
      </c>
      <c r="O170" s="150">
        <f>ROUND(E170*N170,5)</f>
        <v>3.9140000000000001E-2</v>
      </c>
      <c r="P170" s="150">
        <v>0</v>
      </c>
      <c r="Q170" s="150">
        <f>ROUND(E170*P170,5)</f>
        <v>0</v>
      </c>
      <c r="R170" s="150"/>
      <c r="S170" s="150"/>
      <c r="T170" s="151">
        <v>0</v>
      </c>
      <c r="U170" s="150">
        <f>ROUND(E170*T170,2)</f>
        <v>0</v>
      </c>
      <c r="V170" s="142"/>
      <c r="W170" s="142"/>
      <c r="X170" s="142"/>
      <c r="Y170" s="142"/>
      <c r="Z170" s="142"/>
      <c r="AA170" s="142"/>
      <c r="AB170" s="142"/>
      <c r="AC170" s="142"/>
      <c r="AD170" s="142"/>
      <c r="AE170" s="142" t="s">
        <v>218</v>
      </c>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row>
    <row r="171" spans="1:60" outlineLevel="1" x14ac:dyDescent="0.25">
      <c r="A171" s="143"/>
      <c r="B171" s="143"/>
      <c r="C171" s="391" t="s">
        <v>482</v>
      </c>
      <c r="D171" s="392"/>
      <c r="E171" s="393"/>
      <c r="F171" s="394"/>
      <c r="G171" s="395"/>
      <c r="H171" s="159"/>
      <c r="I171" s="159"/>
      <c r="J171" s="159"/>
      <c r="K171" s="159"/>
      <c r="L171" s="159"/>
      <c r="M171" s="159"/>
      <c r="N171" s="150"/>
      <c r="O171" s="150"/>
      <c r="P171" s="150"/>
      <c r="Q171" s="150"/>
      <c r="R171" s="150"/>
      <c r="S171" s="150"/>
      <c r="T171" s="151"/>
      <c r="U171" s="150"/>
      <c r="V171" s="142"/>
      <c r="W171" s="142"/>
      <c r="X171" s="142"/>
      <c r="Y171" s="142"/>
      <c r="Z171" s="142"/>
      <c r="AA171" s="142"/>
      <c r="AB171" s="142"/>
      <c r="AC171" s="142"/>
      <c r="AD171" s="142"/>
      <c r="AE171" s="142" t="s">
        <v>95</v>
      </c>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5" t="str">
        <f>C171</f>
        <v>Viz Technické listy VAS Třebíč V.8</v>
      </c>
      <c r="BB171" s="142"/>
      <c r="BC171" s="142"/>
      <c r="BD171" s="142"/>
      <c r="BE171" s="142"/>
      <c r="BF171" s="142"/>
      <c r="BG171" s="142"/>
      <c r="BH171" s="142"/>
    </row>
    <row r="172" spans="1:60" outlineLevel="1" x14ac:dyDescent="0.25">
      <c r="A172" s="143"/>
      <c r="B172" s="143"/>
      <c r="C172" s="179" t="s">
        <v>488</v>
      </c>
      <c r="D172" s="152"/>
      <c r="E172" s="156">
        <v>2.06</v>
      </c>
      <c r="F172" s="159"/>
      <c r="G172" s="159"/>
      <c r="H172" s="159"/>
      <c r="I172" s="159"/>
      <c r="J172" s="159"/>
      <c r="K172" s="159"/>
      <c r="L172" s="159"/>
      <c r="M172" s="159"/>
      <c r="N172" s="150"/>
      <c r="O172" s="150"/>
      <c r="P172" s="150"/>
      <c r="Q172" s="150"/>
      <c r="R172" s="150"/>
      <c r="S172" s="150"/>
      <c r="T172" s="151"/>
      <c r="U172" s="150"/>
      <c r="V172" s="142"/>
      <c r="W172" s="142"/>
      <c r="X172" s="142"/>
      <c r="Y172" s="142"/>
      <c r="Z172" s="142"/>
      <c r="AA172" s="142"/>
      <c r="AB172" s="142"/>
      <c r="AC172" s="142"/>
      <c r="AD172" s="142"/>
      <c r="AE172" s="142" t="s">
        <v>102</v>
      </c>
      <c r="AF172" s="142">
        <v>0</v>
      </c>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row>
    <row r="173" spans="1:60" outlineLevel="1" x14ac:dyDescent="0.25">
      <c r="A173" s="143">
        <v>72</v>
      </c>
      <c r="B173" s="143" t="s">
        <v>542</v>
      </c>
      <c r="C173" s="178" t="s">
        <v>543</v>
      </c>
      <c r="D173" s="150" t="s">
        <v>214</v>
      </c>
      <c r="E173" s="155">
        <v>1</v>
      </c>
      <c r="F173" s="158">
        <f>H173+J173</f>
        <v>0</v>
      </c>
      <c r="G173" s="159">
        <f>ROUND(E173*F173,2)</f>
        <v>0</v>
      </c>
      <c r="H173" s="159"/>
      <c r="I173" s="159">
        <f>ROUND(E173*H173,2)</f>
        <v>0</v>
      </c>
      <c r="J173" s="159"/>
      <c r="K173" s="159">
        <f>ROUND(E173*J173,2)</f>
        <v>0</v>
      </c>
      <c r="L173" s="159">
        <v>21</v>
      </c>
      <c r="M173" s="159">
        <f>G173*(1+L173/100)</f>
        <v>0</v>
      </c>
      <c r="N173" s="150">
        <v>2.98E-3</v>
      </c>
      <c r="O173" s="150">
        <f>ROUND(E173*N173,5)</f>
        <v>2.98E-3</v>
      </c>
      <c r="P173" s="150">
        <v>0</v>
      </c>
      <c r="Q173" s="150">
        <f>ROUND(E173*P173,5)</f>
        <v>0</v>
      </c>
      <c r="R173" s="150"/>
      <c r="S173" s="150"/>
      <c r="T173" s="151">
        <v>1.391</v>
      </c>
      <c r="U173" s="150">
        <f>ROUND(E173*T173,2)</f>
        <v>1.39</v>
      </c>
      <c r="V173" s="142"/>
      <c r="W173" s="142"/>
      <c r="X173" s="142"/>
      <c r="Y173" s="142"/>
      <c r="Z173" s="142"/>
      <c r="AA173" s="142"/>
      <c r="AB173" s="142"/>
      <c r="AC173" s="142"/>
      <c r="AD173" s="142"/>
      <c r="AE173" s="142" t="s">
        <v>100</v>
      </c>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row>
    <row r="174" spans="1:60" outlineLevel="1" x14ac:dyDescent="0.25">
      <c r="A174" s="143">
        <v>73</v>
      </c>
      <c r="B174" s="143" t="s">
        <v>544</v>
      </c>
      <c r="C174" s="178" t="s">
        <v>545</v>
      </c>
      <c r="D174" s="150" t="s">
        <v>214</v>
      </c>
      <c r="E174" s="155">
        <v>1.03</v>
      </c>
      <c r="F174" s="158">
        <f>H174+J174</f>
        <v>0</v>
      </c>
      <c r="G174" s="159">
        <f>ROUND(E174*F174,2)</f>
        <v>0</v>
      </c>
      <c r="H174" s="159"/>
      <c r="I174" s="159">
        <f>ROUND(E174*H174,2)</f>
        <v>0</v>
      </c>
      <c r="J174" s="159"/>
      <c r="K174" s="159">
        <f>ROUND(E174*J174,2)</f>
        <v>0</v>
      </c>
      <c r="L174" s="159">
        <v>21</v>
      </c>
      <c r="M174" s="159">
        <f>G174*(1+L174/100)</f>
        <v>0</v>
      </c>
      <c r="N174" s="150">
        <v>3.2500000000000001E-2</v>
      </c>
      <c r="O174" s="150">
        <f>ROUND(E174*N174,5)</f>
        <v>3.3480000000000003E-2</v>
      </c>
      <c r="P174" s="150">
        <v>0</v>
      </c>
      <c r="Q174" s="150">
        <f>ROUND(E174*P174,5)</f>
        <v>0</v>
      </c>
      <c r="R174" s="150"/>
      <c r="S174" s="150"/>
      <c r="T174" s="151">
        <v>0</v>
      </c>
      <c r="U174" s="150">
        <f>ROUND(E174*T174,2)</f>
        <v>0</v>
      </c>
      <c r="V174" s="142"/>
      <c r="W174" s="142"/>
      <c r="X174" s="142"/>
      <c r="Y174" s="142"/>
      <c r="Z174" s="142"/>
      <c r="AA174" s="142"/>
      <c r="AB174" s="142"/>
      <c r="AC174" s="142"/>
      <c r="AD174" s="142"/>
      <c r="AE174" s="142" t="s">
        <v>218</v>
      </c>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row>
    <row r="175" spans="1:60" outlineLevel="1" x14ac:dyDescent="0.25">
      <c r="A175" s="143"/>
      <c r="B175" s="143"/>
      <c r="C175" s="391" t="s">
        <v>482</v>
      </c>
      <c r="D175" s="392"/>
      <c r="E175" s="393"/>
      <c r="F175" s="394"/>
      <c r="G175" s="395"/>
      <c r="H175" s="159"/>
      <c r="I175" s="159"/>
      <c r="J175" s="159"/>
      <c r="K175" s="159"/>
      <c r="L175" s="159"/>
      <c r="M175" s="159"/>
      <c r="N175" s="150"/>
      <c r="O175" s="150"/>
      <c r="P175" s="150"/>
      <c r="Q175" s="150"/>
      <c r="R175" s="150"/>
      <c r="S175" s="150"/>
      <c r="T175" s="151"/>
      <c r="U175" s="150"/>
      <c r="V175" s="142"/>
      <c r="W175" s="142"/>
      <c r="X175" s="142"/>
      <c r="Y175" s="142"/>
      <c r="Z175" s="142"/>
      <c r="AA175" s="142"/>
      <c r="AB175" s="142"/>
      <c r="AC175" s="142"/>
      <c r="AD175" s="142"/>
      <c r="AE175" s="142" t="s">
        <v>95</v>
      </c>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5" t="str">
        <f>C175</f>
        <v>Viz Technické listy VAS Třebíč V.8</v>
      </c>
      <c r="BB175" s="142"/>
      <c r="BC175" s="142"/>
      <c r="BD175" s="142"/>
      <c r="BE175" s="142"/>
      <c r="BF175" s="142"/>
      <c r="BG175" s="142"/>
      <c r="BH175" s="142"/>
    </row>
    <row r="176" spans="1:60" outlineLevel="1" x14ac:dyDescent="0.25">
      <c r="A176" s="143"/>
      <c r="B176" s="143"/>
      <c r="C176" s="179" t="s">
        <v>483</v>
      </c>
      <c r="D176" s="152"/>
      <c r="E176" s="156">
        <v>1.03</v>
      </c>
      <c r="F176" s="159"/>
      <c r="G176" s="159"/>
      <c r="H176" s="159"/>
      <c r="I176" s="159"/>
      <c r="J176" s="159"/>
      <c r="K176" s="159"/>
      <c r="L176" s="159"/>
      <c r="M176" s="159"/>
      <c r="N176" s="150"/>
      <c r="O176" s="150"/>
      <c r="P176" s="150"/>
      <c r="Q176" s="150"/>
      <c r="R176" s="150"/>
      <c r="S176" s="150"/>
      <c r="T176" s="151"/>
      <c r="U176" s="150"/>
      <c r="V176" s="142"/>
      <c r="W176" s="142"/>
      <c r="X176" s="142"/>
      <c r="Y176" s="142"/>
      <c r="Z176" s="142"/>
      <c r="AA176" s="142"/>
      <c r="AB176" s="142"/>
      <c r="AC176" s="142"/>
      <c r="AD176" s="142"/>
      <c r="AE176" s="142" t="s">
        <v>102</v>
      </c>
      <c r="AF176" s="142">
        <v>0</v>
      </c>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row>
    <row r="177" spans="1:60" outlineLevel="1" x14ac:dyDescent="0.25">
      <c r="A177" s="143">
        <v>74</v>
      </c>
      <c r="B177" s="143" t="s">
        <v>546</v>
      </c>
      <c r="C177" s="178" t="s">
        <v>547</v>
      </c>
      <c r="D177" s="150" t="s">
        <v>214</v>
      </c>
      <c r="E177" s="155">
        <v>10</v>
      </c>
      <c r="F177" s="158">
        <f>H177+J177</f>
        <v>0</v>
      </c>
      <c r="G177" s="159">
        <f>ROUND(E177*F177,2)</f>
        <v>0</v>
      </c>
      <c r="H177" s="159"/>
      <c r="I177" s="159">
        <f>ROUND(E177*H177,2)</f>
        <v>0</v>
      </c>
      <c r="J177" s="159"/>
      <c r="K177" s="159">
        <f>ROUND(E177*J177,2)</f>
        <v>0</v>
      </c>
      <c r="L177" s="159">
        <v>21</v>
      </c>
      <c r="M177" s="159">
        <f>G177*(1+L177/100)</f>
        <v>0</v>
      </c>
      <c r="N177" s="150">
        <v>4.1999999999999997E-3</v>
      </c>
      <c r="O177" s="150">
        <f>ROUND(E177*N177,5)</f>
        <v>4.2000000000000003E-2</v>
      </c>
      <c r="P177" s="150">
        <v>0</v>
      </c>
      <c r="Q177" s="150">
        <f>ROUND(E177*P177,5)</f>
        <v>0</v>
      </c>
      <c r="R177" s="150"/>
      <c r="S177" s="150"/>
      <c r="T177" s="151">
        <v>1.4350000000000001</v>
      </c>
      <c r="U177" s="150">
        <f>ROUND(E177*T177,2)</f>
        <v>14.35</v>
      </c>
      <c r="V177" s="142"/>
      <c r="W177" s="142"/>
      <c r="X177" s="142"/>
      <c r="Y177" s="142"/>
      <c r="Z177" s="142"/>
      <c r="AA177" s="142"/>
      <c r="AB177" s="142"/>
      <c r="AC177" s="142"/>
      <c r="AD177" s="142"/>
      <c r="AE177" s="142" t="s">
        <v>100</v>
      </c>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row>
    <row r="178" spans="1:60" outlineLevel="1" x14ac:dyDescent="0.25">
      <c r="A178" s="143">
        <v>75</v>
      </c>
      <c r="B178" s="143" t="s">
        <v>548</v>
      </c>
      <c r="C178" s="178" t="s">
        <v>549</v>
      </c>
      <c r="D178" s="150" t="s">
        <v>214</v>
      </c>
      <c r="E178" s="155">
        <v>2.06</v>
      </c>
      <c r="F178" s="158">
        <f>H178+J178</f>
        <v>0</v>
      </c>
      <c r="G178" s="159">
        <f>ROUND(E178*F178,2)</f>
        <v>0</v>
      </c>
      <c r="H178" s="159"/>
      <c r="I178" s="159">
        <f>ROUND(E178*H178,2)</f>
        <v>0</v>
      </c>
      <c r="J178" s="159"/>
      <c r="K178" s="159">
        <f>ROUND(E178*J178,2)</f>
        <v>0</v>
      </c>
      <c r="L178" s="159">
        <v>21</v>
      </c>
      <c r="M178" s="159">
        <f>G178*(1+L178/100)</f>
        <v>0</v>
      </c>
      <c r="N178" s="150">
        <v>4.4299999999999999E-2</v>
      </c>
      <c r="O178" s="150">
        <f>ROUND(E178*N178,5)</f>
        <v>9.1259999999999994E-2</v>
      </c>
      <c r="P178" s="150">
        <v>0</v>
      </c>
      <c r="Q178" s="150">
        <f>ROUND(E178*P178,5)</f>
        <v>0</v>
      </c>
      <c r="R178" s="150"/>
      <c r="S178" s="150"/>
      <c r="T178" s="151">
        <v>0</v>
      </c>
      <c r="U178" s="150">
        <f>ROUND(E178*T178,2)</f>
        <v>0</v>
      </c>
      <c r="V178" s="142"/>
      <c r="W178" s="142"/>
      <c r="X178" s="142"/>
      <c r="Y178" s="142"/>
      <c r="Z178" s="142"/>
      <c r="AA178" s="142"/>
      <c r="AB178" s="142"/>
      <c r="AC178" s="142"/>
      <c r="AD178" s="142"/>
      <c r="AE178" s="142" t="s">
        <v>218</v>
      </c>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row>
    <row r="179" spans="1:60" outlineLevel="1" x14ac:dyDescent="0.25">
      <c r="A179" s="143"/>
      <c r="B179" s="143"/>
      <c r="C179" s="391" t="s">
        <v>482</v>
      </c>
      <c r="D179" s="392"/>
      <c r="E179" s="393"/>
      <c r="F179" s="394"/>
      <c r="G179" s="395"/>
      <c r="H179" s="159"/>
      <c r="I179" s="159"/>
      <c r="J179" s="159"/>
      <c r="K179" s="159"/>
      <c r="L179" s="159"/>
      <c r="M179" s="159"/>
      <c r="N179" s="150"/>
      <c r="O179" s="150"/>
      <c r="P179" s="150"/>
      <c r="Q179" s="150"/>
      <c r="R179" s="150"/>
      <c r="S179" s="150"/>
      <c r="T179" s="151"/>
      <c r="U179" s="150"/>
      <c r="V179" s="142"/>
      <c r="W179" s="142"/>
      <c r="X179" s="142"/>
      <c r="Y179" s="142"/>
      <c r="Z179" s="142"/>
      <c r="AA179" s="142"/>
      <c r="AB179" s="142"/>
      <c r="AC179" s="142"/>
      <c r="AD179" s="142"/>
      <c r="AE179" s="142" t="s">
        <v>95</v>
      </c>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5" t="str">
        <f>C179</f>
        <v>Viz Technické listy VAS Třebíč V.8</v>
      </c>
      <c r="BB179" s="142"/>
      <c r="BC179" s="142"/>
      <c r="BD179" s="142"/>
      <c r="BE179" s="142"/>
      <c r="BF179" s="142"/>
      <c r="BG179" s="142"/>
      <c r="BH179" s="142"/>
    </row>
    <row r="180" spans="1:60" outlineLevel="1" x14ac:dyDescent="0.25">
      <c r="A180" s="143"/>
      <c r="B180" s="143"/>
      <c r="C180" s="179" t="s">
        <v>488</v>
      </c>
      <c r="D180" s="152"/>
      <c r="E180" s="156">
        <v>2.06</v>
      </c>
      <c r="F180" s="159"/>
      <c r="G180" s="159"/>
      <c r="H180" s="159"/>
      <c r="I180" s="159"/>
      <c r="J180" s="159"/>
      <c r="K180" s="159"/>
      <c r="L180" s="159"/>
      <c r="M180" s="159"/>
      <c r="N180" s="150"/>
      <c r="O180" s="150"/>
      <c r="P180" s="150"/>
      <c r="Q180" s="150"/>
      <c r="R180" s="150"/>
      <c r="S180" s="150"/>
      <c r="T180" s="151"/>
      <c r="U180" s="150"/>
      <c r="V180" s="142"/>
      <c r="W180" s="142"/>
      <c r="X180" s="142"/>
      <c r="Y180" s="142"/>
      <c r="Z180" s="142"/>
      <c r="AA180" s="142"/>
      <c r="AB180" s="142"/>
      <c r="AC180" s="142"/>
      <c r="AD180" s="142"/>
      <c r="AE180" s="142" t="s">
        <v>102</v>
      </c>
      <c r="AF180" s="142">
        <v>0</v>
      </c>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row>
    <row r="181" spans="1:60" outlineLevel="1" x14ac:dyDescent="0.25">
      <c r="A181" s="143">
        <v>76</v>
      </c>
      <c r="B181" s="143" t="s">
        <v>550</v>
      </c>
      <c r="C181" s="178" t="s">
        <v>551</v>
      </c>
      <c r="D181" s="150" t="s">
        <v>214</v>
      </c>
      <c r="E181" s="155">
        <v>3.09</v>
      </c>
      <c r="F181" s="158">
        <f>H181+J181</f>
        <v>0</v>
      </c>
      <c r="G181" s="159">
        <f>ROUND(E181*F181,2)</f>
        <v>0</v>
      </c>
      <c r="H181" s="159"/>
      <c r="I181" s="159">
        <f>ROUND(E181*H181,2)</f>
        <v>0</v>
      </c>
      <c r="J181" s="159"/>
      <c r="K181" s="159">
        <f>ROUND(E181*J181,2)</f>
        <v>0</v>
      </c>
      <c r="L181" s="159">
        <v>21</v>
      </c>
      <c r="M181" s="159">
        <f>G181*(1+L181/100)</f>
        <v>0</v>
      </c>
      <c r="N181" s="150">
        <v>4.2999999999999997E-2</v>
      </c>
      <c r="O181" s="150">
        <f>ROUND(E181*N181,5)</f>
        <v>0.13286999999999999</v>
      </c>
      <c r="P181" s="150">
        <v>0</v>
      </c>
      <c r="Q181" s="150">
        <f>ROUND(E181*P181,5)</f>
        <v>0</v>
      </c>
      <c r="R181" s="150"/>
      <c r="S181" s="150"/>
      <c r="T181" s="151">
        <v>0</v>
      </c>
      <c r="U181" s="150">
        <f>ROUND(E181*T181,2)</f>
        <v>0</v>
      </c>
      <c r="V181" s="142"/>
      <c r="W181" s="142"/>
      <c r="X181" s="142"/>
      <c r="Y181" s="142"/>
      <c r="Z181" s="142"/>
      <c r="AA181" s="142"/>
      <c r="AB181" s="142"/>
      <c r="AC181" s="142"/>
      <c r="AD181" s="142"/>
      <c r="AE181" s="142" t="s">
        <v>218</v>
      </c>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row>
    <row r="182" spans="1:60" outlineLevel="1" x14ac:dyDescent="0.25">
      <c r="A182" s="143"/>
      <c r="B182" s="143"/>
      <c r="C182" s="391" t="s">
        <v>482</v>
      </c>
      <c r="D182" s="392"/>
      <c r="E182" s="393"/>
      <c r="F182" s="394"/>
      <c r="G182" s="395"/>
      <c r="H182" s="159"/>
      <c r="I182" s="159"/>
      <c r="J182" s="159"/>
      <c r="K182" s="159"/>
      <c r="L182" s="159"/>
      <c r="M182" s="159"/>
      <c r="N182" s="150"/>
      <c r="O182" s="150"/>
      <c r="P182" s="150"/>
      <c r="Q182" s="150"/>
      <c r="R182" s="150"/>
      <c r="S182" s="150"/>
      <c r="T182" s="151"/>
      <c r="U182" s="150"/>
      <c r="V182" s="142"/>
      <c r="W182" s="142"/>
      <c r="X182" s="142"/>
      <c r="Y182" s="142"/>
      <c r="Z182" s="142"/>
      <c r="AA182" s="142"/>
      <c r="AB182" s="142"/>
      <c r="AC182" s="142"/>
      <c r="AD182" s="142"/>
      <c r="AE182" s="142" t="s">
        <v>95</v>
      </c>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5" t="str">
        <f>C182</f>
        <v>Viz Technické listy VAS Třebíč V.8</v>
      </c>
      <c r="BB182" s="142"/>
      <c r="BC182" s="142"/>
      <c r="BD182" s="142"/>
      <c r="BE182" s="142"/>
      <c r="BF182" s="142"/>
      <c r="BG182" s="142"/>
      <c r="BH182" s="142"/>
    </row>
    <row r="183" spans="1:60" outlineLevel="1" x14ac:dyDescent="0.25">
      <c r="A183" s="143"/>
      <c r="B183" s="143"/>
      <c r="C183" s="179" t="s">
        <v>552</v>
      </c>
      <c r="D183" s="152"/>
      <c r="E183" s="156">
        <v>3.09</v>
      </c>
      <c r="F183" s="159"/>
      <c r="G183" s="159"/>
      <c r="H183" s="159"/>
      <c r="I183" s="159"/>
      <c r="J183" s="159"/>
      <c r="K183" s="159"/>
      <c r="L183" s="159"/>
      <c r="M183" s="159"/>
      <c r="N183" s="150"/>
      <c r="O183" s="150"/>
      <c r="P183" s="150"/>
      <c r="Q183" s="150"/>
      <c r="R183" s="150"/>
      <c r="S183" s="150"/>
      <c r="T183" s="151"/>
      <c r="U183" s="150"/>
      <c r="V183" s="142"/>
      <c r="W183" s="142"/>
      <c r="X183" s="142"/>
      <c r="Y183" s="142"/>
      <c r="Z183" s="142"/>
      <c r="AA183" s="142"/>
      <c r="AB183" s="142"/>
      <c r="AC183" s="142"/>
      <c r="AD183" s="142"/>
      <c r="AE183" s="142" t="s">
        <v>102</v>
      </c>
      <c r="AF183" s="142">
        <v>0</v>
      </c>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row>
    <row r="184" spans="1:60" outlineLevel="1" x14ac:dyDescent="0.25">
      <c r="A184" s="143">
        <v>77</v>
      </c>
      <c r="B184" s="143" t="s">
        <v>553</v>
      </c>
      <c r="C184" s="178" t="s">
        <v>554</v>
      </c>
      <c r="D184" s="150" t="s">
        <v>214</v>
      </c>
      <c r="E184" s="155">
        <v>1.03</v>
      </c>
      <c r="F184" s="158">
        <f>H184+J184</f>
        <v>0</v>
      </c>
      <c r="G184" s="159">
        <f>ROUND(E184*F184,2)</f>
        <v>0</v>
      </c>
      <c r="H184" s="159"/>
      <c r="I184" s="159">
        <f>ROUND(E184*H184,2)</f>
        <v>0</v>
      </c>
      <c r="J184" s="159"/>
      <c r="K184" s="159">
        <f>ROUND(E184*J184,2)</f>
        <v>0</v>
      </c>
      <c r="L184" s="159">
        <v>21</v>
      </c>
      <c r="M184" s="159">
        <f>G184*(1+L184/100)</f>
        <v>0</v>
      </c>
      <c r="N184" s="150">
        <v>4.5999999999999999E-2</v>
      </c>
      <c r="O184" s="150">
        <f>ROUND(E184*N184,5)</f>
        <v>4.7379999999999999E-2</v>
      </c>
      <c r="P184" s="150">
        <v>0</v>
      </c>
      <c r="Q184" s="150">
        <f>ROUND(E184*P184,5)</f>
        <v>0</v>
      </c>
      <c r="R184" s="150"/>
      <c r="S184" s="150"/>
      <c r="T184" s="151">
        <v>0</v>
      </c>
      <c r="U184" s="150">
        <f>ROUND(E184*T184,2)</f>
        <v>0</v>
      </c>
      <c r="V184" s="142"/>
      <c r="W184" s="142"/>
      <c r="X184" s="142"/>
      <c r="Y184" s="142"/>
      <c r="Z184" s="142"/>
      <c r="AA184" s="142"/>
      <c r="AB184" s="142"/>
      <c r="AC184" s="142"/>
      <c r="AD184" s="142"/>
      <c r="AE184" s="142" t="s">
        <v>218</v>
      </c>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row>
    <row r="185" spans="1:60" outlineLevel="1" x14ac:dyDescent="0.25">
      <c r="A185" s="143"/>
      <c r="B185" s="143"/>
      <c r="C185" s="391" t="s">
        <v>482</v>
      </c>
      <c r="D185" s="392"/>
      <c r="E185" s="393"/>
      <c r="F185" s="394"/>
      <c r="G185" s="395"/>
      <c r="H185" s="159"/>
      <c r="I185" s="159"/>
      <c r="J185" s="159"/>
      <c r="K185" s="159"/>
      <c r="L185" s="159"/>
      <c r="M185" s="159"/>
      <c r="N185" s="150"/>
      <c r="O185" s="150"/>
      <c r="P185" s="150"/>
      <c r="Q185" s="150"/>
      <c r="R185" s="150"/>
      <c r="S185" s="150"/>
      <c r="T185" s="151"/>
      <c r="U185" s="150"/>
      <c r="V185" s="142"/>
      <c r="W185" s="142"/>
      <c r="X185" s="142"/>
      <c r="Y185" s="142"/>
      <c r="Z185" s="142"/>
      <c r="AA185" s="142"/>
      <c r="AB185" s="142"/>
      <c r="AC185" s="142"/>
      <c r="AD185" s="142"/>
      <c r="AE185" s="142" t="s">
        <v>95</v>
      </c>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5" t="str">
        <f>C185</f>
        <v>Viz Technické listy VAS Třebíč V.8</v>
      </c>
      <c r="BB185" s="142"/>
      <c r="BC185" s="142"/>
      <c r="BD185" s="142"/>
      <c r="BE185" s="142"/>
      <c r="BF185" s="142"/>
      <c r="BG185" s="142"/>
      <c r="BH185" s="142"/>
    </row>
    <row r="186" spans="1:60" outlineLevel="1" x14ac:dyDescent="0.25">
      <c r="A186" s="143"/>
      <c r="B186" s="143"/>
      <c r="C186" s="179" t="s">
        <v>483</v>
      </c>
      <c r="D186" s="152"/>
      <c r="E186" s="156">
        <v>1.03</v>
      </c>
      <c r="F186" s="159"/>
      <c r="G186" s="159"/>
      <c r="H186" s="159"/>
      <c r="I186" s="159"/>
      <c r="J186" s="159"/>
      <c r="K186" s="159"/>
      <c r="L186" s="159"/>
      <c r="M186" s="159"/>
      <c r="N186" s="150"/>
      <c r="O186" s="150"/>
      <c r="P186" s="150"/>
      <c r="Q186" s="150"/>
      <c r="R186" s="150"/>
      <c r="S186" s="150"/>
      <c r="T186" s="151"/>
      <c r="U186" s="150"/>
      <c r="V186" s="142"/>
      <c r="W186" s="142"/>
      <c r="X186" s="142"/>
      <c r="Y186" s="142"/>
      <c r="Z186" s="142"/>
      <c r="AA186" s="142"/>
      <c r="AB186" s="142"/>
      <c r="AC186" s="142"/>
      <c r="AD186" s="142"/>
      <c r="AE186" s="142" t="s">
        <v>102</v>
      </c>
      <c r="AF186" s="142">
        <v>0</v>
      </c>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row>
    <row r="187" spans="1:60" outlineLevel="1" x14ac:dyDescent="0.25">
      <c r="A187" s="143">
        <v>78</v>
      </c>
      <c r="B187" s="143" t="s">
        <v>555</v>
      </c>
      <c r="C187" s="178" t="s">
        <v>556</v>
      </c>
      <c r="D187" s="150" t="s">
        <v>214</v>
      </c>
      <c r="E187" s="155">
        <v>4.12</v>
      </c>
      <c r="F187" s="158">
        <f>H187+J187</f>
        <v>0</v>
      </c>
      <c r="G187" s="159">
        <f>ROUND(E187*F187,2)</f>
        <v>0</v>
      </c>
      <c r="H187" s="159"/>
      <c r="I187" s="159">
        <f>ROUND(E187*H187,2)</f>
        <v>0</v>
      </c>
      <c r="J187" s="159"/>
      <c r="K187" s="159">
        <f>ROUND(E187*J187,2)</f>
        <v>0</v>
      </c>
      <c r="L187" s="159">
        <v>21</v>
      </c>
      <c r="M187" s="159">
        <f>G187*(1+L187/100)</f>
        <v>0</v>
      </c>
      <c r="N187" s="150">
        <v>4.9500000000000002E-2</v>
      </c>
      <c r="O187" s="150">
        <f>ROUND(E187*N187,5)</f>
        <v>0.20394000000000001</v>
      </c>
      <c r="P187" s="150">
        <v>0</v>
      </c>
      <c r="Q187" s="150">
        <f>ROUND(E187*P187,5)</f>
        <v>0</v>
      </c>
      <c r="R187" s="150"/>
      <c r="S187" s="150"/>
      <c r="T187" s="151">
        <v>0</v>
      </c>
      <c r="U187" s="150">
        <f>ROUND(E187*T187,2)</f>
        <v>0</v>
      </c>
      <c r="V187" s="142"/>
      <c r="W187" s="142"/>
      <c r="X187" s="142"/>
      <c r="Y187" s="142"/>
      <c r="Z187" s="142"/>
      <c r="AA187" s="142"/>
      <c r="AB187" s="142"/>
      <c r="AC187" s="142"/>
      <c r="AD187" s="142"/>
      <c r="AE187" s="142" t="s">
        <v>218</v>
      </c>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row>
    <row r="188" spans="1:60" outlineLevel="1" x14ac:dyDescent="0.25">
      <c r="A188" s="143"/>
      <c r="B188" s="143"/>
      <c r="C188" s="391" t="s">
        <v>482</v>
      </c>
      <c r="D188" s="392"/>
      <c r="E188" s="393"/>
      <c r="F188" s="394"/>
      <c r="G188" s="395"/>
      <c r="H188" s="159"/>
      <c r="I188" s="159"/>
      <c r="J188" s="159"/>
      <c r="K188" s="159"/>
      <c r="L188" s="159"/>
      <c r="M188" s="159"/>
      <c r="N188" s="150"/>
      <c r="O188" s="150"/>
      <c r="P188" s="150"/>
      <c r="Q188" s="150"/>
      <c r="R188" s="150"/>
      <c r="S188" s="150"/>
      <c r="T188" s="151"/>
      <c r="U188" s="150"/>
      <c r="V188" s="142"/>
      <c r="W188" s="142"/>
      <c r="X188" s="142"/>
      <c r="Y188" s="142"/>
      <c r="Z188" s="142"/>
      <c r="AA188" s="142"/>
      <c r="AB188" s="142"/>
      <c r="AC188" s="142"/>
      <c r="AD188" s="142"/>
      <c r="AE188" s="142" t="s">
        <v>95</v>
      </c>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5" t="str">
        <f>C188</f>
        <v>Viz Technické listy VAS Třebíč V.8</v>
      </c>
      <c r="BB188" s="142"/>
      <c r="BC188" s="142"/>
      <c r="BD188" s="142"/>
      <c r="BE188" s="142"/>
      <c r="BF188" s="142"/>
      <c r="BG188" s="142"/>
      <c r="BH188" s="142"/>
    </row>
    <row r="189" spans="1:60" outlineLevel="1" x14ac:dyDescent="0.25">
      <c r="A189" s="143"/>
      <c r="B189" s="143"/>
      <c r="C189" s="179" t="s">
        <v>557</v>
      </c>
      <c r="D189" s="152"/>
      <c r="E189" s="156">
        <v>4.12</v>
      </c>
      <c r="F189" s="159"/>
      <c r="G189" s="159"/>
      <c r="H189" s="159"/>
      <c r="I189" s="159"/>
      <c r="J189" s="159"/>
      <c r="K189" s="159"/>
      <c r="L189" s="159"/>
      <c r="M189" s="159"/>
      <c r="N189" s="150"/>
      <c r="O189" s="150"/>
      <c r="P189" s="150"/>
      <c r="Q189" s="150"/>
      <c r="R189" s="150"/>
      <c r="S189" s="150"/>
      <c r="T189" s="151"/>
      <c r="U189" s="150"/>
      <c r="V189" s="142"/>
      <c r="W189" s="142"/>
      <c r="X189" s="142"/>
      <c r="Y189" s="142"/>
      <c r="Z189" s="142"/>
      <c r="AA189" s="142"/>
      <c r="AB189" s="142"/>
      <c r="AC189" s="142"/>
      <c r="AD189" s="142"/>
      <c r="AE189" s="142" t="s">
        <v>102</v>
      </c>
      <c r="AF189" s="142">
        <v>0</v>
      </c>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row>
    <row r="190" spans="1:60" outlineLevel="1" x14ac:dyDescent="0.25">
      <c r="A190" s="143">
        <v>79</v>
      </c>
      <c r="B190" s="143" t="s">
        <v>558</v>
      </c>
      <c r="C190" s="178" t="s">
        <v>559</v>
      </c>
      <c r="D190" s="150" t="s">
        <v>214</v>
      </c>
      <c r="E190" s="155">
        <v>5</v>
      </c>
      <c r="F190" s="158">
        <f>H190+J190</f>
        <v>0</v>
      </c>
      <c r="G190" s="159">
        <f>ROUND(E190*F190,2)</f>
        <v>0</v>
      </c>
      <c r="H190" s="159"/>
      <c r="I190" s="159">
        <f>ROUND(E190*H190,2)</f>
        <v>0</v>
      </c>
      <c r="J190" s="159"/>
      <c r="K190" s="159">
        <f>ROUND(E190*J190,2)</f>
        <v>0</v>
      </c>
      <c r="L190" s="159">
        <v>21</v>
      </c>
      <c r="M190" s="159">
        <f>G190*(1+L190/100)</f>
        <v>0</v>
      </c>
      <c r="N190" s="150">
        <v>2.2000000000000001E-4</v>
      </c>
      <c r="O190" s="150">
        <f>ROUND(E190*N190,5)</f>
        <v>1.1000000000000001E-3</v>
      </c>
      <c r="P190" s="150">
        <v>0</v>
      </c>
      <c r="Q190" s="150">
        <f>ROUND(E190*P190,5)</f>
        <v>0</v>
      </c>
      <c r="R190" s="150"/>
      <c r="S190" s="150"/>
      <c r="T190" s="151">
        <v>1.554</v>
      </c>
      <c r="U190" s="150">
        <f>ROUND(E190*T190,2)</f>
        <v>7.77</v>
      </c>
      <c r="V190" s="142"/>
      <c r="W190" s="142"/>
      <c r="X190" s="142"/>
      <c r="Y190" s="142"/>
      <c r="Z190" s="142"/>
      <c r="AA190" s="142"/>
      <c r="AB190" s="142"/>
      <c r="AC190" s="142"/>
      <c r="AD190" s="142"/>
      <c r="AE190" s="142" t="s">
        <v>100</v>
      </c>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row>
    <row r="191" spans="1:60" outlineLevel="1" x14ac:dyDescent="0.25">
      <c r="A191" s="143">
        <v>80</v>
      </c>
      <c r="B191" s="143" t="s">
        <v>560</v>
      </c>
      <c r="C191" s="178" t="s">
        <v>561</v>
      </c>
      <c r="D191" s="150" t="s">
        <v>214</v>
      </c>
      <c r="E191" s="155">
        <v>5.15</v>
      </c>
      <c r="F191" s="158">
        <f>H191+J191</f>
        <v>0</v>
      </c>
      <c r="G191" s="159">
        <f>ROUND(E191*F191,2)</f>
        <v>0</v>
      </c>
      <c r="H191" s="159"/>
      <c r="I191" s="159">
        <f>ROUND(E191*H191,2)</f>
        <v>0</v>
      </c>
      <c r="J191" s="159"/>
      <c r="K191" s="159">
        <f>ROUND(E191*J191,2)</f>
        <v>0</v>
      </c>
      <c r="L191" s="159">
        <v>21</v>
      </c>
      <c r="M191" s="159">
        <f>G191*(1+L191/100)</f>
        <v>0</v>
      </c>
      <c r="N191" s="150">
        <v>1.8499999999999999E-2</v>
      </c>
      <c r="O191" s="150">
        <f>ROUND(E191*N191,5)</f>
        <v>9.5280000000000004E-2</v>
      </c>
      <c r="P191" s="150">
        <v>0</v>
      </c>
      <c r="Q191" s="150">
        <f>ROUND(E191*P191,5)</f>
        <v>0</v>
      </c>
      <c r="R191" s="150"/>
      <c r="S191" s="150"/>
      <c r="T191" s="151">
        <v>0</v>
      </c>
      <c r="U191" s="150">
        <f>ROUND(E191*T191,2)</f>
        <v>0</v>
      </c>
      <c r="V191" s="142"/>
      <c r="W191" s="142"/>
      <c r="X191" s="142"/>
      <c r="Y191" s="142"/>
      <c r="Z191" s="142"/>
      <c r="AA191" s="142"/>
      <c r="AB191" s="142"/>
      <c r="AC191" s="142"/>
      <c r="AD191" s="142"/>
      <c r="AE191" s="142" t="s">
        <v>218</v>
      </c>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row>
    <row r="192" spans="1:60" outlineLevel="1" x14ac:dyDescent="0.25">
      <c r="A192" s="143"/>
      <c r="B192" s="143"/>
      <c r="C192" s="391" t="s">
        <v>562</v>
      </c>
      <c r="D192" s="392"/>
      <c r="E192" s="393"/>
      <c r="F192" s="394"/>
      <c r="G192" s="395"/>
      <c r="H192" s="159"/>
      <c r="I192" s="159"/>
      <c r="J192" s="159"/>
      <c r="K192" s="159"/>
      <c r="L192" s="159"/>
      <c r="M192" s="159"/>
      <c r="N192" s="150"/>
      <c r="O192" s="150"/>
      <c r="P192" s="150"/>
      <c r="Q192" s="150"/>
      <c r="R192" s="150"/>
      <c r="S192" s="150"/>
      <c r="T192" s="151"/>
      <c r="U192" s="150"/>
      <c r="V192" s="142"/>
      <c r="W192" s="142"/>
      <c r="X192" s="142"/>
      <c r="Y192" s="142"/>
      <c r="Z192" s="142"/>
      <c r="AA192" s="142"/>
      <c r="AB192" s="142"/>
      <c r="AC192" s="142"/>
      <c r="AD192" s="142"/>
      <c r="AE192" s="142" t="s">
        <v>95</v>
      </c>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5" t="str">
        <f>C192</f>
        <v>Viz Technické listy VAS Třebíč V.17</v>
      </c>
      <c r="BB192" s="142"/>
      <c r="BC192" s="142"/>
      <c r="BD192" s="142"/>
      <c r="BE192" s="142"/>
      <c r="BF192" s="142"/>
      <c r="BG192" s="142"/>
      <c r="BH192" s="142"/>
    </row>
    <row r="193" spans="1:60" outlineLevel="1" x14ac:dyDescent="0.25">
      <c r="A193" s="143"/>
      <c r="B193" s="143"/>
      <c r="C193" s="179" t="s">
        <v>563</v>
      </c>
      <c r="D193" s="152"/>
      <c r="E193" s="156">
        <v>5.15</v>
      </c>
      <c r="F193" s="159"/>
      <c r="G193" s="159"/>
      <c r="H193" s="159"/>
      <c r="I193" s="159"/>
      <c r="J193" s="159"/>
      <c r="K193" s="159"/>
      <c r="L193" s="159"/>
      <c r="M193" s="159"/>
      <c r="N193" s="150"/>
      <c r="O193" s="150"/>
      <c r="P193" s="150"/>
      <c r="Q193" s="150"/>
      <c r="R193" s="150"/>
      <c r="S193" s="150"/>
      <c r="T193" s="151"/>
      <c r="U193" s="150"/>
      <c r="V193" s="142"/>
      <c r="W193" s="142"/>
      <c r="X193" s="142"/>
      <c r="Y193" s="142"/>
      <c r="Z193" s="142"/>
      <c r="AA193" s="142"/>
      <c r="AB193" s="142"/>
      <c r="AC193" s="142"/>
      <c r="AD193" s="142"/>
      <c r="AE193" s="142" t="s">
        <v>102</v>
      </c>
      <c r="AF193" s="142">
        <v>0</v>
      </c>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row>
    <row r="194" spans="1:60" outlineLevel="1" x14ac:dyDescent="0.25">
      <c r="A194" s="143">
        <v>81</v>
      </c>
      <c r="B194" s="143" t="s">
        <v>564</v>
      </c>
      <c r="C194" s="178" t="s">
        <v>565</v>
      </c>
      <c r="D194" s="150" t="s">
        <v>214</v>
      </c>
      <c r="E194" s="155">
        <v>5.15</v>
      </c>
      <c r="F194" s="158">
        <v>0</v>
      </c>
      <c r="G194" s="159">
        <f>ROUND(E194*F194,2)</f>
        <v>0</v>
      </c>
      <c r="H194" s="159"/>
      <c r="I194" s="159">
        <f>ROUND(E194*H194,2)</f>
        <v>0</v>
      </c>
      <c r="J194" s="159"/>
      <c r="K194" s="159">
        <f>ROUND(E194*J194,2)</f>
        <v>0</v>
      </c>
      <c r="L194" s="159">
        <v>21</v>
      </c>
      <c r="M194" s="159">
        <f>G194*(1+L194/100)</f>
        <v>0</v>
      </c>
      <c r="N194" s="150">
        <v>8.0000000000000002E-3</v>
      </c>
      <c r="O194" s="150">
        <f>ROUND(E194*N194,5)</f>
        <v>4.1200000000000001E-2</v>
      </c>
      <c r="P194" s="150">
        <v>0</v>
      </c>
      <c r="Q194" s="150">
        <f>ROUND(E194*P194,5)</f>
        <v>0</v>
      </c>
      <c r="R194" s="150"/>
      <c r="S194" s="150"/>
      <c r="T194" s="151">
        <v>0</v>
      </c>
      <c r="U194" s="150">
        <f>ROUND(E194*T194,2)</f>
        <v>0</v>
      </c>
      <c r="V194" s="142"/>
      <c r="W194" s="142"/>
      <c r="X194" s="142"/>
      <c r="Y194" s="142"/>
      <c r="Z194" s="142"/>
      <c r="AA194" s="142"/>
      <c r="AB194" s="142"/>
      <c r="AC194" s="142"/>
      <c r="AD194" s="142"/>
      <c r="AE194" s="142" t="s">
        <v>218</v>
      </c>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row>
    <row r="195" spans="1:60" outlineLevel="1" x14ac:dyDescent="0.25">
      <c r="A195" s="143"/>
      <c r="B195" s="143"/>
      <c r="C195" s="391" t="s">
        <v>562</v>
      </c>
      <c r="D195" s="392"/>
      <c r="E195" s="393"/>
      <c r="F195" s="394"/>
      <c r="G195" s="395"/>
      <c r="H195" s="159"/>
      <c r="I195" s="159"/>
      <c r="J195" s="159"/>
      <c r="K195" s="159"/>
      <c r="L195" s="159"/>
      <c r="M195" s="159"/>
      <c r="N195" s="150"/>
      <c r="O195" s="150"/>
      <c r="P195" s="150"/>
      <c r="Q195" s="150"/>
      <c r="R195" s="150"/>
      <c r="S195" s="150"/>
      <c r="T195" s="151"/>
      <c r="U195" s="150"/>
      <c r="V195" s="142"/>
      <c r="W195" s="142"/>
      <c r="X195" s="142"/>
      <c r="Y195" s="142"/>
      <c r="Z195" s="142"/>
      <c r="AA195" s="142"/>
      <c r="AB195" s="142"/>
      <c r="AC195" s="142"/>
      <c r="AD195" s="142"/>
      <c r="AE195" s="142" t="s">
        <v>95</v>
      </c>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5" t="str">
        <f>C195</f>
        <v>Viz Technické listy VAS Třebíč V.17</v>
      </c>
      <c r="BB195" s="142"/>
      <c r="BC195" s="142"/>
      <c r="BD195" s="142"/>
      <c r="BE195" s="142"/>
      <c r="BF195" s="142"/>
      <c r="BG195" s="142"/>
      <c r="BH195" s="142"/>
    </row>
    <row r="196" spans="1:60" outlineLevel="1" x14ac:dyDescent="0.25">
      <c r="A196" s="143"/>
      <c r="B196" s="143"/>
      <c r="C196" s="179" t="s">
        <v>563</v>
      </c>
      <c r="D196" s="152"/>
      <c r="E196" s="156">
        <v>5.15</v>
      </c>
      <c r="F196" s="159"/>
      <c r="G196" s="159"/>
      <c r="H196" s="159"/>
      <c r="I196" s="159"/>
      <c r="J196" s="159"/>
      <c r="K196" s="159"/>
      <c r="L196" s="159"/>
      <c r="M196" s="159"/>
      <c r="N196" s="150"/>
      <c r="O196" s="150"/>
      <c r="P196" s="150"/>
      <c r="Q196" s="150"/>
      <c r="R196" s="150"/>
      <c r="S196" s="150"/>
      <c r="T196" s="151"/>
      <c r="U196" s="150"/>
      <c r="V196" s="142"/>
      <c r="W196" s="142"/>
      <c r="X196" s="142"/>
      <c r="Y196" s="142"/>
      <c r="Z196" s="142"/>
      <c r="AA196" s="142"/>
      <c r="AB196" s="142"/>
      <c r="AC196" s="142"/>
      <c r="AD196" s="142"/>
      <c r="AE196" s="142" t="s">
        <v>102</v>
      </c>
      <c r="AF196" s="142">
        <v>0</v>
      </c>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row>
    <row r="197" spans="1:60" outlineLevel="1" x14ac:dyDescent="0.25">
      <c r="A197" s="143">
        <v>82</v>
      </c>
      <c r="B197" s="143" t="s">
        <v>566</v>
      </c>
      <c r="C197" s="178" t="s">
        <v>567</v>
      </c>
      <c r="D197" s="150" t="s">
        <v>214</v>
      </c>
      <c r="E197" s="155">
        <v>2</v>
      </c>
      <c r="F197" s="158">
        <f>H197+J197</f>
        <v>0</v>
      </c>
      <c r="G197" s="159">
        <f>ROUND(E197*F197,2)</f>
        <v>0</v>
      </c>
      <c r="H197" s="159"/>
      <c r="I197" s="159">
        <f>ROUND(E197*H197,2)</f>
        <v>0</v>
      </c>
      <c r="J197" s="159"/>
      <c r="K197" s="159">
        <f>ROUND(E197*J197,2)</f>
        <v>0</v>
      </c>
      <c r="L197" s="159">
        <v>21</v>
      </c>
      <c r="M197" s="159">
        <f>G197*(1+L197/100)</f>
        <v>0</v>
      </c>
      <c r="N197" s="150">
        <v>4.0999999999999999E-4</v>
      </c>
      <c r="O197" s="150">
        <f>ROUND(E197*N197,5)</f>
        <v>8.1999999999999998E-4</v>
      </c>
      <c r="P197" s="150">
        <v>0</v>
      </c>
      <c r="Q197" s="150">
        <f>ROUND(E197*P197,5)</f>
        <v>0</v>
      </c>
      <c r="R197" s="150"/>
      <c r="S197" s="150"/>
      <c r="T197" s="151">
        <v>1.8660000000000001</v>
      </c>
      <c r="U197" s="150">
        <f>ROUND(E197*T197,2)</f>
        <v>3.73</v>
      </c>
      <c r="V197" s="142"/>
      <c r="W197" s="142"/>
      <c r="X197" s="142"/>
      <c r="Y197" s="142"/>
      <c r="Z197" s="142"/>
      <c r="AA197" s="142"/>
      <c r="AB197" s="142"/>
      <c r="AC197" s="142"/>
      <c r="AD197" s="142"/>
      <c r="AE197" s="142" t="s">
        <v>100</v>
      </c>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row>
    <row r="198" spans="1:60" outlineLevel="1" x14ac:dyDescent="0.25">
      <c r="A198" s="143">
        <v>83</v>
      </c>
      <c r="B198" s="143" t="s">
        <v>568</v>
      </c>
      <c r="C198" s="178" t="s">
        <v>569</v>
      </c>
      <c r="D198" s="150" t="s">
        <v>214</v>
      </c>
      <c r="E198" s="155">
        <v>2.06</v>
      </c>
      <c r="F198" s="158">
        <f>H198+J198</f>
        <v>0</v>
      </c>
      <c r="G198" s="159">
        <f>ROUND(E198*F198,2)</f>
        <v>0</v>
      </c>
      <c r="H198" s="159"/>
      <c r="I198" s="159">
        <f>ROUND(E198*H198,2)</f>
        <v>0</v>
      </c>
      <c r="J198" s="159"/>
      <c r="K198" s="159">
        <f>ROUND(E198*J198,2)</f>
        <v>0</v>
      </c>
      <c r="L198" s="159">
        <v>21</v>
      </c>
      <c r="M198" s="159">
        <f>G198*(1+L198/100)</f>
        <v>0</v>
      </c>
      <c r="N198" s="150">
        <v>2.4500000000000001E-2</v>
      </c>
      <c r="O198" s="150">
        <f>ROUND(E198*N198,5)</f>
        <v>5.0470000000000001E-2</v>
      </c>
      <c r="P198" s="150">
        <v>0</v>
      </c>
      <c r="Q198" s="150">
        <f>ROUND(E198*P198,5)</f>
        <v>0</v>
      </c>
      <c r="R198" s="150"/>
      <c r="S198" s="150"/>
      <c r="T198" s="151">
        <v>0</v>
      </c>
      <c r="U198" s="150">
        <f>ROUND(E198*T198,2)</f>
        <v>0</v>
      </c>
      <c r="V198" s="142"/>
      <c r="W198" s="142"/>
      <c r="X198" s="142"/>
      <c r="Y198" s="142"/>
      <c r="Z198" s="142"/>
      <c r="AA198" s="142"/>
      <c r="AB198" s="142"/>
      <c r="AC198" s="142"/>
      <c r="AD198" s="142"/>
      <c r="AE198" s="142" t="s">
        <v>218</v>
      </c>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row>
    <row r="199" spans="1:60" outlineLevel="1" x14ac:dyDescent="0.25">
      <c r="A199" s="143"/>
      <c r="B199" s="143"/>
      <c r="C199" s="391" t="s">
        <v>562</v>
      </c>
      <c r="D199" s="392"/>
      <c r="E199" s="393"/>
      <c r="F199" s="394"/>
      <c r="G199" s="395"/>
      <c r="H199" s="159"/>
      <c r="I199" s="159"/>
      <c r="J199" s="159"/>
      <c r="K199" s="159"/>
      <c r="L199" s="159"/>
      <c r="M199" s="159"/>
      <c r="N199" s="150"/>
      <c r="O199" s="150"/>
      <c r="P199" s="150"/>
      <c r="Q199" s="150"/>
      <c r="R199" s="150"/>
      <c r="S199" s="150"/>
      <c r="T199" s="151"/>
      <c r="U199" s="150"/>
      <c r="V199" s="142"/>
      <c r="W199" s="142"/>
      <c r="X199" s="142"/>
      <c r="Y199" s="142"/>
      <c r="Z199" s="142"/>
      <c r="AA199" s="142"/>
      <c r="AB199" s="142"/>
      <c r="AC199" s="142"/>
      <c r="AD199" s="142"/>
      <c r="AE199" s="142" t="s">
        <v>95</v>
      </c>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5" t="str">
        <f>C199</f>
        <v>Viz Technické listy VAS Třebíč V.17</v>
      </c>
      <c r="BB199" s="142"/>
      <c r="BC199" s="142"/>
      <c r="BD199" s="142"/>
      <c r="BE199" s="142"/>
      <c r="BF199" s="142"/>
      <c r="BG199" s="142"/>
      <c r="BH199" s="142"/>
    </row>
    <row r="200" spans="1:60" outlineLevel="1" x14ac:dyDescent="0.25">
      <c r="A200" s="143"/>
      <c r="B200" s="143"/>
      <c r="C200" s="179" t="s">
        <v>488</v>
      </c>
      <c r="D200" s="152"/>
      <c r="E200" s="156">
        <v>2.06</v>
      </c>
      <c r="F200" s="159"/>
      <c r="G200" s="159"/>
      <c r="H200" s="159"/>
      <c r="I200" s="159"/>
      <c r="J200" s="159"/>
      <c r="K200" s="159"/>
      <c r="L200" s="159"/>
      <c r="M200" s="159"/>
      <c r="N200" s="150"/>
      <c r="O200" s="150"/>
      <c r="P200" s="150"/>
      <c r="Q200" s="150"/>
      <c r="R200" s="150"/>
      <c r="S200" s="150"/>
      <c r="T200" s="151"/>
      <c r="U200" s="150"/>
      <c r="V200" s="142"/>
      <c r="W200" s="142"/>
      <c r="X200" s="142"/>
      <c r="Y200" s="142"/>
      <c r="Z200" s="142"/>
      <c r="AA200" s="142"/>
      <c r="AB200" s="142"/>
      <c r="AC200" s="142"/>
      <c r="AD200" s="142"/>
      <c r="AE200" s="142" t="s">
        <v>102</v>
      </c>
      <c r="AF200" s="142">
        <v>0</v>
      </c>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row>
    <row r="201" spans="1:60" outlineLevel="1" x14ac:dyDescent="0.25">
      <c r="A201" s="143">
        <v>84</v>
      </c>
      <c r="B201" s="143" t="s">
        <v>570</v>
      </c>
      <c r="C201" s="178" t="s">
        <v>571</v>
      </c>
      <c r="D201" s="150" t="s">
        <v>214</v>
      </c>
      <c r="E201" s="155">
        <v>2.06</v>
      </c>
      <c r="F201" s="158">
        <f>H201+J201</f>
        <v>0</v>
      </c>
      <c r="G201" s="159">
        <f>ROUND(E201*F201,2)</f>
        <v>0</v>
      </c>
      <c r="H201" s="159"/>
      <c r="I201" s="159">
        <f>ROUND(E201*H201,2)</f>
        <v>0</v>
      </c>
      <c r="J201" s="159"/>
      <c r="K201" s="159">
        <f>ROUND(E201*J201,2)</f>
        <v>0</v>
      </c>
      <c r="L201" s="159">
        <v>21</v>
      </c>
      <c r="M201" s="159">
        <f>G201*(1+L201/100)</f>
        <v>0</v>
      </c>
      <c r="N201" s="150">
        <v>8.0000000000000002E-3</v>
      </c>
      <c r="O201" s="150">
        <f>ROUND(E201*N201,5)</f>
        <v>1.6480000000000002E-2</v>
      </c>
      <c r="P201" s="150">
        <v>0</v>
      </c>
      <c r="Q201" s="150">
        <f>ROUND(E201*P201,5)</f>
        <v>0</v>
      </c>
      <c r="R201" s="150"/>
      <c r="S201" s="150"/>
      <c r="T201" s="151">
        <v>0</v>
      </c>
      <c r="U201" s="150">
        <f>ROUND(E201*T201,2)</f>
        <v>0</v>
      </c>
      <c r="V201" s="142"/>
      <c r="W201" s="142"/>
      <c r="X201" s="142"/>
      <c r="Y201" s="142"/>
      <c r="Z201" s="142"/>
      <c r="AA201" s="142"/>
      <c r="AB201" s="142"/>
      <c r="AC201" s="142"/>
      <c r="AD201" s="142"/>
      <c r="AE201" s="142" t="s">
        <v>218</v>
      </c>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row>
    <row r="202" spans="1:60" outlineLevel="1" x14ac:dyDescent="0.25">
      <c r="A202" s="143"/>
      <c r="B202" s="143"/>
      <c r="C202" s="391" t="s">
        <v>562</v>
      </c>
      <c r="D202" s="392"/>
      <c r="E202" s="393"/>
      <c r="F202" s="394"/>
      <c r="G202" s="395"/>
      <c r="H202" s="159"/>
      <c r="I202" s="159"/>
      <c r="J202" s="159"/>
      <c r="K202" s="159"/>
      <c r="L202" s="159"/>
      <c r="M202" s="159"/>
      <c r="N202" s="150"/>
      <c r="O202" s="150"/>
      <c r="P202" s="150"/>
      <c r="Q202" s="150"/>
      <c r="R202" s="150"/>
      <c r="S202" s="150"/>
      <c r="T202" s="151"/>
      <c r="U202" s="150"/>
      <c r="V202" s="142"/>
      <c r="W202" s="142"/>
      <c r="X202" s="142"/>
      <c r="Y202" s="142"/>
      <c r="Z202" s="142"/>
      <c r="AA202" s="142"/>
      <c r="AB202" s="142"/>
      <c r="AC202" s="142"/>
      <c r="AD202" s="142"/>
      <c r="AE202" s="142" t="s">
        <v>95</v>
      </c>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5" t="str">
        <f>C202</f>
        <v>Viz Technické listy VAS Třebíč V.17</v>
      </c>
      <c r="BB202" s="142"/>
      <c r="BC202" s="142"/>
      <c r="BD202" s="142"/>
      <c r="BE202" s="142"/>
      <c r="BF202" s="142"/>
      <c r="BG202" s="142"/>
      <c r="BH202" s="142"/>
    </row>
    <row r="203" spans="1:60" outlineLevel="1" x14ac:dyDescent="0.25">
      <c r="A203" s="143"/>
      <c r="B203" s="143"/>
      <c r="C203" s="179" t="s">
        <v>488</v>
      </c>
      <c r="D203" s="152"/>
      <c r="E203" s="156">
        <v>2.06</v>
      </c>
      <c r="F203" s="159"/>
      <c r="G203" s="159"/>
      <c r="H203" s="159"/>
      <c r="I203" s="159"/>
      <c r="J203" s="159"/>
      <c r="K203" s="159"/>
      <c r="L203" s="159"/>
      <c r="M203" s="159"/>
      <c r="N203" s="150"/>
      <c r="O203" s="150"/>
      <c r="P203" s="150"/>
      <c r="Q203" s="150"/>
      <c r="R203" s="150"/>
      <c r="S203" s="150"/>
      <c r="T203" s="151"/>
      <c r="U203" s="150"/>
      <c r="V203" s="142"/>
      <c r="W203" s="142"/>
      <c r="X203" s="142"/>
      <c r="Y203" s="142"/>
      <c r="Z203" s="142"/>
      <c r="AA203" s="142"/>
      <c r="AB203" s="142"/>
      <c r="AC203" s="142"/>
      <c r="AD203" s="142"/>
      <c r="AE203" s="142" t="s">
        <v>102</v>
      </c>
      <c r="AF203" s="142">
        <v>0</v>
      </c>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row>
    <row r="204" spans="1:60" outlineLevel="1" x14ac:dyDescent="0.25">
      <c r="A204" s="143">
        <v>85</v>
      </c>
      <c r="B204" s="143" t="s">
        <v>572</v>
      </c>
      <c r="C204" s="178" t="s">
        <v>573</v>
      </c>
      <c r="D204" s="150" t="s">
        <v>214</v>
      </c>
      <c r="E204" s="155">
        <v>2</v>
      </c>
      <c r="F204" s="158">
        <f>H204+J204</f>
        <v>0</v>
      </c>
      <c r="G204" s="159">
        <f>ROUND(E204*F204,2)</f>
        <v>0</v>
      </c>
      <c r="H204" s="159"/>
      <c r="I204" s="159">
        <f>ROUND(E204*H204,2)</f>
        <v>0</v>
      </c>
      <c r="J204" s="159"/>
      <c r="K204" s="159">
        <f>ROUND(E204*J204,2)</f>
        <v>0</v>
      </c>
      <c r="L204" s="159">
        <v>21</v>
      </c>
      <c r="M204" s="159">
        <f>G204*(1+L204/100)</f>
        <v>0</v>
      </c>
      <c r="N204" s="150">
        <v>2.7799999999999999E-3</v>
      </c>
      <c r="O204" s="150">
        <f>ROUND(E204*N204,5)</f>
        <v>5.5599999999999998E-3</v>
      </c>
      <c r="P204" s="150">
        <v>0</v>
      </c>
      <c r="Q204" s="150">
        <f>ROUND(E204*P204,5)</f>
        <v>0</v>
      </c>
      <c r="R204" s="150"/>
      <c r="S204" s="150"/>
      <c r="T204" s="151">
        <v>2.1280000000000001</v>
      </c>
      <c r="U204" s="150">
        <f>ROUND(E204*T204,2)</f>
        <v>4.26</v>
      </c>
      <c r="V204" s="142"/>
      <c r="W204" s="142"/>
      <c r="X204" s="142"/>
      <c r="Y204" s="142"/>
      <c r="Z204" s="142"/>
      <c r="AA204" s="142"/>
      <c r="AB204" s="142"/>
      <c r="AC204" s="142"/>
      <c r="AD204" s="142"/>
      <c r="AE204" s="142" t="s">
        <v>100</v>
      </c>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row>
    <row r="205" spans="1:60" outlineLevel="1" x14ac:dyDescent="0.25">
      <c r="A205" s="143">
        <v>86</v>
      </c>
      <c r="B205" s="143" t="s">
        <v>574</v>
      </c>
      <c r="C205" s="178" t="s">
        <v>575</v>
      </c>
      <c r="D205" s="150" t="s">
        <v>214</v>
      </c>
      <c r="E205" s="155">
        <v>2.06</v>
      </c>
      <c r="F205" s="158">
        <f>H205+J205</f>
        <v>0</v>
      </c>
      <c r="G205" s="159">
        <f>ROUND(E205*F205,2)</f>
        <v>0</v>
      </c>
      <c r="H205" s="159"/>
      <c r="I205" s="159">
        <f>ROUND(E205*H205,2)</f>
        <v>0</v>
      </c>
      <c r="J205" s="159"/>
      <c r="K205" s="159">
        <f>ROUND(E205*J205,2)</f>
        <v>0</v>
      </c>
      <c r="L205" s="159">
        <v>21</v>
      </c>
      <c r="M205" s="159">
        <f>G205*(1+L205/100)</f>
        <v>0</v>
      </c>
      <c r="N205" s="150">
        <v>4.0500000000000001E-2</v>
      </c>
      <c r="O205" s="150">
        <f>ROUND(E205*N205,5)</f>
        <v>8.3430000000000004E-2</v>
      </c>
      <c r="P205" s="150">
        <v>0</v>
      </c>
      <c r="Q205" s="150">
        <f>ROUND(E205*P205,5)</f>
        <v>0</v>
      </c>
      <c r="R205" s="150"/>
      <c r="S205" s="150"/>
      <c r="T205" s="151">
        <v>0</v>
      </c>
      <c r="U205" s="150">
        <f>ROUND(E205*T205,2)</f>
        <v>0</v>
      </c>
      <c r="V205" s="142"/>
      <c r="W205" s="142"/>
      <c r="X205" s="142"/>
      <c r="Y205" s="142"/>
      <c r="Z205" s="142"/>
      <c r="AA205" s="142"/>
      <c r="AB205" s="142"/>
      <c r="AC205" s="142"/>
      <c r="AD205" s="142"/>
      <c r="AE205" s="142" t="s">
        <v>218</v>
      </c>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row>
    <row r="206" spans="1:60" outlineLevel="1" x14ac:dyDescent="0.25">
      <c r="A206" s="143"/>
      <c r="B206" s="143"/>
      <c r="C206" s="391" t="s">
        <v>562</v>
      </c>
      <c r="D206" s="392"/>
      <c r="E206" s="393"/>
      <c r="F206" s="394"/>
      <c r="G206" s="395"/>
      <c r="H206" s="159"/>
      <c r="I206" s="159"/>
      <c r="J206" s="159"/>
      <c r="K206" s="159"/>
      <c r="L206" s="159"/>
      <c r="M206" s="159"/>
      <c r="N206" s="150"/>
      <c r="O206" s="150"/>
      <c r="P206" s="150"/>
      <c r="Q206" s="150"/>
      <c r="R206" s="150"/>
      <c r="S206" s="150"/>
      <c r="T206" s="151"/>
      <c r="U206" s="150"/>
      <c r="V206" s="142"/>
      <c r="W206" s="142"/>
      <c r="X206" s="142"/>
      <c r="Y206" s="142"/>
      <c r="Z206" s="142"/>
      <c r="AA206" s="142"/>
      <c r="AB206" s="142"/>
      <c r="AC206" s="142"/>
      <c r="AD206" s="142"/>
      <c r="AE206" s="142" t="s">
        <v>95</v>
      </c>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5" t="str">
        <f>C206</f>
        <v>Viz Technické listy VAS Třebíč V.17</v>
      </c>
      <c r="BB206" s="142"/>
      <c r="BC206" s="142"/>
      <c r="BD206" s="142"/>
      <c r="BE206" s="142"/>
      <c r="BF206" s="142"/>
      <c r="BG206" s="142"/>
      <c r="BH206" s="142"/>
    </row>
    <row r="207" spans="1:60" outlineLevel="1" x14ac:dyDescent="0.25">
      <c r="A207" s="143"/>
      <c r="B207" s="143"/>
      <c r="C207" s="179" t="s">
        <v>488</v>
      </c>
      <c r="D207" s="152"/>
      <c r="E207" s="156">
        <v>2.06</v>
      </c>
      <c r="F207" s="159"/>
      <c r="G207" s="159"/>
      <c r="H207" s="159"/>
      <c r="I207" s="159"/>
      <c r="J207" s="159"/>
      <c r="K207" s="159"/>
      <c r="L207" s="159"/>
      <c r="M207" s="159"/>
      <c r="N207" s="150"/>
      <c r="O207" s="150"/>
      <c r="P207" s="150"/>
      <c r="Q207" s="150"/>
      <c r="R207" s="150"/>
      <c r="S207" s="150"/>
      <c r="T207" s="151"/>
      <c r="U207" s="150"/>
      <c r="V207" s="142"/>
      <c r="W207" s="142"/>
      <c r="X207" s="142"/>
      <c r="Y207" s="142"/>
      <c r="Z207" s="142"/>
      <c r="AA207" s="142"/>
      <c r="AB207" s="142"/>
      <c r="AC207" s="142"/>
      <c r="AD207" s="142"/>
      <c r="AE207" s="142" t="s">
        <v>102</v>
      </c>
      <c r="AF207" s="142">
        <v>0</v>
      </c>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row>
    <row r="208" spans="1:60" outlineLevel="1" x14ac:dyDescent="0.25">
      <c r="A208" s="143">
        <v>87</v>
      </c>
      <c r="B208" s="143" t="s">
        <v>576</v>
      </c>
      <c r="C208" s="178" t="s">
        <v>577</v>
      </c>
      <c r="D208" s="150" t="s">
        <v>214</v>
      </c>
      <c r="E208" s="155">
        <v>2.06</v>
      </c>
      <c r="F208" s="158">
        <f>H208+J208</f>
        <v>0</v>
      </c>
      <c r="G208" s="159">
        <f>ROUND(E208*F208,2)</f>
        <v>0</v>
      </c>
      <c r="H208" s="159"/>
      <c r="I208" s="159">
        <f>ROUND(E208*H208,2)</f>
        <v>0</v>
      </c>
      <c r="J208" s="159"/>
      <c r="K208" s="159">
        <f>ROUND(E208*J208,2)</f>
        <v>0</v>
      </c>
      <c r="L208" s="159">
        <v>21</v>
      </c>
      <c r="M208" s="159">
        <f>G208*(1+L208/100)</f>
        <v>0</v>
      </c>
      <c r="N208" s="150">
        <v>9.4999999999999998E-3</v>
      </c>
      <c r="O208" s="150">
        <f>ROUND(E208*N208,5)</f>
        <v>1.9570000000000001E-2</v>
      </c>
      <c r="P208" s="150">
        <v>0</v>
      </c>
      <c r="Q208" s="150">
        <f>ROUND(E208*P208,5)</f>
        <v>0</v>
      </c>
      <c r="R208" s="150"/>
      <c r="S208" s="150"/>
      <c r="T208" s="151">
        <v>0</v>
      </c>
      <c r="U208" s="150">
        <f>ROUND(E208*T208,2)</f>
        <v>0</v>
      </c>
      <c r="V208" s="142"/>
      <c r="W208" s="142"/>
      <c r="X208" s="142"/>
      <c r="Y208" s="142"/>
      <c r="Z208" s="142"/>
      <c r="AA208" s="142"/>
      <c r="AB208" s="142"/>
      <c r="AC208" s="142"/>
      <c r="AD208" s="142"/>
      <c r="AE208" s="142" t="s">
        <v>218</v>
      </c>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142"/>
    </row>
    <row r="209" spans="1:60" outlineLevel="1" x14ac:dyDescent="0.25">
      <c r="A209" s="143"/>
      <c r="B209" s="143"/>
      <c r="C209" s="391" t="s">
        <v>562</v>
      </c>
      <c r="D209" s="392"/>
      <c r="E209" s="393"/>
      <c r="F209" s="394"/>
      <c r="G209" s="395"/>
      <c r="H209" s="159"/>
      <c r="I209" s="159"/>
      <c r="J209" s="159"/>
      <c r="K209" s="159"/>
      <c r="L209" s="159"/>
      <c r="M209" s="159"/>
      <c r="N209" s="150"/>
      <c r="O209" s="150"/>
      <c r="P209" s="150"/>
      <c r="Q209" s="150"/>
      <c r="R209" s="150"/>
      <c r="S209" s="150"/>
      <c r="T209" s="151"/>
      <c r="U209" s="150"/>
      <c r="V209" s="142"/>
      <c r="W209" s="142"/>
      <c r="X209" s="142"/>
      <c r="Y209" s="142"/>
      <c r="Z209" s="142"/>
      <c r="AA209" s="142"/>
      <c r="AB209" s="142"/>
      <c r="AC209" s="142"/>
      <c r="AD209" s="142"/>
      <c r="AE209" s="142" t="s">
        <v>95</v>
      </c>
      <c r="AF209" s="142"/>
      <c r="AG209" s="142"/>
      <c r="AH209" s="142"/>
      <c r="AI209" s="142"/>
      <c r="AJ209" s="142"/>
      <c r="AK209" s="142"/>
      <c r="AL209" s="142"/>
      <c r="AM209" s="142"/>
      <c r="AN209" s="142"/>
      <c r="AO209" s="142"/>
      <c r="AP209" s="142"/>
      <c r="AQ209" s="142"/>
      <c r="AR209" s="142"/>
      <c r="AS209" s="142"/>
      <c r="AT209" s="142"/>
      <c r="AU209" s="142"/>
      <c r="AV209" s="142"/>
      <c r="AW209" s="142"/>
      <c r="AX209" s="142"/>
      <c r="AY209" s="142"/>
      <c r="AZ209" s="142"/>
      <c r="BA209" s="145" t="str">
        <f>C209</f>
        <v>Viz Technické listy VAS Třebíč V.17</v>
      </c>
      <c r="BB209" s="142"/>
      <c r="BC209" s="142"/>
      <c r="BD209" s="142"/>
      <c r="BE209" s="142"/>
      <c r="BF209" s="142"/>
      <c r="BG209" s="142"/>
      <c r="BH209" s="142"/>
    </row>
    <row r="210" spans="1:60" outlineLevel="1" x14ac:dyDescent="0.25">
      <c r="A210" s="143"/>
      <c r="B210" s="143"/>
      <c r="C210" s="179" t="s">
        <v>488</v>
      </c>
      <c r="D210" s="152"/>
      <c r="E210" s="156">
        <v>2.06</v>
      </c>
      <c r="F210" s="159"/>
      <c r="G210" s="159"/>
      <c r="H210" s="159"/>
      <c r="I210" s="159"/>
      <c r="J210" s="159"/>
      <c r="K210" s="159"/>
      <c r="L210" s="159"/>
      <c r="M210" s="159"/>
      <c r="N210" s="150"/>
      <c r="O210" s="150"/>
      <c r="P210" s="150"/>
      <c r="Q210" s="150"/>
      <c r="R210" s="150"/>
      <c r="S210" s="150"/>
      <c r="T210" s="151"/>
      <c r="U210" s="150"/>
      <c r="V210" s="142"/>
      <c r="W210" s="142"/>
      <c r="X210" s="142"/>
      <c r="Y210" s="142"/>
      <c r="Z210" s="142"/>
      <c r="AA210" s="142"/>
      <c r="AB210" s="142"/>
      <c r="AC210" s="142"/>
      <c r="AD210" s="142"/>
      <c r="AE210" s="142" t="s">
        <v>102</v>
      </c>
      <c r="AF210" s="142">
        <v>0</v>
      </c>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142"/>
    </row>
    <row r="211" spans="1:60" outlineLevel="1" x14ac:dyDescent="0.25">
      <c r="A211" s="143">
        <v>88</v>
      </c>
      <c r="B211" s="143" t="s">
        <v>578</v>
      </c>
      <c r="C211" s="178" t="s">
        <v>579</v>
      </c>
      <c r="D211" s="150" t="s">
        <v>214</v>
      </c>
      <c r="E211" s="155">
        <v>10</v>
      </c>
      <c r="F211" s="158">
        <f>H211+J211</f>
        <v>0</v>
      </c>
      <c r="G211" s="159">
        <f>ROUND(E211*F211,2)</f>
        <v>0</v>
      </c>
      <c r="H211" s="159"/>
      <c r="I211" s="159">
        <f>ROUND(E211*H211,2)</f>
        <v>0</v>
      </c>
      <c r="J211" s="159"/>
      <c r="K211" s="159">
        <f>ROUND(E211*J211,2)</f>
        <v>0</v>
      </c>
      <c r="L211" s="159">
        <v>21</v>
      </c>
      <c r="M211" s="159">
        <f>G211*(1+L211/100)</f>
        <v>0</v>
      </c>
      <c r="N211" s="150">
        <v>2.81E-3</v>
      </c>
      <c r="O211" s="150">
        <f>ROUND(E211*N211,5)</f>
        <v>2.81E-2</v>
      </c>
      <c r="P211" s="150">
        <v>0</v>
      </c>
      <c r="Q211" s="150">
        <f>ROUND(E211*P211,5)</f>
        <v>0</v>
      </c>
      <c r="R211" s="150"/>
      <c r="S211" s="150"/>
      <c r="T211" s="151">
        <v>2.7160000000000002</v>
      </c>
      <c r="U211" s="150">
        <f>ROUND(E211*T211,2)</f>
        <v>27.16</v>
      </c>
      <c r="V211" s="142"/>
      <c r="W211" s="142"/>
      <c r="X211" s="142"/>
      <c r="Y211" s="142"/>
      <c r="Z211" s="142"/>
      <c r="AA211" s="142"/>
      <c r="AB211" s="142"/>
      <c r="AC211" s="142"/>
      <c r="AD211" s="142"/>
      <c r="AE211" s="142" t="s">
        <v>100</v>
      </c>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142"/>
    </row>
    <row r="212" spans="1:60" outlineLevel="1" x14ac:dyDescent="0.25">
      <c r="A212" s="143">
        <v>89</v>
      </c>
      <c r="B212" s="143" t="s">
        <v>580</v>
      </c>
      <c r="C212" s="178" t="s">
        <v>581</v>
      </c>
      <c r="D212" s="150" t="s">
        <v>214</v>
      </c>
      <c r="E212" s="155">
        <v>10.3</v>
      </c>
      <c r="F212" s="158">
        <f>H212+J212</f>
        <v>0</v>
      </c>
      <c r="G212" s="159">
        <f>ROUND(E212*F212,2)</f>
        <v>0</v>
      </c>
      <c r="H212" s="159"/>
      <c r="I212" s="159">
        <f>ROUND(E212*H212,2)</f>
        <v>0</v>
      </c>
      <c r="J212" s="159"/>
      <c r="K212" s="159">
        <f>ROUND(E212*J212,2)</f>
        <v>0</v>
      </c>
      <c r="L212" s="159">
        <v>21</v>
      </c>
      <c r="M212" s="159">
        <f>G212*(1+L212/100)</f>
        <v>0</v>
      </c>
      <c r="N212" s="150">
        <v>6.4000000000000001E-2</v>
      </c>
      <c r="O212" s="150">
        <f>ROUND(E212*N212,5)</f>
        <v>0.65920000000000001</v>
      </c>
      <c r="P212" s="150">
        <v>0</v>
      </c>
      <c r="Q212" s="150">
        <f>ROUND(E212*P212,5)</f>
        <v>0</v>
      </c>
      <c r="R212" s="150"/>
      <c r="S212" s="150"/>
      <c r="T212" s="151">
        <v>0</v>
      </c>
      <c r="U212" s="150">
        <f>ROUND(E212*T212,2)</f>
        <v>0</v>
      </c>
      <c r="V212" s="142"/>
      <c r="W212" s="142"/>
      <c r="X212" s="142"/>
      <c r="Y212" s="142"/>
      <c r="Z212" s="142"/>
      <c r="AA212" s="142"/>
      <c r="AB212" s="142"/>
      <c r="AC212" s="142"/>
      <c r="AD212" s="142"/>
      <c r="AE212" s="142" t="s">
        <v>218</v>
      </c>
      <c r="AF212" s="142"/>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row>
    <row r="213" spans="1:60" outlineLevel="1" x14ac:dyDescent="0.25">
      <c r="A213" s="143"/>
      <c r="B213" s="143"/>
      <c r="C213" s="391" t="s">
        <v>562</v>
      </c>
      <c r="D213" s="392"/>
      <c r="E213" s="393"/>
      <c r="F213" s="394"/>
      <c r="G213" s="395"/>
      <c r="H213" s="159"/>
      <c r="I213" s="159"/>
      <c r="J213" s="159"/>
      <c r="K213" s="159"/>
      <c r="L213" s="159"/>
      <c r="M213" s="159"/>
      <c r="N213" s="150"/>
      <c r="O213" s="150"/>
      <c r="P213" s="150"/>
      <c r="Q213" s="150"/>
      <c r="R213" s="150"/>
      <c r="S213" s="150"/>
      <c r="T213" s="151"/>
      <c r="U213" s="150"/>
      <c r="V213" s="142"/>
      <c r="W213" s="142"/>
      <c r="X213" s="142"/>
      <c r="Y213" s="142"/>
      <c r="Z213" s="142"/>
      <c r="AA213" s="142"/>
      <c r="AB213" s="142"/>
      <c r="AC213" s="142"/>
      <c r="AD213" s="142"/>
      <c r="AE213" s="142" t="s">
        <v>95</v>
      </c>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5" t="str">
        <f>C213</f>
        <v>Viz Technické listy VAS Třebíč V.17</v>
      </c>
      <c r="BB213" s="142"/>
      <c r="BC213" s="142"/>
      <c r="BD213" s="142"/>
      <c r="BE213" s="142"/>
      <c r="BF213" s="142"/>
      <c r="BG213" s="142"/>
      <c r="BH213" s="142"/>
    </row>
    <row r="214" spans="1:60" outlineLevel="1" x14ac:dyDescent="0.25">
      <c r="A214" s="143"/>
      <c r="B214" s="143"/>
      <c r="C214" s="179" t="s">
        <v>582</v>
      </c>
      <c r="D214" s="152"/>
      <c r="E214" s="156">
        <v>10.3</v>
      </c>
      <c r="F214" s="159"/>
      <c r="G214" s="159"/>
      <c r="H214" s="159"/>
      <c r="I214" s="159"/>
      <c r="J214" s="159"/>
      <c r="K214" s="159"/>
      <c r="L214" s="159"/>
      <c r="M214" s="159"/>
      <c r="N214" s="150"/>
      <c r="O214" s="150"/>
      <c r="P214" s="150"/>
      <c r="Q214" s="150"/>
      <c r="R214" s="150"/>
      <c r="S214" s="150"/>
      <c r="T214" s="151"/>
      <c r="U214" s="150"/>
      <c r="V214" s="142"/>
      <c r="W214" s="142"/>
      <c r="X214" s="142"/>
      <c r="Y214" s="142"/>
      <c r="Z214" s="142"/>
      <c r="AA214" s="142"/>
      <c r="AB214" s="142"/>
      <c r="AC214" s="142"/>
      <c r="AD214" s="142"/>
      <c r="AE214" s="142" t="s">
        <v>102</v>
      </c>
      <c r="AF214" s="142">
        <v>0</v>
      </c>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row>
    <row r="215" spans="1:60" outlineLevel="1" x14ac:dyDescent="0.25">
      <c r="A215" s="143">
        <v>90</v>
      </c>
      <c r="B215" s="143" t="s">
        <v>583</v>
      </c>
      <c r="C215" s="178" t="s">
        <v>584</v>
      </c>
      <c r="D215" s="150" t="s">
        <v>214</v>
      </c>
      <c r="E215" s="155">
        <v>10.3</v>
      </c>
      <c r="F215" s="158">
        <f>H215+J215</f>
        <v>0</v>
      </c>
      <c r="G215" s="159">
        <f>ROUND(E215*F215,2)</f>
        <v>0</v>
      </c>
      <c r="H215" s="159"/>
      <c r="I215" s="159">
        <f>ROUND(E215*H215,2)</f>
        <v>0</v>
      </c>
      <c r="J215" s="159"/>
      <c r="K215" s="159">
        <f>ROUND(E215*J215,2)</f>
        <v>0</v>
      </c>
      <c r="L215" s="159">
        <v>21</v>
      </c>
      <c r="M215" s="159">
        <f>G215*(1+L215/100)</f>
        <v>0</v>
      </c>
      <c r="N215" s="150">
        <v>1.2E-2</v>
      </c>
      <c r="O215" s="150">
        <f>ROUND(E215*N215,5)</f>
        <v>0.1236</v>
      </c>
      <c r="P215" s="150">
        <v>0</v>
      </c>
      <c r="Q215" s="150">
        <f>ROUND(E215*P215,5)</f>
        <v>0</v>
      </c>
      <c r="R215" s="150"/>
      <c r="S215" s="150"/>
      <c r="T215" s="151">
        <v>0</v>
      </c>
      <c r="U215" s="150">
        <f>ROUND(E215*T215,2)</f>
        <v>0</v>
      </c>
      <c r="V215" s="142"/>
      <c r="W215" s="142"/>
      <c r="X215" s="142"/>
      <c r="Y215" s="142"/>
      <c r="Z215" s="142"/>
      <c r="AA215" s="142"/>
      <c r="AB215" s="142"/>
      <c r="AC215" s="142"/>
      <c r="AD215" s="142"/>
      <c r="AE215" s="142" t="s">
        <v>218</v>
      </c>
      <c r="AF215" s="142"/>
      <c r="AG215" s="142"/>
      <c r="AH215" s="142"/>
      <c r="AI215" s="142"/>
      <c r="AJ215" s="142"/>
      <c r="AK215" s="142"/>
      <c r="AL215" s="142"/>
      <c r="AM215" s="142"/>
      <c r="AN215" s="142"/>
      <c r="AO215" s="142"/>
      <c r="AP215" s="142"/>
      <c r="AQ215" s="142"/>
      <c r="AR215" s="142"/>
      <c r="AS215" s="142"/>
      <c r="AT215" s="142"/>
      <c r="AU215" s="142"/>
      <c r="AV215" s="142"/>
      <c r="AW215" s="142"/>
      <c r="AX215" s="142"/>
      <c r="AY215" s="142"/>
      <c r="AZ215" s="142"/>
      <c r="BA215" s="142"/>
      <c r="BB215" s="142"/>
      <c r="BC215" s="142"/>
      <c r="BD215" s="142"/>
      <c r="BE215" s="142"/>
      <c r="BF215" s="142"/>
      <c r="BG215" s="142"/>
      <c r="BH215" s="142"/>
    </row>
    <row r="216" spans="1:60" outlineLevel="1" x14ac:dyDescent="0.25">
      <c r="A216" s="143"/>
      <c r="B216" s="143"/>
      <c r="C216" s="391" t="s">
        <v>562</v>
      </c>
      <c r="D216" s="392"/>
      <c r="E216" s="393"/>
      <c r="F216" s="394"/>
      <c r="G216" s="395"/>
      <c r="H216" s="159"/>
      <c r="I216" s="159"/>
      <c r="J216" s="159"/>
      <c r="K216" s="159"/>
      <c r="L216" s="159"/>
      <c r="M216" s="159"/>
      <c r="N216" s="150"/>
      <c r="O216" s="150"/>
      <c r="P216" s="150"/>
      <c r="Q216" s="150"/>
      <c r="R216" s="150"/>
      <c r="S216" s="150"/>
      <c r="T216" s="151"/>
      <c r="U216" s="150"/>
      <c r="V216" s="142"/>
      <c r="W216" s="142"/>
      <c r="X216" s="142"/>
      <c r="Y216" s="142"/>
      <c r="Z216" s="142"/>
      <c r="AA216" s="142"/>
      <c r="AB216" s="142"/>
      <c r="AC216" s="142"/>
      <c r="AD216" s="142"/>
      <c r="AE216" s="142" t="s">
        <v>95</v>
      </c>
      <c r="AF216" s="142"/>
      <c r="AG216" s="142"/>
      <c r="AH216" s="142"/>
      <c r="AI216" s="142"/>
      <c r="AJ216" s="142"/>
      <c r="AK216" s="142"/>
      <c r="AL216" s="142"/>
      <c r="AM216" s="142"/>
      <c r="AN216" s="142"/>
      <c r="AO216" s="142"/>
      <c r="AP216" s="142"/>
      <c r="AQ216" s="142"/>
      <c r="AR216" s="142"/>
      <c r="AS216" s="142"/>
      <c r="AT216" s="142"/>
      <c r="AU216" s="142"/>
      <c r="AV216" s="142"/>
      <c r="AW216" s="142"/>
      <c r="AX216" s="142"/>
      <c r="AY216" s="142"/>
      <c r="AZ216" s="142"/>
      <c r="BA216" s="145" t="str">
        <f>C216</f>
        <v>Viz Technické listy VAS Třebíč V.17</v>
      </c>
      <c r="BB216" s="142"/>
      <c r="BC216" s="142"/>
      <c r="BD216" s="142"/>
      <c r="BE216" s="142"/>
      <c r="BF216" s="142"/>
      <c r="BG216" s="142"/>
      <c r="BH216" s="142"/>
    </row>
    <row r="217" spans="1:60" outlineLevel="1" x14ac:dyDescent="0.25">
      <c r="A217" s="143"/>
      <c r="B217" s="143"/>
      <c r="C217" s="179" t="s">
        <v>582</v>
      </c>
      <c r="D217" s="152"/>
      <c r="E217" s="156">
        <v>10.3</v>
      </c>
      <c r="F217" s="159"/>
      <c r="G217" s="159"/>
      <c r="H217" s="159"/>
      <c r="I217" s="159"/>
      <c r="J217" s="159"/>
      <c r="K217" s="159"/>
      <c r="L217" s="159"/>
      <c r="M217" s="159"/>
      <c r="N217" s="150"/>
      <c r="O217" s="150"/>
      <c r="P217" s="150"/>
      <c r="Q217" s="150"/>
      <c r="R217" s="150"/>
      <c r="S217" s="150"/>
      <c r="T217" s="151"/>
      <c r="U217" s="150"/>
      <c r="V217" s="142"/>
      <c r="W217" s="142"/>
      <c r="X217" s="142"/>
      <c r="Y217" s="142"/>
      <c r="Z217" s="142"/>
      <c r="AA217" s="142"/>
      <c r="AB217" s="142"/>
      <c r="AC217" s="142"/>
      <c r="AD217" s="142"/>
      <c r="AE217" s="142" t="s">
        <v>102</v>
      </c>
      <c r="AF217" s="142">
        <v>0</v>
      </c>
      <c r="AG217" s="142"/>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2"/>
    </row>
    <row r="218" spans="1:60" outlineLevel="1" x14ac:dyDescent="0.25">
      <c r="A218" s="143">
        <v>91</v>
      </c>
      <c r="B218" s="143" t="s">
        <v>585</v>
      </c>
      <c r="C218" s="178" t="s">
        <v>586</v>
      </c>
      <c r="D218" s="150" t="s">
        <v>214</v>
      </c>
      <c r="E218" s="155">
        <v>19</v>
      </c>
      <c r="F218" s="158">
        <f>H218+J218</f>
        <v>0</v>
      </c>
      <c r="G218" s="159">
        <f>ROUND(E218*F218,2)</f>
        <v>0</v>
      </c>
      <c r="H218" s="159"/>
      <c r="I218" s="159">
        <f>ROUND(E218*H218,2)</f>
        <v>0</v>
      </c>
      <c r="J218" s="159"/>
      <c r="K218" s="159">
        <f>ROUND(E218*J218,2)</f>
        <v>0</v>
      </c>
      <c r="L218" s="159">
        <v>21</v>
      </c>
      <c r="M218" s="159">
        <f>G218*(1+L218/100)</f>
        <v>0</v>
      </c>
      <c r="N218" s="150">
        <v>1.2E-2</v>
      </c>
      <c r="O218" s="150">
        <f>ROUND(E218*N218,5)</f>
        <v>0.22800000000000001</v>
      </c>
      <c r="P218" s="150">
        <v>0</v>
      </c>
      <c r="Q218" s="150">
        <f>ROUND(E218*P218,5)</f>
        <v>0</v>
      </c>
      <c r="R218" s="150"/>
      <c r="S218" s="150"/>
      <c r="T218" s="151">
        <v>0</v>
      </c>
      <c r="U218" s="150">
        <f>ROUND(E218*T218,2)</f>
        <v>0</v>
      </c>
      <c r="V218" s="142"/>
      <c r="W218" s="142"/>
      <c r="X218" s="142"/>
      <c r="Y218" s="142"/>
      <c r="Z218" s="142"/>
      <c r="AA218" s="142"/>
      <c r="AB218" s="142"/>
      <c r="AC218" s="142"/>
      <c r="AD218" s="142"/>
      <c r="AE218" s="142" t="s">
        <v>218</v>
      </c>
      <c r="AF218" s="142"/>
      <c r="AG218" s="142"/>
      <c r="AH218" s="142"/>
      <c r="AI218" s="142"/>
      <c r="AJ218" s="142"/>
      <c r="AK218" s="142"/>
      <c r="AL218" s="142"/>
      <c r="AM218" s="142"/>
      <c r="AN218" s="142"/>
      <c r="AO218" s="142"/>
      <c r="AP218" s="142"/>
      <c r="AQ218" s="142"/>
      <c r="AR218" s="142"/>
      <c r="AS218" s="142"/>
      <c r="AT218" s="142"/>
      <c r="AU218" s="142"/>
      <c r="AV218" s="142"/>
      <c r="AW218" s="142"/>
      <c r="AX218" s="142"/>
      <c r="AY218" s="142"/>
      <c r="AZ218" s="142"/>
      <c r="BA218" s="142"/>
      <c r="BB218" s="142"/>
      <c r="BC218" s="142"/>
      <c r="BD218" s="142"/>
      <c r="BE218" s="142"/>
      <c r="BF218" s="142"/>
      <c r="BG218" s="142"/>
      <c r="BH218" s="142"/>
    </row>
    <row r="219" spans="1:60" outlineLevel="1" x14ac:dyDescent="0.25">
      <c r="A219" s="143"/>
      <c r="B219" s="143"/>
      <c r="C219" s="391" t="s">
        <v>587</v>
      </c>
      <c r="D219" s="392"/>
      <c r="E219" s="393"/>
      <c r="F219" s="394"/>
      <c r="G219" s="395"/>
      <c r="H219" s="159"/>
      <c r="I219" s="159"/>
      <c r="J219" s="159"/>
      <c r="K219" s="159"/>
      <c r="L219" s="159"/>
      <c r="M219" s="159"/>
      <c r="N219" s="150"/>
      <c r="O219" s="150"/>
      <c r="P219" s="150"/>
      <c r="Q219" s="150"/>
      <c r="R219" s="150"/>
      <c r="S219" s="150"/>
      <c r="T219" s="151"/>
      <c r="U219" s="150"/>
      <c r="V219" s="142"/>
      <c r="W219" s="142"/>
      <c r="X219" s="142"/>
      <c r="Y219" s="142"/>
      <c r="Z219" s="142"/>
      <c r="AA219" s="142"/>
      <c r="AB219" s="142"/>
      <c r="AC219" s="142"/>
      <c r="AD219" s="142"/>
      <c r="AE219" s="142" t="s">
        <v>95</v>
      </c>
      <c r="AF219" s="142"/>
      <c r="AG219" s="142"/>
      <c r="AH219" s="142"/>
      <c r="AI219" s="142"/>
      <c r="AJ219" s="142"/>
      <c r="AK219" s="142"/>
      <c r="AL219" s="142"/>
      <c r="AM219" s="142"/>
      <c r="AN219" s="142"/>
      <c r="AO219" s="142"/>
      <c r="AP219" s="142"/>
      <c r="AQ219" s="142"/>
      <c r="AR219" s="142"/>
      <c r="AS219" s="142"/>
      <c r="AT219" s="142"/>
      <c r="AU219" s="142"/>
      <c r="AV219" s="142"/>
      <c r="AW219" s="142"/>
      <c r="AX219" s="142"/>
      <c r="AY219" s="142"/>
      <c r="AZ219" s="142"/>
      <c r="BA219" s="145" t="str">
        <f>C219</f>
        <v>Viz Technické listy VAS Třebíč V.19</v>
      </c>
      <c r="BB219" s="142"/>
      <c r="BC219" s="142"/>
      <c r="BD219" s="142"/>
      <c r="BE219" s="142"/>
      <c r="BF219" s="142"/>
      <c r="BG219" s="142"/>
      <c r="BH219" s="142"/>
    </row>
    <row r="220" spans="1:60" outlineLevel="1" x14ac:dyDescent="0.25">
      <c r="A220" s="143">
        <v>92</v>
      </c>
      <c r="B220" s="143" t="s">
        <v>588</v>
      </c>
      <c r="C220" s="178" t="s">
        <v>589</v>
      </c>
      <c r="D220" s="150" t="s">
        <v>214</v>
      </c>
      <c r="E220" s="155">
        <v>20</v>
      </c>
      <c r="F220" s="158">
        <f>H220+J220</f>
        <v>0</v>
      </c>
      <c r="G220" s="159">
        <f>ROUND(E220*F220,2)</f>
        <v>0</v>
      </c>
      <c r="H220" s="159"/>
      <c r="I220" s="159">
        <f>ROUND(E220*H220,2)</f>
        <v>0</v>
      </c>
      <c r="J220" s="159"/>
      <c r="K220" s="159">
        <f>ROUND(E220*J220,2)</f>
        <v>0</v>
      </c>
      <c r="L220" s="159">
        <v>21</v>
      </c>
      <c r="M220" s="159">
        <f>G220*(1+L220/100)</f>
        <v>0</v>
      </c>
      <c r="N220" s="150">
        <v>0</v>
      </c>
      <c r="O220" s="150">
        <f>ROUND(E220*N220,5)</f>
        <v>0</v>
      </c>
      <c r="P220" s="150">
        <v>0</v>
      </c>
      <c r="Q220" s="150">
        <f>ROUND(E220*P220,5)</f>
        <v>0</v>
      </c>
      <c r="R220" s="150"/>
      <c r="S220" s="150"/>
      <c r="T220" s="151">
        <v>0</v>
      </c>
      <c r="U220" s="150">
        <f>ROUND(E220*T220,2)</f>
        <v>0</v>
      </c>
      <c r="V220" s="142"/>
      <c r="W220" s="142"/>
      <c r="X220" s="142"/>
      <c r="Y220" s="142"/>
      <c r="Z220" s="142"/>
      <c r="AA220" s="142"/>
      <c r="AB220" s="142"/>
      <c r="AC220" s="142"/>
      <c r="AD220" s="142"/>
      <c r="AE220" s="142" t="s">
        <v>218</v>
      </c>
      <c r="AF220" s="142"/>
      <c r="AG220" s="142"/>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42"/>
      <c r="BG220" s="142"/>
      <c r="BH220" s="142"/>
    </row>
    <row r="221" spans="1:60" outlineLevel="1" x14ac:dyDescent="0.25">
      <c r="A221" s="143"/>
      <c r="B221" s="143"/>
      <c r="C221" s="391" t="s">
        <v>590</v>
      </c>
      <c r="D221" s="392"/>
      <c r="E221" s="393"/>
      <c r="F221" s="394"/>
      <c r="G221" s="395"/>
      <c r="H221" s="159"/>
      <c r="I221" s="159"/>
      <c r="J221" s="159"/>
      <c r="K221" s="159"/>
      <c r="L221" s="159"/>
      <c r="M221" s="159"/>
      <c r="N221" s="150"/>
      <c r="O221" s="150"/>
      <c r="P221" s="150"/>
      <c r="Q221" s="150"/>
      <c r="R221" s="150"/>
      <c r="S221" s="150"/>
      <c r="T221" s="151"/>
      <c r="U221" s="150"/>
      <c r="V221" s="142"/>
      <c r="W221" s="142"/>
      <c r="X221" s="142"/>
      <c r="Y221" s="142"/>
      <c r="Z221" s="142"/>
      <c r="AA221" s="142"/>
      <c r="AB221" s="142"/>
      <c r="AC221" s="142"/>
      <c r="AD221" s="142"/>
      <c r="AE221" s="142" t="s">
        <v>95</v>
      </c>
      <c r="AF221" s="142"/>
      <c r="AG221" s="142"/>
      <c r="AH221" s="142"/>
      <c r="AI221" s="142"/>
      <c r="AJ221" s="142"/>
      <c r="AK221" s="142"/>
      <c r="AL221" s="142"/>
      <c r="AM221" s="142"/>
      <c r="AN221" s="142"/>
      <c r="AO221" s="142"/>
      <c r="AP221" s="142"/>
      <c r="AQ221" s="142"/>
      <c r="AR221" s="142"/>
      <c r="AS221" s="142"/>
      <c r="AT221" s="142"/>
      <c r="AU221" s="142"/>
      <c r="AV221" s="142"/>
      <c r="AW221" s="142"/>
      <c r="AX221" s="142"/>
      <c r="AY221" s="142"/>
      <c r="AZ221" s="142"/>
      <c r="BA221" s="145" t="str">
        <f>C221</f>
        <v>Viz Technické listy VAS Třebíč V.18</v>
      </c>
      <c r="BB221" s="142"/>
      <c r="BC221" s="142"/>
      <c r="BD221" s="142"/>
      <c r="BE221" s="142"/>
      <c r="BF221" s="142"/>
      <c r="BG221" s="142"/>
      <c r="BH221" s="142"/>
    </row>
    <row r="222" spans="1:60" outlineLevel="1" x14ac:dyDescent="0.25">
      <c r="A222" s="143"/>
      <c r="B222" s="143"/>
      <c r="C222" s="179" t="s">
        <v>591</v>
      </c>
      <c r="D222" s="152"/>
      <c r="E222" s="156">
        <v>19</v>
      </c>
      <c r="F222" s="159"/>
      <c r="G222" s="159"/>
      <c r="H222" s="159"/>
      <c r="I222" s="159"/>
      <c r="J222" s="159"/>
      <c r="K222" s="159"/>
      <c r="L222" s="159"/>
      <c r="M222" s="159"/>
      <c r="N222" s="150"/>
      <c r="O222" s="150"/>
      <c r="P222" s="150"/>
      <c r="Q222" s="150"/>
      <c r="R222" s="150"/>
      <c r="S222" s="150"/>
      <c r="T222" s="151"/>
      <c r="U222" s="150"/>
      <c r="V222" s="142"/>
      <c r="W222" s="142"/>
      <c r="X222" s="142"/>
      <c r="Y222" s="142"/>
      <c r="Z222" s="142"/>
      <c r="AA222" s="142"/>
      <c r="AB222" s="142"/>
      <c r="AC222" s="142"/>
      <c r="AD222" s="142"/>
      <c r="AE222" s="142" t="s">
        <v>102</v>
      </c>
      <c r="AF222" s="142">
        <v>0</v>
      </c>
      <c r="AG222" s="142"/>
      <c r="AH222" s="142"/>
      <c r="AI222" s="142"/>
      <c r="AJ222" s="142"/>
      <c r="AK222" s="142"/>
      <c r="AL222" s="142"/>
      <c r="AM222" s="142"/>
      <c r="AN222" s="142"/>
      <c r="AO222" s="142"/>
      <c r="AP222" s="142"/>
      <c r="AQ222" s="142"/>
      <c r="AR222" s="142"/>
      <c r="AS222" s="142"/>
      <c r="AT222" s="142"/>
      <c r="AU222" s="142"/>
      <c r="AV222" s="142"/>
      <c r="AW222" s="142"/>
      <c r="AX222" s="142"/>
      <c r="AY222" s="142"/>
      <c r="AZ222" s="142"/>
      <c r="BA222" s="142"/>
      <c r="BB222" s="142"/>
      <c r="BC222" s="142"/>
      <c r="BD222" s="142"/>
      <c r="BE222" s="142"/>
      <c r="BF222" s="142"/>
      <c r="BG222" s="142"/>
      <c r="BH222" s="142"/>
    </row>
    <row r="223" spans="1:60" outlineLevel="1" x14ac:dyDescent="0.25">
      <c r="A223" s="143"/>
      <c r="B223" s="143"/>
      <c r="C223" s="179" t="s">
        <v>592</v>
      </c>
      <c r="D223" s="152"/>
      <c r="E223" s="156">
        <v>1</v>
      </c>
      <c r="F223" s="159"/>
      <c r="G223" s="159"/>
      <c r="H223" s="159"/>
      <c r="I223" s="159"/>
      <c r="J223" s="159"/>
      <c r="K223" s="159"/>
      <c r="L223" s="159"/>
      <c r="M223" s="159"/>
      <c r="N223" s="150"/>
      <c r="O223" s="150"/>
      <c r="P223" s="150"/>
      <c r="Q223" s="150"/>
      <c r="R223" s="150"/>
      <c r="S223" s="150"/>
      <c r="T223" s="151"/>
      <c r="U223" s="150"/>
      <c r="V223" s="142"/>
      <c r="W223" s="142"/>
      <c r="X223" s="142"/>
      <c r="Y223" s="142"/>
      <c r="Z223" s="142"/>
      <c r="AA223" s="142"/>
      <c r="AB223" s="142"/>
      <c r="AC223" s="142"/>
      <c r="AD223" s="142"/>
      <c r="AE223" s="142" t="s">
        <v>102</v>
      </c>
      <c r="AF223" s="142">
        <v>0</v>
      </c>
      <c r="AG223" s="142"/>
      <c r="AH223" s="142"/>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c r="BD223" s="142"/>
      <c r="BE223" s="142"/>
      <c r="BF223" s="142"/>
      <c r="BG223" s="142"/>
      <c r="BH223" s="142"/>
    </row>
    <row r="224" spans="1:60" outlineLevel="1" x14ac:dyDescent="0.25">
      <c r="A224" s="143">
        <v>93</v>
      </c>
      <c r="B224" s="143" t="s">
        <v>593</v>
      </c>
      <c r="C224" s="178" t="s">
        <v>594</v>
      </c>
      <c r="D224" s="150" t="s">
        <v>159</v>
      </c>
      <c r="E224" s="155">
        <v>411.94</v>
      </c>
      <c r="F224" s="158">
        <f>H224+J224</f>
        <v>0</v>
      </c>
      <c r="G224" s="159">
        <f>ROUND(E224*F224,2)</f>
        <v>0</v>
      </c>
      <c r="H224" s="159"/>
      <c r="I224" s="159">
        <f>ROUND(E224*H224,2)</f>
        <v>0</v>
      </c>
      <c r="J224" s="159"/>
      <c r="K224" s="159">
        <f>ROUND(E224*J224,2)</f>
        <v>0</v>
      </c>
      <c r="L224" s="159">
        <v>21</v>
      </c>
      <c r="M224" s="159">
        <f>G224*(1+L224/100)</f>
        <v>0</v>
      </c>
      <c r="N224" s="150">
        <v>0</v>
      </c>
      <c r="O224" s="150">
        <f>ROUND(E224*N224,5)</f>
        <v>0</v>
      </c>
      <c r="P224" s="150">
        <v>0</v>
      </c>
      <c r="Q224" s="150">
        <f>ROUND(E224*P224,5)</f>
        <v>0</v>
      </c>
      <c r="R224" s="150"/>
      <c r="S224" s="150"/>
      <c r="T224" s="151">
        <v>5.3999999999999999E-2</v>
      </c>
      <c r="U224" s="150">
        <f>ROUND(E224*T224,2)</f>
        <v>22.24</v>
      </c>
      <c r="V224" s="142"/>
      <c r="W224" s="142"/>
      <c r="X224" s="142"/>
      <c r="Y224" s="142"/>
      <c r="Z224" s="142"/>
      <c r="AA224" s="142"/>
      <c r="AB224" s="142"/>
      <c r="AC224" s="142"/>
      <c r="AD224" s="142"/>
      <c r="AE224" s="142" t="s">
        <v>100</v>
      </c>
      <c r="AF224" s="142"/>
      <c r="AG224" s="142"/>
      <c r="AH224" s="142"/>
      <c r="AI224" s="142"/>
      <c r="AJ224" s="142"/>
      <c r="AK224" s="142"/>
      <c r="AL224" s="142"/>
      <c r="AM224" s="142"/>
      <c r="AN224" s="142"/>
      <c r="AO224" s="142"/>
      <c r="AP224" s="142"/>
      <c r="AQ224" s="142"/>
      <c r="AR224" s="142"/>
      <c r="AS224" s="142"/>
      <c r="AT224" s="142"/>
      <c r="AU224" s="142"/>
      <c r="AV224" s="142"/>
      <c r="AW224" s="142"/>
      <c r="AX224" s="142"/>
      <c r="AY224" s="142"/>
      <c r="AZ224" s="142"/>
      <c r="BA224" s="142"/>
      <c r="BB224" s="142"/>
      <c r="BC224" s="142"/>
      <c r="BD224" s="142"/>
      <c r="BE224" s="142"/>
      <c r="BF224" s="142"/>
      <c r="BG224" s="142"/>
      <c r="BH224" s="142"/>
    </row>
    <row r="225" spans="1:60" outlineLevel="1" x14ac:dyDescent="0.25">
      <c r="A225" s="143"/>
      <c r="B225" s="143"/>
      <c r="C225" s="179" t="s">
        <v>595</v>
      </c>
      <c r="D225" s="152"/>
      <c r="E225" s="156">
        <v>411.94</v>
      </c>
      <c r="F225" s="159"/>
      <c r="G225" s="159"/>
      <c r="H225" s="159"/>
      <c r="I225" s="159"/>
      <c r="J225" s="159"/>
      <c r="K225" s="159"/>
      <c r="L225" s="159"/>
      <c r="M225" s="159"/>
      <c r="N225" s="150"/>
      <c r="O225" s="150"/>
      <c r="P225" s="150"/>
      <c r="Q225" s="150"/>
      <c r="R225" s="150"/>
      <c r="S225" s="150"/>
      <c r="T225" s="151"/>
      <c r="U225" s="150"/>
      <c r="V225" s="142"/>
      <c r="W225" s="142"/>
      <c r="X225" s="142"/>
      <c r="Y225" s="142"/>
      <c r="Z225" s="142"/>
      <c r="AA225" s="142"/>
      <c r="AB225" s="142"/>
      <c r="AC225" s="142"/>
      <c r="AD225" s="142"/>
      <c r="AE225" s="142" t="s">
        <v>102</v>
      </c>
      <c r="AF225" s="142">
        <v>0</v>
      </c>
      <c r="AG225" s="142"/>
      <c r="AH225" s="142"/>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c r="BD225" s="142"/>
      <c r="BE225" s="142"/>
      <c r="BF225" s="142"/>
      <c r="BG225" s="142"/>
      <c r="BH225" s="142"/>
    </row>
    <row r="226" spans="1:60" ht="20.399999999999999" outlineLevel="1" x14ac:dyDescent="0.25">
      <c r="A226" s="143">
        <v>94</v>
      </c>
      <c r="B226" s="143" t="s">
        <v>596</v>
      </c>
      <c r="C226" s="178" t="s">
        <v>597</v>
      </c>
      <c r="D226" s="150" t="s">
        <v>168</v>
      </c>
      <c r="E226" s="155">
        <v>6</v>
      </c>
      <c r="F226" s="158">
        <f>H226+J226</f>
        <v>0</v>
      </c>
      <c r="G226" s="159">
        <f>ROUND(E226*F226,2)</f>
        <v>0</v>
      </c>
      <c r="H226" s="159"/>
      <c r="I226" s="159">
        <f>ROUND(E226*H226,2)</f>
        <v>0</v>
      </c>
      <c r="J226" s="159"/>
      <c r="K226" s="159">
        <f>ROUND(E226*J226,2)</f>
        <v>0</v>
      </c>
      <c r="L226" s="159">
        <v>21</v>
      </c>
      <c r="M226" s="159">
        <f>G226*(1+L226/100)</f>
        <v>0</v>
      </c>
      <c r="N226" s="150">
        <v>0</v>
      </c>
      <c r="O226" s="150">
        <f>ROUND(E226*N226,5)</f>
        <v>0</v>
      </c>
      <c r="P226" s="150">
        <v>0</v>
      </c>
      <c r="Q226" s="150">
        <f>ROUND(E226*P226,5)</f>
        <v>0</v>
      </c>
      <c r="R226" s="150"/>
      <c r="S226" s="150"/>
      <c r="T226" s="151">
        <v>0</v>
      </c>
      <c r="U226" s="150">
        <f>ROUND(E226*T226,2)</f>
        <v>0</v>
      </c>
      <c r="V226" s="142"/>
      <c r="W226" s="142"/>
      <c r="X226" s="142"/>
      <c r="Y226" s="142"/>
      <c r="Z226" s="142"/>
      <c r="AA226" s="142"/>
      <c r="AB226" s="142"/>
      <c r="AC226" s="142"/>
      <c r="AD226" s="142"/>
      <c r="AE226" s="142" t="s">
        <v>100</v>
      </c>
      <c r="AF226" s="142"/>
      <c r="AG226" s="142"/>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42"/>
      <c r="BH226" s="142"/>
    </row>
    <row r="227" spans="1:60" outlineLevel="1" x14ac:dyDescent="0.25">
      <c r="A227" s="143"/>
      <c r="B227" s="143"/>
      <c r="C227" s="391" t="s">
        <v>598</v>
      </c>
      <c r="D227" s="392"/>
      <c r="E227" s="393"/>
      <c r="F227" s="394"/>
      <c r="G227" s="395"/>
      <c r="H227" s="159"/>
      <c r="I227" s="159"/>
      <c r="J227" s="159"/>
      <c r="K227" s="159"/>
      <c r="L227" s="159"/>
      <c r="M227" s="159"/>
      <c r="N227" s="150"/>
      <c r="O227" s="150"/>
      <c r="P227" s="150"/>
      <c r="Q227" s="150"/>
      <c r="R227" s="150"/>
      <c r="S227" s="150"/>
      <c r="T227" s="151"/>
      <c r="U227" s="150"/>
      <c r="V227" s="142"/>
      <c r="W227" s="142"/>
      <c r="X227" s="142"/>
      <c r="Y227" s="142"/>
      <c r="Z227" s="142"/>
      <c r="AA227" s="142"/>
      <c r="AB227" s="142"/>
      <c r="AC227" s="142"/>
      <c r="AD227" s="142"/>
      <c r="AE227" s="142" t="s">
        <v>95</v>
      </c>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5" t="str">
        <f>C227</f>
        <v>dle Technických listů VAS V16a, 16b</v>
      </c>
      <c r="BB227" s="142"/>
      <c r="BC227" s="142"/>
      <c r="BD227" s="142"/>
      <c r="BE227" s="142"/>
      <c r="BF227" s="142"/>
      <c r="BG227" s="142"/>
      <c r="BH227" s="142"/>
    </row>
    <row r="228" spans="1:60" outlineLevel="1" x14ac:dyDescent="0.25">
      <c r="A228" s="143">
        <v>95</v>
      </c>
      <c r="B228" s="143" t="s">
        <v>599</v>
      </c>
      <c r="C228" s="178" t="s">
        <v>600</v>
      </c>
      <c r="D228" s="150" t="s">
        <v>168</v>
      </c>
      <c r="E228" s="155">
        <v>1</v>
      </c>
      <c r="F228" s="158">
        <f>H228+J228</f>
        <v>0</v>
      </c>
      <c r="G228" s="159">
        <f>ROUND(E228*F228,2)</f>
        <v>0</v>
      </c>
      <c r="H228" s="159"/>
      <c r="I228" s="159">
        <f>ROUND(E228*H228,2)</f>
        <v>0</v>
      </c>
      <c r="J228" s="159"/>
      <c r="K228" s="159">
        <f>ROUND(E228*J228,2)</f>
        <v>0</v>
      </c>
      <c r="L228" s="159">
        <v>21</v>
      </c>
      <c r="M228" s="159">
        <f>G228*(1+L228/100)</f>
        <v>0</v>
      </c>
      <c r="N228" s="150">
        <v>0</v>
      </c>
      <c r="O228" s="150">
        <f>ROUND(E228*N228,5)</f>
        <v>0</v>
      </c>
      <c r="P228" s="150">
        <v>0</v>
      </c>
      <c r="Q228" s="150">
        <f>ROUND(E228*P228,5)</f>
        <v>0</v>
      </c>
      <c r="R228" s="150"/>
      <c r="S228" s="150"/>
      <c r="T228" s="151">
        <v>0</v>
      </c>
      <c r="U228" s="150">
        <f>ROUND(E228*T228,2)</f>
        <v>0</v>
      </c>
      <c r="V228" s="142"/>
      <c r="W228" s="142"/>
      <c r="X228" s="142"/>
      <c r="Y228" s="142"/>
      <c r="Z228" s="142"/>
      <c r="AA228" s="142"/>
      <c r="AB228" s="142"/>
      <c r="AC228" s="142"/>
      <c r="AD228" s="142"/>
      <c r="AE228" s="142" t="s">
        <v>100</v>
      </c>
      <c r="AF228" s="142"/>
      <c r="AG228" s="142"/>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row>
    <row r="229" spans="1:60" outlineLevel="1" x14ac:dyDescent="0.25">
      <c r="A229" s="143"/>
      <c r="B229" s="143"/>
      <c r="C229" s="391" t="s">
        <v>601</v>
      </c>
      <c r="D229" s="392"/>
      <c r="E229" s="393"/>
      <c r="F229" s="394"/>
      <c r="G229" s="395"/>
      <c r="H229" s="159"/>
      <c r="I229" s="159"/>
      <c r="J229" s="159"/>
      <c r="K229" s="159"/>
      <c r="L229" s="159"/>
      <c r="M229" s="159"/>
      <c r="N229" s="150"/>
      <c r="O229" s="150"/>
      <c r="P229" s="150"/>
      <c r="Q229" s="150"/>
      <c r="R229" s="150"/>
      <c r="S229" s="150"/>
      <c r="T229" s="151"/>
      <c r="U229" s="150"/>
      <c r="V229" s="142"/>
      <c r="W229" s="142"/>
      <c r="X229" s="142"/>
      <c r="Y229" s="142"/>
      <c r="Z229" s="142"/>
      <c r="AA229" s="142"/>
      <c r="AB229" s="142"/>
      <c r="AC229" s="142"/>
      <c r="AD229" s="142"/>
      <c r="AE229" s="142" t="s">
        <v>95</v>
      </c>
      <c r="AF229" s="142"/>
      <c r="AG229" s="142"/>
      <c r="AH229" s="142"/>
      <c r="AI229" s="142"/>
      <c r="AJ229" s="142"/>
      <c r="AK229" s="142"/>
      <c r="AL229" s="142"/>
      <c r="AM229" s="142"/>
      <c r="AN229" s="142"/>
      <c r="AO229" s="142"/>
      <c r="AP229" s="142"/>
      <c r="AQ229" s="142"/>
      <c r="AR229" s="142"/>
      <c r="AS229" s="142"/>
      <c r="AT229" s="142"/>
      <c r="AU229" s="142"/>
      <c r="AV229" s="142"/>
      <c r="AW229" s="142"/>
      <c r="AX229" s="142"/>
      <c r="AY229" s="142"/>
      <c r="AZ229" s="142"/>
      <c r="BA229" s="145" t="str">
        <f t="shared" ref="BA229:BA235" si="0">C229</f>
        <v>2xlem. nákružek s točivou přírubou DN100</v>
      </c>
      <c r="BB229" s="142"/>
      <c r="BC229" s="142"/>
      <c r="BD229" s="142"/>
      <c r="BE229" s="142"/>
      <c r="BF229" s="142"/>
      <c r="BG229" s="142"/>
      <c r="BH229" s="142"/>
    </row>
    <row r="230" spans="1:60" outlineLevel="1" x14ac:dyDescent="0.25">
      <c r="A230" s="143"/>
      <c r="B230" s="143"/>
      <c r="C230" s="391" t="s">
        <v>602</v>
      </c>
      <c r="D230" s="392"/>
      <c r="E230" s="393"/>
      <c r="F230" s="394"/>
      <c r="G230" s="395"/>
      <c r="H230" s="159"/>
      <c r="I230" s="159"/>
      <c r="J230" s="159"/>
      <c r="K230" s="159"/>
      <c r="L230" s="159"/>
      <c r="M230" s="159"/>
      <c r="N230" s="150"/>
      <c r="O230" s="150"/>
      <c r="P230" s="150"/>
      <c r="Q230" s="150"/>
      <c r="R230" s="150"/>
      <c r="S230" s="150"/>
      <c r="T230" s="151"/>
      <c r="U230" s="150"/>
      <c r="V230" s="142"/>
      <c r="W230" s="142"/>
      <c r="X230" s="142"/>
      <c r="Y230" s="142"/>
      <c r="Z230" s="142"/>
      <c r="AA230" s="142"/>
      <c r="AB230" s="142"/>
      <c r="AC230" s="142"/>
      <c r="AD230" s="142"/>
      <c r="AE230" s="142" t="s">
        <v>95</v>
      </c>
      <c r="AF230" s="142"/>
      <c r="AG230" s="142"/>
      <c r="AH230" s="142"/>
      <c r="AI230" s="142"/>
      <c r="AJ230" s="142"/>
      <c r="AK230" s="142"/>
      <c r="AL230" s="142"/>
      <c r="AM230" s="142"/>
      <c r="AN230" s="142"/>
      <c r="AO230" s="142"/>
      <c r="AP230" s="142"/>
      <c r="AQ230" s="142"/>
      <c r="AR230" s="142"/>
      <c r="AS230" s="142"/>
      <c r="AT230" s="142"/>
      <c r="AU230" s="142"/>
      <c r="AV230" s="142"/>
      <c r="AW230" s="142"/>
      <c r="AX230" s="142"/>
      <c r="AY230" s="142"/>
      <c r="AZ230" s="142"/>
      <c r="BA230" s="145" t="str">
        <f t="shared" si="0"/>
        <v>2x redukce 100/50</v>
      </c>
      <c r="BB230" s="142"/>
      <c r="BC230" s="142"/>
      <c r="BD230" s="142"/>
      <c r="BE230" s="142"/>
      <c r="BF230" s="142"/>
      <c r="BG230" s="142"/>
      <c r="BH230" s="142"/>
    </row>
    <row r="231" spans="1:60" outlineLevel="1" x14ac:dyDescent="0.25">
      <c r="A231" s="143"/>
      <c r="B231" s="143"/>
      <c r="C231" s="391" t="s">
        <v>603</v>
      </c>
      <c r="D231" s="392"/>
      <c r="E231" s="393"/>
      <c r="F231" s="394"/>
      <c r="G231" s="395"/>
      <c r="H231" s="159"/>
      <c r="I231" s="159"/>
      <c r="J231" s="159"/>
      <c r="K231" s="159"/>
      <c r="L231" s="159"/>
      <c r="M231" s="159"/>
      <c r="N231" s="150"/>
      <c r="O231" s="150"/>
      <c r="P231" s="150"/>
      <c r="Q231" s="150"/>
      <c r="R231" s="150"/>
      <c r="S231" s="150"/>
      <c r="T231" s="151"/>
      <c r="U231" s="150"/>
      <c r="V231" s="142"/>
      <c r="W231" s="142"/>
      <c r="X231" s="142"/>
      <c r="Y231" s="142"/>
      <c r="Z231" s="142"/>
      <c r="AA231" s="142"/>
      <c r="AB231" s="142"/>
      <c r="AC231" s="142"/>
      <c r="AD231" s="142"/>
      <c r="AE231" s="142" t="s">
        <v>95</v>
      </c>
      <c r="AF231" s="142"/>
      <c r="AG231" s="142"/>
      <c r="AH231" s="142"/>
      <c r="AI231" s="142"/>
      <c r="AJ231" s="142"/>
      <c r="AK231" s="142"/>
      <c r="AL231" s="142"/>
      <c r="AM231" s="142"/>
      <c r="AN231" s="142"/>
      <c r="AO231" s="142"/>
      <c r="AP231" s="142"/>
      <c r="AQ231" s="142"/>
      <c r="AR231" s="142"/>
      <c r="AS231" s="142"/>
      <c r="AT231" s="142"/>
      <c r="AU231" s="142"/>
      <c r="AV231" s="142"/>
      <c r="AW231" s="142"/>
      <c r="AX231" s="142"/>
      <c r="AY231" s="142"/>
      <c r="AZ231" s="142"/>
      <c r="BA231" s="145" t="str">
        <f t="shared" si="0"/>
        <v>2x přechod D63/DN50</v>
      </c>
      <c r="BB231" s="142"/>
      <c r="BC231" s="142"/>
      <c r="BD231" s="142"/>
      <c r="BE231" s="142"/>
      <c r="BF231" s="142"/>
      <c r="BG231" s="142"/>
      <c r="BH231" s="142"/>
    </row>
    <row r="232" spans="1:60" outlineLevel="1" x14ac:dyDescent="0.25">
      <c r="A232" s="143"/>
      <c r="B232" s="143"/>
      <c r="C232" s="391" t="s">
        <v>604</v>
      </c>
      <c r="D232" s="392"/>
      <c r="E232" s="393"/>
      <c r="F232" s="394"/>
      <c r="G232" s="395"/>
      <c r="H232" s="159"/>
      <c r="I232" s="159"/>
      <c r="J232" s="159"/>
      <c r="K232" s="159"/>
      <c r="L232" s="159"/>
      <c r="M232" s="159"/>
      <c r="N232" s="150"/>
      <c r="O232" s="150"/>
      <c r="P232" s="150"/>
      <c r="Q232" s="150"/>
      <c r="R232" s="150"/>
      <c r="S232" s="150"/>
      <c r="T232" s="151"/>
      <c r="U232" s="150"/>
      <c r="V232" s="142"/>
      <c r="W232" s="142"/>
      <c r="X232" s="142"/>
      <c r="Y232" s="142"/>
      <c r="Z232" s="142"/>
      <c r="AA232" s="142"/>
      <c r="AB232" s="142"/>
      <c r="AC232" s="142"/>
      <c r="AD232" s="142"/>
      <c r="AE232" s="142" t="s">
        <v>95</v>
      </c>
      <c r="AF232" s="142"/>
      <c r="AG232" s="142"/>
      <c r="AH232" s="142"/>
      <c r="AI232" s="142"/>
      <c r="AJ232" s="142"/>
      <c r="AK232" s="142"/>
      <c r="AL232" s="142"/>
      <c r="AM232" s="142"/>
      <c r="AN232" s="142"/>
      <c r="AO232" s="142"/>
      <c r="AP232" s="142"/>
      <c r="AQ232" s="142"/>
      <c r="AR232" s="142"/>
      <c r="AS232" s="142"/>
      <c r="AT232" s="142"/>
      <c r="AU232" s="142"/>
      <c r="AV232" s="142"/>
      <c r="AW232" s="142"/>
      <c r="AX232" s="142"/>
      <c r="AY232" s="142"/>
      <c r="AZ232" s="142"/>
      <c r="BA232" s="145" t="str">
        <f t="shared" si="0"/>
        <v>1xlem. nákružek s točivou přírubou DN80</v>
      </c>
      <c r="BB232" s="142"/>
      <c r="BC232" s="142"/>
      <c r="BD232" s="142"/>
      <c r="BE232" s="142"/>
      <c r="BF232" s="142"/>
      <c r="BG232" s="142"/>
      <c r="BH232" s="142"/>
    </row>
    <row r="233" spans="1:60" outlineLevel="1" x14ac:dyDescent="0.25">
      <c r="A233" s="143"/>
      <c r="B233" s="143"/>
      <c r="C233" s="391" t="s">
        <v>605</v>
      </c>
      <c r="D233" s="392"/>
      <c r="E233" s="393"/>
      <c r="F233" s="394"/>
      <c r="G233" s="395"/>
      <c r="H233" s="159"/>
      <c r="I233" s="159"/>
      <c r="J233" s="159"/>
      <c r="K233" s="159"/>
      <c r="L233" s="159"/>
      <c r="M233" s="159"/>
      <c r="N233" s="150"/>
      <c r="O233" s="150"/>
      <c r="P233" s="150"/>
      <c r="Q233" s="150"/>
      <c r="R233" s="150"/>
      <c r="S233" s="150"/>
      <c r="T233" s="151"/>
      <c r="U233" s="150"/>
      <c r="V233" s="142"/>
      <c r="W233" s="142"/>
      <c r="X233" s="142"/>
      <c r="Y233" s="142"/>
      <c r="Z233" s="142"/>
      <c r="AA233" s="142"/>
      <c r="AB233" s="142"/>
      <c r="AC233" s="142"/>
      <c r="AD233" s="142"/>
      <c r="AE233" s="142" t="s">
        <v>95</v>
      </c>
      <c r="AF233" s="142"/>
      <c r="AG233" s="142"/>
      <c r="AH233" s="142"/>
      <c r="AI233" s="142"/>
      <c r="AJ233" s="142"/>
      <c r="AK233" s="142"/>
      <c r="AL233" s="142"/>
      <c r="AM233" s="142"/>
      <c r="AN233" s="142"/>
      <c r="AO233" s="142"/>
      <c r="AP233" s="142"/>
      <c r="AQ233" s="142"/>
      <c r="AR233" s="142"/>
      <c r="AS233" s="142"/>
      <c r="AT233" s="142"/>
      <c r="AU233" s="142"/>
      <c r="AV233" s="142"/>
      <c r="AW233" s="142"/>
      <c r="AX233" s="142"/>
      <c r="AY233" s="142"/>
      <c r="AZ233" s="142"/>
      <c r="BA233" s="145" t="str">
        <f t="shared" si="0"/>
        <v>1x redukce 80/50</v>
      </c>
      <c r="BB233" s="142"/>
      <c r="BC233" s="142"/>
      <c r="BD233" s="142"/>
      <c r="BE233" s="142"/>
      <c r="BF233" s="142"/>
      <c r="BG233" s="142"/>
      <c r="BH233" s="142"/>
    </row>
    <row r="234" spans="1:60" outlineLevel="1" x14ac:dyDescent="0.25">
      <c r="A234" s="143"/>
      <c r="B234" s="143"/>
      <c r="C234" s="391" t="s">
        <v>606</v>
      </c>
      <c r="D234" s="392"/>
      <c r="E234" s="393"/>
      <c r="F234" s="394"/>
      <c r="G234" s="395"/>
      <c r="H234" s="159"/>
      <c r="I234" s="159"/>
      <c r="J234" s="159"/>
      <c r="K234" s="159"/>
      <c r="L234" s="159"/>
      <c r="M234" s="159"/>
      <c r="N234" s="150"/>
      <c r="O234" s="150"/>
      <c r="P234" s="150"/>
      <c r="Q234" s="150"/>
      <c r="R234" s="150"/>
      <c r="S234" s="150"/>
      <c r="T234" s="151"/>
      <c r="U234" s="150"/>
      <c r="V234" s="142"/>
      <c r="W234" s="142"/>
      <c r="X234" s="142"/>
      <c r="Y234" s="142"/>
      <c r="Z234" s="142"/>
      <c r="AA234" s="142"/>
      <c r="AB234" s="142"/>
      <c r="AC234" s="142"/>
      <c r="AD234" s="142"/>
      <c r="AE234" s="142" t="s">
        <v>95</v>
      </c>
      <c r="AF234" s="142"/>
      <c r="AG234" s="142"/>
      <c r="AH234" s="142"/>
      <c r="AI234" s="142"/>
      <c r="AJ234" s="142"/>
      <c r="AK234" s="142"/>
      <c r="AL234" s="142"/>
      <c r="AM234" s="142"/>
      <c r="AN234" s="142"/>
      <c r="AO234" s="142"/>
      <c r="AP234" s="142"/>
      <c r="AQ234" s="142"/>
      <c r="AR234" s="142"/>
      <c r="AS234" s="142"/>
      <c r="AT234" s="142"/>
      <c r="AU234" s="142"/>
      <c r="AV234" s="142"/>
      <c r="AW234" s="142"/>
      <c r="AX234" s="142"/>
      <c r="AY234" s="142"/>
      <c r="AZ234" s="142"/>
      <c r="BA234" s="145" t="str">
        <f t="shared" si="0"/>
        <v>1x přechod D63/DN50</v>
      </c>
      <c r="BB234" s="142"/>
      <c r="BC234" s="142"/>
      <c r="BD234" s="142"/>
      <c r="BE234" s="142"/>
      <c r="BF234" s="142"/>
      <c r="BG234" s="142"/>
      <c r="BH234" s="142"/>
    </row>
    <row r="235" spans="1:60" outlineLevel="1" x14ac:dyDescent="0.25">
      <c r="A235" s="143"/>
      <c r="B235" s="143"/>
      <c r="C235" s="391" t="s">
        <v>607</v>
      </c>
      <c r="D235" s="392"/>
      <c r="E235" s="393"/>
      <c r="F235" s="394"/>
      <c r="G235" s="395"/>
      <c r="H235" s="159"/>
      <c r="I235" s="159"/>
      <c r="J235" s="159"/>
      <c r="K235" s="159"/>
      <c r="L235" s="159"/>
      <c r="M235" s="159"/>
      <c r="N235" s="150"/>
      <c r="O235" s="150"/>
      <c r="P235" s="150"/>
      <c r="Q235" s="150"/>
      <c r="R235" s="150"/>
      <c r="S235" s="150"/>
      <c r="T235" s="151"/>
      <c r="U235" s="150"/>
      <c r="V235" s="142"/>
      <c r="W235" s="142"/>
      <c r="X235" s="142"/>
      <c r="Y235" s="142"/>
      <c r="Z235" s="142"/>
      <c r="AA235" s="142"/>
      <c r="AB235" s="142"/>
      <c r="AC235" s="142"/>
      <c r="AD235" s="142"/>
      <c r="AE235" s="142" t="s">
        <v>95</v>
      </c>
      <c r="AF235" s="142"/>
      <c r="AG235" s="142"/>
      <c r="AH235" s="142"/>
      <c r="AI235" s="142"/>
      <c r="AJ235" s="142"/>
      <c r="AK235" s="142"/>
      <c r="AL235" s="142"/>
      <c r="AM235" s="142"/>
      <c r="AN235" s="142"/>
      <c r="AO235" s="142"/>
      <c r="AP235" s="142"/>
      <c r="AQ235" s="142"/>
      <c r="AR235" s="142"/>
      <c r="AS235" s="142"/>
      <c r="AT235" s="142"/>
      <c r="AU235" s="142"/>
      <c r="AV235" s="142"/>
      <c r="AW235" s="142"/>
      <c r="AX235" s="142"/>
      <c r="AY235" s="142"/>
      <c r="AZ235" s="142"/>
      <c r="BA235" s="145" t="str">
        <f t="shared" si="0"/>
        <v>3xšoupátko DN50</v>
      </c>
      <c r="BB235" s="142"/>
      <c r="BC235" s="142"/>
      <c r="BD235" s="142"/>
      <c r="BE235" s="142"/>
      <c r="BF235" s="142"/>
      <c r="BG235" s="142"/>
      <c r="BH235" s="142"/>
    </row>
    <row r="236" spans="1:60" outlineLevel="1" x14ac:dyDescent="0.25">
      <c r="A236" s="143">
        <v>96</v>
      </c>
      <c r="B236" s="143" t="s">
        <v>608</v>
      </c>
      <c r="C236" s="178" t="s">
        <v>609</v>
      </c>
      <c r="D236" s="150" t="s">
        <v>159</v>
      </c>
      <c r="E236" s="155">
        <v>424.29820000000001</v>
      </c>
      <c r="F236" s="158">
        <f>H236+J236</f>
        <v>0</v>
      </c>
      <c r="G236" s="159">
        <f>ROUND(E236*F236,2)</f>
        <v>0</v>
      </c>
      <c r="H236" s="159"/>
      <c r="I236" s="159">
        <f>ROUND(E236*H236,2)</f>
        <v>0</v>
      </c>
      <c r="J236" s="159"/>
      <c r="K236" s="159">
        <f>ROUND(E236*J236,2)</f>
        <v>0</v>
      </c>
      <c r="L236" s="159">
        <v>21</v>
      </c>
      <c r="M236" s="159">
        <f>G236*(1+L236/100)</f>
        <v>0</v>
      </c>
      <c r="N236" s="150">
        <v>1.0499999999999999E-3</v>
      </c>
      <c r="O236" s="150">
        <f>ROUND(E236*N236,5)</f>
        <v>0.44551000000000002</v>
      </c>
      <c r="P236" s="150">
        <v>0</v>
      </c>
      <c r="Q236" s="150">
        <f>ROUND(E236*P236,5)</f>
        <v>0</v>
      </c>
      <c r="R236" s="150"/>
      <c r="S236" s="150"/>
      <c r="T236" s="151">
        <v>0</v>
      </c>
      <c r="U236" s="150">
        <f>ROUND(E236*T236,2)</f>
        <v>0</v>
      </c>
      <c r="V236" s="142"/>
      <c r="W236" s="142"/>
      <c r="X236" s="142"/>
      <c r="Y236" s="142"/>
      <c r="Z236" s="142"/>
      <c r="AA236" s="142"/>
      <c r="AB236" s="142"/>
      <c r="AC236" s="142"/>
      <c r="AD236" s="142"/>
      <c r="AE236" s="142" t="s">
        <v>218</v>
      </c>
      <c r="AF236" s="142"/>
      <c r="AG236" s="142"/>
      <c r="AH236" s="142"/>
      <c r="AI236" s="142"/>
      <c r="AJ236" s="142"/>
      <c r="AK236" s="142"/>
      <c r="AL236" s="142"/>
      <c r="AM236" s="142"/>
      <c r="AN236" s="142"/>
      <c r="AO236" s="142"/>
      <c r="AP236" s="142"/>
      <c r="AQ236" s="142"/>
      <c r="AR236" s="142"/>
      <c r="AS236" s="142"/>
      <c r="AT236" s="142"/>
      <c r="AU236" s="142"/>
      <c r="AV236" s="142"/>
      <c r="AW236" s="142"/>
      <c r="AX236" s="142"/>
      <c r="AY236" s="142"/>
      <c r="AZ236" s="142"/>
      <c r="BA236" s="142"/>
      <c r="BB236" s="142"/>
      <c r="BC236" s="142"/>
      <c r="BD236" s="142"/>
      <c r="BE236" s="142"/>
      <c r="BF236" s="142"/>
      <c r="BG236" s="142"/>
      <c r="BH236" s="142"/>
    </row>
    <row r="237" spans="1:60" outlineLevel="1" x14ac:dyDescent="0.25">
      <c r="A237" s="143"/>
      <c r="B237" s="143"/>
      <c r="C237" s="391" t="s">
        <v>610</v>
      </c>
      <c r="D237" s="392"/>
      <c r="E237" s="393"/>
      <c r="F237" s="394"/>
      <c r="G237" s="395"/>
      <c r="H237" s="159"/>
      <c r="I237" s="159"/>
      <c r="J237" s="159"/>
      <c r="K237" s="159"/>
      <c r="L237" s="159"/>
      <c r="M237" s="159"/>
      <c r="N237" s="150"/>
      <c r="O237" s="150"/>
      <c r="P237" s="150"/>
      <c r="Q237" s="150"/>
      <c r="R237" s="150"/>
      <c r="S237" s="150"/>
      <c r="T237" s="151"/>
      <c r="U237" s="150"/>
      <c r="V237" s="142"/>
      <c r="W237" s="142"/>
      <c r="X237" s="142"/>
      <c r="Y237" s="142"/>
      <c r="Z237" s="142"/>
      <c r="AA237" s="142"/>
      <c r="AB237" s="142"/>
      <c r="AC237" s="142"/>
      <c r="AD237" s="142"/>
      <c r="AE237" s="142" t="s">
        <v>95</v>
      </c>
      <c r="AF237" s="142"/>
      <c r="AG237" s="142"/>
      <c r="AH237" s="142"/>
      <c r="AI237" s="142"/>
      <c r="AJ237" s="142"/>
      <c r="AK237" s="142"/>
      <c r="AL237" s="142"/>
      <c r="AM237" s="142"/>
      <c r="AN237" s="142"/>
      <c r="AO237" s="142"/>
      <c r="AP237" s="142"/>
      <c r="AQ237" s="142"/>
      <c r="AR237" s="142"/>
      <c r="AS237" s="142"/>
      <c r="AT237" s="142"/>
      <c r="AU237" s="142"/>
      <c r="AV237" s="142"/>
      <c r="AW237" s="142"/>
      <c r="AX237" s="142"/>
      <c r="AY237" s="142"/>
      <c r="AZ237" s="142"/>
      <c r="BA237" s="145" t="str">
        <f>C237</f>
        <v>dle Technických listů VAS V3</v>
      </c>
      <c r="BB237" s="142"/>
      <c r="BC237" s="142"/>
      <c r="BD237" s="142"/>
      <c r="BE237" s="142"/>
      <c r="BF237" s="142"/>
      <c r="BG237" s="142"/>
      <c r="BH237" s="142"/>
    </row>
    <row r="238" spans="1:60" outlineLevel="1" x14ac:dyDescent="0.25">
      <c r="A238" s="143"/>
      <c r="B238" s="143"/>
      <c r="C238" s="179" t="s">
        <v>611</v>
      </c>
      <c r="D238" s="152"/>
      <c r="E238" s="156">
        <v>424.29820000000001</v>
      </c>
      <c r="F238" s="159"/>
      <c r="G238" s="159"/>
      <c r="H238" s="159"/>
      <c r="I238" s="159"/>
      <c r="J238" s="159"/>
      <c r="K238" s="159"/>
      <c r="L238" s="159"/>
      <c r="M238" s="159"/>
      <c r="N238" s="150"/>
      <c r="O238" s="150"/>
      <c r="P238" s="150"/>
      <c r="Q238" s="150"/>
      <c r="R238" s="150"/>
      <c r="S238" s="150"/>
      <c r="T238" s="151"/>
      <c r="U238" s="150"/>
      <c r="V238" s="142"/>
      <c r="W238" s="142"/>
      <c r="X238" s="142"/>
      <c r="Y238" s="142"/>
      <c r="Z238" s="142"/>
      <c r="AA238" s="142"/>
      <c r="AB238" s="142"/>
      <c r="AC238" s="142"/>
      <c r="AD238" s="142"/>
      <c r="AE238" s="142" t="s">
        <v>102</v>
      </c>
      <c r="AF238" s="142">
        <v>0</v>
      </c>
      <c r="AG238" s="142"/>
      <c r="AH238" s="142"/>
      <c r="AI238" s="142"/>
      <c r="AJ238" s="142"/>
      <c r="AK238" s="142"/>
      <c r="AL238" s="142"/>
      <c r="AM238" s="142"/>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row>
    <row r="239" spans="1:60" outlineLevel="1" x14ac:dyDescent="0.25">
      <c r="A239" s="143">
        <v>97</v>
      </c>
      <c r="B239" s="143" t="s">
        <v>612</v>
      </c>
      <c r="C239" s="178" t="s">
        <v>613</v>
      </c>
      <c r="D239" s="150" t="s">
        <v>214</v>
      </c>
      <c r="E239" s="155">
        <v>9</v>
      </c>
      <c r="F239" s="158">
        <f>H239+J239</f>
        <v>0</v>
      </c>
      <c r="G239" s="159">
        <f>ROUND(E239*F239,2)</f>
        <v>0</v>
      </c>
      <c r="H239" s="159"/>
      <c r="I239" s="159">
        <f>ROUND(E239*H239,2)</f>
        <v>0</v>
      </c>
      <c r="J239" s="159"/>
      <c r="K239" s="159">
        <f>ROUND(E239*J239,2)</f>
        <v>0</v>
      </c>
      <c r="L239" s="159">
        <v>21</v>
      </c>
      <c r="M239" s="159">
        <f>G239*(1+L239/100)</f>
        <v>0</v>
      </c>
      <c r="N239" s="150">
        <v>0</v>
      </c>
      <c r="O239" s="150">
        <f>ROUND(E239*N239,5)</f>
        <v>0</v>
      </c>
      <c r="P239" s="150">
        <v>0</v>
      </c>
      <c r="Q239" s="150">
        <f>ROUND(E239*P239,5)</f>
        <v>0</v>
      </c>
      <c r="R239" s="150"/>
      <c r="S239" s="150"/>
      <c r="T239" s="151">
        <v>3.4740000000000002</v>
      </c>
      <c r="U239" s="150">
        <f>ROUND(E239*T239,2)</f>
        <v>31.27</v>
      </c>
      <c r="V239" s="142"/>
      <c r="W239" s="142"/>
      <c r="X239" s="142"/>
      <c r="Y239" s="142"/>
      <c r="Z239" s="142"/>
      <c r="AA239" s="142"/>
      <c r="AB239" s="142"/>
      <c r="AC239" s="142"/>
      <c r="AD239" s="142"/>
      <c r="AE239" s="142" t="s">
        <v>100</v>
      </c>
      <c r="AF239" s="142"/>
      <c r="AG239" s="142"/>
      <c r="AH239" s="142"/>
      <c r="AI239" s="142"/>
      <c r="AJ239" s="142"/>
      <c r="AK239" s="142"/>
      <c r="AL239" s="142"/>
      <c r="AM239" s="142"/>
      <c r="AN239" s="142"/>
      <c r="AO239" s="142"/>
      <c r="AP239" s="142"/>
      <c r="AQ239" s="142"/>
      <c r="AR239" s="142"/>
      <c r="AS239" s="142"/>
      <c r="AT239" s="142"/>
      <c r="AU239" s="142"/>
      <c r="AV239" s="142"/>
      <c r="AW239" s="142"/>
      <c r="AX239" s="142"/>
      <c r="AY239" s="142"/>
      <c r="AZ239" s="142"/>
      <c r="BA239" s="142"/>
      <c r="BB239" s="142"/>
      <c r="BC239" s="142"/>
      <c r="BD239" s="142"/>
      <c r="BE239" s="142"/>
      <c r="BF239" s="142"/>
      <c r="BG239" s="142"/>
      <c r="BH239" s="142"/>
    </row>
    <row r="240" spans="1:60" outlineLevel="1" x14ac:dyDescent="0.25">
      <c r="A240" s="143">
        <v>98</v>
      </c>
      <c r="B240" s="143" t="s">
        <v>614</v>
      </c>
      <c r="C240" s="178" t="s">
        <v>615</v>
      </c>
      <c r="D240" s="150" t="s">
        <v>214</v>
      </c>
      <c r="E240" s="155">
        <v>9.27</v>
      </c>
      <c r="F240" s="158">
        <f>H240+J240</f>
        <v>0</v>
      </c>
      <c r="G240" s="159">
        <f>ROUND(E240*F240,2)</f>
        <v>0</v>
      </c>
      <c r="H240" s="159"/>
      <c r="I240" s="159">
        <f>ROUND(E240*H240,2)</f>
        <v>0</v>
      </c>
      <c r="J240" s="159"/>
      <c r="K240" s="159">
        <f>ROUND(E240*J240,2)</f>
        <v>0</v>
      </c>
      <c r="L240" s="159">
        <v>21</v>
      </c>
      <c r="M240" s="159">
        <f>G240*(1+L240/100)</f>
        <v>0</v>
      </c>
      <c r="N240" s="150">
        <v>2.5000000000000001E-3</v>
      </c>
      <c r="O240" s="150">
        <f>ROUND(E240*N240,5)</f>
        <v>2.3179999999999999E-2</v>
      </c>
      <c r="P240" s="150">
        <v>0</v>
      </c>
      <c r="Q240" s="150">
        <f>ROUND(E240*P240,5)</f>
        <v>0</v>
      </c>
      <c r="R240" s="150"/>
      <c r="S240" s="150"/>
      <c r="T240" s="151">
        <v>0</v>
      </c>
      <c r="U240" s="150">
        <f>ROUND(E240*T240,2)</f>
        <v>0</v>
      </c>
      <c r="V240" s="142"/>
      <c r="W240" s="142"/>
      <c r="X240" s="142"/>
      <c r="Y240" s="142"/>
      <c r="Z240" s="142"/>
      <c r="AA240" s="142"/>
      <c r="AB240" s="142"/>
      <c r="AC240" s="142"/>
      <c r="AD240" s="142"/>
      <c r="AE240" s="142" t="s">
        <v>218</v>
      </c>
      <c r="AF240" s="142"/>
      <c r="AG240" s="142"/>
      <c r="AH240" s="142"/>
      <c r="AI240" s="142"/>
      <c r="AJ240" s="142"/>
      <c r="AK240" s="142"/>
      <c r="AL240" s="142"/>
      <c r="AM240" s="142"/>
      <c r="AN240" s="142"/>
      <c r="AO240" s="142"/>
      <c r="AP240" s="142"/>
      <c r="AQ240" s="142"/>
      <c r="AR240" s="142"/>
      <c r="AS240" s="142"/>
      <c r="AT240" s="142"/>
      <c r="AU240" s="142"/>
      <c r="AV240" s="142"/>
      <c r="AW240" s="142"/>
      <c r="AX240" s="142"/>
      <c r="AY240" s="142"/>
      <c r="AZ240" s="142"/>
      <c r="BA240" s="142"/>
      <c r="BB240" s="142"/>
      <c r="BC240" s="142"/>
      <c r="BD240" s="142"/>
      <c r="BE240" s="142"/>
      <c r="BF240" s="142"/>
      <c r="BG240" s="142"/>
      <c r="BH240" s="142"/>
    </row>
    <row r="241" spans="1:60" outlineLevel="1" x14ac:dyDescent="0.25">
      <c r="A241" s="143"/>
      <c r="B241" s="143"/>
      <c r="C241" s="391" t="s">
        <v>616</v>
      </c>
      <c r="D241" s="392"/>
      <c r="E241" s="393"/>
      <c r="F241" s="394"/>
      <c r="G241" s="395"/>
      <c r="H241" s="159"/>
      <c r="I241" s="159"/>
      <c r="J241" s="159"/>
      <c r="K241" s="159"/>
      <c r="L241" s="159"/>
      <c r="M241" s="159"/>
      <c r="N241" s="150"/>
      <c r="O241" s="150"/>
      <c r="P241" s="150"/>
      <c r="Q241" s="150"/>
      <c r="R241" s="150"/>
      <c r="S241" s="150"/>
      <c r="T241" s="151"/>
      <c r="U241" s="150"/>
      <c r="V241" s="142"/>
      <c r="W241" s="142"/>
      <c r="X241" s="142"/>
      <c r="Y241" s="142"/>
      <c r="Z241" s="142"/>
      <c r="AA241" s="142"/>
      <c r="AB241" s="142"/>
      <c r="AC241" s="142"/>
      <c r="AD241" s="142"/>
      <c r="AE241" s="142" t="s">
        <v>95</v>
      </c>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5" t="str">
        <f>C241</f>
        <v>Viz Technické listy VAS Třebíč V.39</v>
      </c>
      <c r="BB241" s="142"/>
      <c r="BC241" s="142"/>
      <c r="BD241" s="142"/>
      <c r="BE241" s="142"/>
      <c r="BF241" s="142"/>
      <c r="BG241" s="142"/>
      <c r="BH241" s="142"/>
    </row>
    <row r="242" spans="1:60" outlineLevel="1" x14ac:dyDescent="0.25">
      <c r="A242" s="143"/>
      <c r="B242" s="143"/>
      <c r="C242" s="179" t="s">
        <v>617</v>
      </c>
      <c r="D242" s="152"/>
      <c r="E242" s="156">
        <v>9.27</v>
      </c>
      <c r="F242" s="159"/>
      <c r="G242" s="159"/>
      <c r="H242" s="159"/>
      <c r="I242" s="159"/>
      <c r="J242" s="159"/>
      <c r="K242" s="159"/>
      <c r="L242" s="159"/>
      <c r="M242" s="159"/>
      <c r="N242" s="150"/>
      <c r="O242" s="150"/>
      <c r="P242" s="150"/>
      <c r="Q242" s="150"/>
      <c r="R242" s="150"/>
      <c r="S242" s="150"/>
      <c r="T242" s="151"/>
      <c r="U242" s="150"/>
      <c r="V242" s="142"/>
      <c r="W242" s="142"/>
      <c r="X242" s="142"/>
      <c r="Y242" s="142"/>
      <c r="Z242" s="142"/>
      <c r="AA242" s="142"/>
      <c r="AB242" s="142"/>
      <c r="AC242" s="142"/>
      <c r="AD242" s="142"/>
      <c r="AE242" s="142" t="s">
        <v>102</v>
      </c>
      <c r="AF242" s="142">
        <v>0</v>
      </c>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42"/>
      <c r="BH242" s="142"/>
    </row>
    <row r="243" spans="1:60" outlineLevel="1" x14ac:dyDescent="0.25">
      <c r="A243" s="143">
        <v>99</v>
      </c>
      <c r="B243" s="143" t="s">
        <v>618</v>
      </c>
      <c r="C243" s="178" t="s">
        <v>619</v>
      </c>
      <c r="D243" s="150" t="s">
        <v>214</v>
      </c>
      <c r="E243" s="155">
        <v>13</v>
      </c>
      <c r="F243" s="158">
        <f>H243+J243</f>
        <v>0</v>
      </c>
      <c r="G243" s="159">
        <f>ROUND(E243*F243,2)</f>
        <v>0</v>
      </c>
      <c r="H243" s="159"/>
      <c r="I243" s="159">
        <f>ROUND(E243*H243,2)</f>
        <v>0</v>
      </c>
      <c r="J243" s="159"/>
      <c r="K243" s="159">
        <f>ROUND(E243*J243,2)</f>
        <v>0</v>
      </c>
      <c r="L243" s="159">
        <v>21</v>
      </c>
      <c r="M243" s="159">
        <f>G243*(1+L243/100)</f>
        <v>0</v>
      </c>
      <c r="N243" s="150">
        <v>0</v>
      </c>
      <c r="O243" s="150">
        <f>ROUND(E243*N243,5)</f>
        <v>0</v>
      </c>
      <c r="P243" s="150">
        <v>0</v>
      </c>
      <c r="Q243" s="150">
        <f>ROUND(E243*P243,5)</f>
        <v>0</v>
      </c>
      <c r="R243" s="150"/>
      <c r="S243" s="150"/>
      <c r="T243" s="151">
        <v>3.82</v>
      </c>
      <c r="U243" s="150">
        <f>ROUND(E243*T243,2)</f>
        <v>49.66</v>
      </c>
      <c r="V243" s="142"/>
      <c r="W243" s="142"/>
      <c r="X243" s="142"/>
      <c r="Y243" s="142"/>
      <c r="Z243" s="142"/>
      <c r="AA243" s="142"/>
      <c r="AB243" s="142"/>
      <c r="AC243" s="142"/>
      <c r="AD243" s="142"/>
      <c r="AE243" s="142" t="s">
        <v>100</v>
      </c>
      <c r="AF243" s="142"/>
      <c r="AG243" s="142"/>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42"/>
      <c r="BH243" s="142"/>
    </row>
    <row r="244" spans="1:60" outlineLevel="1" x14ac:dyDescent="0.25">
      <c r="A244" s="143">
        <v>100</v>
      </c>
      <c r="B244" s="143" t="s">
        <v>620</v>
      </c>
      <c r="C244" s="178" t="s">
        <v>621</v>
      </c>
      <c r="D244" s="150" t="s">
        <v>214</v>
      </c>
      <c r="E244" s="155">
        <v>13.39</v>
      </c>
      <c r="F244" s="158">
        <f>H244+J244</f>
        <v>0</v>
      </c>
      <c r="G244" s="159">
        <f>ROUND(E244*F244,2)</f>
        <v>0</v>
      </c>
      <c r="H244" s="159"/>
      <c r="I244" s="159">
        <f>ROUND(E244*H244,2)</f>
        <v>0</v>
      </c>
      <c r="J244" s="159"/>
      <c r="K244" s="159">
        <f>ROUND(E244*J244,2)</f>
        <v>0</v>
      </c>
      <c r="L244" s="159">
        <v>21</v>
      </c>
      <c r="M244" s="159">
        <f>G244*(1+L244/100)</f>
        <v>0</v>
      </c>
      <c r="N244" s="150">
        <v>0.01</v>
      </c>
      <c r="O244" s="150">
        <f>ROUND(E244*N244,5)</f>
        <v>0.13389999999999999</v>
      </c>
      <c r="P244" s="150">
        <v>0</v>
      </c>
      <c r="Q244" s="150">
        <f>ROUND(E244*P244,5)</f>
        <v>0</v>
      </c>
      <c r="R244" s="150"/>
      <c r="S244" s="150"/>
      <c r="T244" s="151">
        <v>0</v>
      </c>
      <c r="U244" s="150">
        <f>ROUND(E244*T244,2)</f>
        <v>0</v>
      </c>
      <c r="V244" s="142"/>
      <c r="W244" s="142"/>
      <c r="X244" s="142"/>
      <c r="Y244" s="142"/>
      <c r="Z244" s="142"/>
      <c r="AA244" s="142"/>
      <c r="AB244" s="142"/>
      <c r="AC244" s="142"/>
      <c r="AD244" s="142"/>
      <c r="AE244" s="142" t="s">
        <v>218</v>
      </c>
      <c r="AF244" s="142"/>
      <c r="AG244" s="142"/>
      <c r="AH244" s="142"/>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c r="BD244" s="142"/>
      <c r="BE244" s="142"/>
      <c r="BF244" s="142"/>
      <c r="BG244" s="142"/>
      <c r="BH244" s="142"/>
    </row>
    <row r="245" spans="1:60" outlineLevel="1" x14ac:dyDescent="0.25">
      <c r="A245" s="143"/>
      <c r="B245" s="143"/>
      <c r="C245" s="391" t="s">
        <v>616</v>
      </c>
      <c r="D245" s="392"/>
      <c r="E245" s="393"/>
      <c r="F245" s="394"/>
      <c r="G245" s="395"/>
      <c r="H245" s="159"/>
      <c r="I245" s="159"/>
      <c r="J245" s="159"/>
      <c r="K245" s="159"/>
      <c r="L245" s="159"/>
      <c r="M245" s="159"/>
      <c r="N245" s="150"/>
      <c r="O245" s="150"/>
      <c r="P245" s="150"/>
      <c r="Q245" s="150"/>
      <c r="R245" s="150"/>
      <c r="S245" s="150"/>
      <c r="T245" s="151"/>
      <c r="U245" s="150"/>
      <c r="V245" s="142"/>
      <c r="W245" s="142"/>
      <c r="X245" s="142"/>
      <c r="Y245" s="142"/>
      <c r="Z245" s="142"/>
      <c r="AA245" s="142"/>
      <c r="AB245" s="142"/>
      <c r="AC245" s="142"/>
      <c r="AD245" s="142"/>
      <c r="AE245" s="142" t="s">
        <v>95</v>
      </c>
      <c r="AF245" s="142"/>
      <c r="AG245" s="142"/>
      <c r="AH245" s="142"/>
      <c r="AI245" s="142"/>
      <c r="AJ245" s="142"/>
      <c r="AK245" s="142"/>
      <c r="AL245" s="142"/>
      <c r="AM245" s="142"/>
      <c r="AN245" s="142"/>
      <c r="AO245" s="142"/>
      <c r="AP245" s="142"/>
      <c r="AQ245" s="142"/>
      <c r="AR245" s="142"/>
      <c r="AS245" s="142"/>
      <c r="AT245" s="142"/>
      <c r="AU245" s="142"/>
      <c r="AV245" s="142"/>
      <c r="AW245" s="142"/>
      <c r="AX245" s="142"/>
      <c r="AY245" s="142"/>
      <c r="AZ245" s="142"/>
      <c r="BA245" s="145" t="str">
        <f>C245</f>
        <v>Viz Technické listy VAS Třebíč V.39</v>
      </c>
      <c r="BB245" s="142"/>
      <c r="BC245" s="142"/>
      <c r="BD245" s="142"/>
      <c r="BE245" s="142"/>
      <c r="BF245" s="142"/>
      <c r="BG245" s="142"/>
      <c r="BH245" s="142"/>
    </row>
    <row r="246" spans="1:60" outlineLevel="1" x14ac:dyDescent="0.25">
      <c r="A246" s="143"/>
      <c r="B246" s="143"/>
      <c r="C246" s="179" t="s">
        <v>622</v>
      </c>
      <c r="D246" s="152"/>
      <c r="E246" s="156">
        <v>13.39</v>
      </c>
      <c r="F246" s="159"/>
      <c r="G246" s="159"/>
      <c r="H246" s="159"/>
      <c r="I246" s="159"/>
      <c r="J246" s="159"/>
      <c r="K246" s="159"/>
      <c r="L246" s="159"/>
      <c r="M246" s="159"/>
      <c r="N246" s="150"/>
      <c r="O246" s="150"/>
      <c r="P246" s="150"/>
      <c r="Q246" s="150"/>
      <c r="R246" s="150"/>
      <c r="S246" s="150"/>
      <c r="T246" s="151"/>
      <c r="U246" s="150"/>
      <c r="V246" s="142"/>
      <c r="W246" s="142"/>
      <c r="X246" s="142"/>
      <c r="Y246" s="142"/>
      <c r="Z246" s="142"/>
      <c r="AA246" s="142"/>
      <c r="AB246" s="142"/>
      <c r="AC246" s="142"/>
      <c r="AD246" s="142"/>
      <c r="AE246" s="142" t="s">
        <v>102</v>
      </c>
      <c r="AF246" s="142">
        <v>0</v>
      </c>
      <c r="AG246" s="142"/>
      <c r="AH246" s="142"/>
      <c r="AI246" s="142"/>
      <c r="AJ246" s="142"/>
      <c r="AK246" s="142"/>
      <c r="AL246" s="142"/>
      <c r="AM246" s="142"/>
      <c r="AN246" s="142"/>
      <c r="AO246" s="142"/>
      <c r="AP246" s="142"/>
      <c r="AQ246" s="142"/>
      <c r="AR246" s="142"/>
      <c r="AS246" s="142"/>
      <c r="AT246" s="142"/>
      <c r="AU246" s="142"/>
      <c r="AV246" s="142"/>
      <c r="AW246" s="142"/>
      <c r="AX246" s="142"/>
      <c r="AY246" s="142"/>
      <c r="AZ246" s="142"/>
      <c r="BA246" s="142"/>
      <c r="BB246" s="142"/>
      <c r="BC246" s="142"/>
      <c r="BD246" s="142"/>
      <c r="BE246" s="142"/>
      <c r="BF246" s="142"/>
      <c r="BG246" s="142"/>
      <c r="BH246" s="142"/>
    </row>
    <row r="247" spans="1:60" outlineLevel="1" x14ac:dyDescent="0.25">
      <c r="A247" s="143">
        <v>101</v>
      </c>
      <c r="B247" s="143" t="s">
        <v>623</v>
      </c>
      <c r="C247" s="178" t="s">
        <v>624</v>
      </c>
      <c r="D247" s="150" t="s">
        <v>214</v>
      </c>
      <c r="E247" s="155">
        <v>21</v>
      </c>
      <c r="F247" s="158">
        <f>H247+J247</f>
        <v>0</v>
      </c>
      <c r="G247" s="159">
        <f>ROUND(E247*F247,2)</f>
        <v>0</v>
      </c>
      <c r="H247" s="159"/>
      <c r="I247" s="159">
        <f>ROUND(E247*H247,2)</f>
        <v>0</v>
      </c>
      <c r="J247" s="159"/>
      <c r="K247" s="159">
        <f>ROUND(E247*J247,2)</f>
        <v>0</v>
      </c>
      <c r="L247" s="159">
        <v>21</v>
      </c>
      <c r="M247" s="159">
        <f>G247*(1+L247/100)</f>
        <v>0</v>
      </c>
      <c r="N247" s="150">
        <v>2.0000000000000002E-5</v>
      </c>
      <c r="O247" s="150">
        <f>ROUND(E247*N247,5)</f>
        <v>4.2000000000000002E-4</v>
      </c>
      <c r="P247" s="150">
        <v>0</v>
      </c>
      <c r="Q247" s="150">
        <f>ROUND(E247*P247,5)</f>
        <v>0</v>
      </c>
      <c r="R247" s="150"/>
      <c r="S247" s="150"/>
      <c r="T247" s="151">
        <v>0.432</v>
      </c>
      <c r="U247" s="150">
        <f>ROUND(E247*T247,2)</f>
        <v>9.07</v>
      </c>
      <c r="V247" s="142"/>
      <c r="W247" s="142"/>
      <c r="X247" s="142"/>
      <c r="Y247" s="142"/>
      <c r="Z247" s="142"/>
      <c r="AA247" s="142"/>
      <c r="AB247" s="142"/>
      <c r="AC247" s="142"/>
      <c r="AD247" s="142"/>
      <c r="AE247" s="142" t="s">
        <v>100</v>
      </c>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c r="BD247" s="142"/>
      <c r="BE247" s="142"/>
      <c r="BF247" s="142"/>
      <c r="BG247" s="142"/>
      <c r="BH247" s="142"/>
    </row>
    <row r="248" spans="1:60" outlineLevel="1" x14ac:dyDescent="0.25">
      <c r="A248" s="143">
        <v>102</v>
      </c>
      <c r="B248" s="143" t="s">
        <v>625</v>
      </c>
      <c r="C248" s="178" t="s">
        <v>626</v>
      </c>
      <c r="D248" s="150" t="s">
        <v>214</v>
      </c>
      <c r="E248" s="155">
        <v>21.63</v>
      </c>
      <c r="F248" s="158">
        <f>H248+J248</f>
        <v>0</v>
      </c>
      <c r="G248" s="159">
        <f>ROUND(E248*F248,2)</f>
        <v>0</v>
      </c>
      <c r="H248" s="159"/>
      <c r="I248" s="159">
        <f>ROUND(E248*H248,2)</f>
        <v>0</v>
      </c>
      <c r="J248" s="159"/>
      <c r="K248" s="159">
        <f>ROUND(E248*J248,2)</f>
        <v>0</v>
      </c>
      <c r="L248" s="159">
        <v>21</v>
      </c>
      <c r="M248" s="159">
        <f>G248*(1+L248/100)</f>
        <v>0</v>
      </c>
      <c r="N248" s="150">
        <v>2.5000000000000001E-3</v>
      </c>
      <c r="O248" s="150">
        <f>ROUND(E248*N248,5)</f>
        <v>5.4080000000000003E-2</v>
      </c>
      <c r="P248" s="150">
        <v>0</v>
      </c>
      <c r="Q248" s="150">
        <f>ROUND(E248*P248,5)</f>
        <v>0</v>
      </c>
      <c r="R248" s="150"/>
      <c r="S248" s="150"/>
      <c r="T248" s="151">
        <v>0</v>
      </c>
      <c r="U248" s="150">
        <f>ROUND(E248*T248,2)</f>
        <v>0</v>
      </c>
      <c r="V248" s="142"/>
      <c r="W248" s="142"/>
      <c r="X248" s="142"/>
      <c r="Y248" s="142"/>
      <c r="Z248" s="142"/>
      <c r="AA248" s="142"/>
      <c r="AB248" s="142"/>
      <c r="AC248" s="142"/>
      <c r="AD248" s="142"/>
      <c r="AE248" s="142" t="s">
        <v>218</v>
      </c>
      <c r="AF248" s="142"/>
      <c r="AG248" s="142"/>
      <c r="AH248" s="142"/>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c r="BC248" s="142"/>
      <c r="BD248" s="142"/>
      <c r="BE248" s="142"/>
      <c r="BF248" s="142"/>
      <c r="BG248" s="142"/>
      <c r="BH248" s="142"/>
    </row>
    <row r="249" spans="1:60" outlineLevel="1" x14ac:dyDescent="0.25">
      <c r="A249" s="143"/>
      <c r="B249" s="143"/>
      <c r="C249" s="391" t="s">
        <v>627</v>
      </c>
      <c r="D249" s="392"/>
      <c r="E249" s="393"/>
      <c r="F249" s="394"/>
      <c r="G249" s="395"/>
      <c r="H249" s="159"/>
      <c r="I249" s="159"/>
      <c r="J249" s="159"/>
      <c r="K249" s="159"/>
      <c r="L249" s="159"/>
      <c r="M249" s="159"/>
      <c r="N249" s="150"/>
      <c r="O249" s="150"/>
      <c r="P249" s="150"/>
      <c r="Q249" s="150"/>
      <c r="R249" s="150"/>
      <c r="S249" s="150"/>
      <c r="T249" s="151"/>
      <c r="U249" s="150"/>
      <c r="V249" s="142"/>
      <c r="W249" s="142"/>
      <c r="X249" s="142"/>
      <c r="Y249" s="142"/>
      <c r="Z249" s="142"/>
      <c r="AA249" s="142"/>
      <c r="AB249" s="142"/>
      <c r="AC249" s="142"/>
      <c r="AD249" s="142"/>
      <c r="AE249" s="142" t="s">
        <v>95</v>
      </c>
      <c r="AF249" s="142"/>
      <c r="AG249" s="142"/>
      <c r="AH249" s="142"/>
      <c r="AI249" s="142"/>
      <c r="AJ249" s="142"/>
      <c r="AK249" s="142"/>
      <c r="AL249" s="142"/>
      <c r="AM249" s="142"/>
      <c r="AN249" s="142"/>
      <c r="AO249" s="142"/>
      <c r="AP249" s="142"/>
      <c r="AQ249" s="142"/>
      <c r="AR249" s="142"/>
      <c r="AS249" s="142"/>
      <c r="AT249" s="142"/>
      <c r="AU249" s="142"/>
      <c r="AV249" s="142"/>
      <c r="AW249" s="142"/>
      <c r="AX249" s="142"/>
      <c r="AY249" s="142"/>
      <c r="AZ249" s="142"/>
      <c r="BA249" s="145" t="str">
        <f>C249</f>
        <v>Viz Technické listy VAS Třebíč V.40</v>
      </c>
      <c r="BB249" s="142"/>
      <c r="BC249" s="142"/>
      <c r="BD249" s="142"/>
      <c r="BE249" s="142"/>
      <c r="BF249" s="142"/>
      <c r="BG249" s="142"/>
      <c r="BH249" s="142"/>
    </row>
    <row r="250" spans="1:60" outlineLevel="1" x14ac:dyDescent="0.25">
      <c r="A250" s="143"/>
      <c r="B250" s="143"/>
      <c r="C250" s="179" t="s">
        <v>628</v>
      </c>
      <c r="D250" s="152"/>
      <c r="E250" s="156">
        <v>21.63</v>
      </c>
      <c r="F250" s="159"/>
      <c r="G250" s="159"/>
      <c r="H250" s="159"/>
      <c r="I250" s="159"/>
      <c r="J250" s="159"/>
      <c r="K250" s="159"/>
      <c r="L250" s="159"/>
      <c r="M250" s="159"/>
      <c r="N250" s="150"/>
      <c r="O250" s="150"/>
      <c r="P250" s="150"/>
      <c r="Q250" s="150"/>
      <c r="R250" s="150"/>
      <c r="S250" s="150"/>
      <c r="T250" s="151"/>
      <c r="U250" s="150"/>
      <c r="V250" s="142"/>
      <c r="W250" s="142"/>
      <c r="X250" s="142"/>
      <c r="Y250" s="142"/>
      <c r="Z250" s="142"/>
      <c r="AA250" s="142"/>
      <c r="AB250" s="142"/>
      <c r="AC250" s="142"/>
      <c r="AD250" s="142"/>
      <c r="AE250" s="142" t="s">
        <v>102</v>
      </c>
      <c r="AF250" s="142">
        <v>0</v>
      </c>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2"/>
      <c r="BC250" s="142"/>
      <c r="BD250" s="142"/>
      <c r="BE250" s="142"/>
      <c r="BF250" s="142"/>
      <c r="BG250" s="142"/>
      <c r="BH250" s="142"/>
    </row>
    <row r="251" spans="1:60" outlineLevel="1" x14ac:dyDescent="0.25">
      <c r="A251" s="143">
        <v>103</v>
      </c>
      <c r="B251" s="143" t="s">
        <v>629</v>
      </c>
      <c r="C251" s="178" t="s">
        <v>630</v>
      </c>
      <c r="D251" s="150" t="s">
        <v>214</v>
      </c>
      <c r="E251" s="155">
        <v>21</v>
      </c>
      <c r="F251" s="158">
        <f>H251+J251</f>
        <v>0</v>
      </c>
      <c r="G251" s="159">
        <f>ROUND(E251*F251,2)</f>
        <v>0</v>
      </c>
      <c r="H251" s="159"/>
      <c r="I251" s="159">
        <f>ROUND(E251*H251,2)</f>
        <v>0</v>
      </c>
      <c r="J251" s="159"/>
      <c r="K251" s="159">
        <f>ROUND(E251*J251,2)</f>
        <v>0</v>
      </c>
      <c r="L251" s="159">
        <v>21</v>
      </c>
      <c r="M251" s="159">
        <f>G251*(1+L251/100)</f>
        <v>0</v>
      </c>
      <c r="N251" s="150">
        <v>0.12303</v>
      </c>
      <c r="O251" s="150">
        <f>ROUND(E251*N251,5)</f>
        <v>2.5836299999999999</v>
      </c>
      <c r="P251" s="150">
        <v>0</v>
      </c>
      <c r="Q251" s="150">
        <f>ROUND(E251*P251,5)</f>
        <v>0</v>
      </c>
      <c r="R251" s="150"/>
      <c r="S251" s="150"/>
      <c r="T251" s="151">
        <v>0.86299999999999999</v>
      </c>
      <c r="U251" s="150">
        <f>ROUND(E251*T251,2)</f>
        <v>18.12</v>
      </c>
      <c r="V251" s="142"/>
      <c r="W251" s="142"/>
      <c r="X251" s="142"/>
      <c r="Y251" s="142"/>
      <c r="Z251" s="142"/>
      <c r="AA251" s="142"/>
      <c r="AB251" s="142"/>
      <c r="AC251" s="142"/>
      <c r="AD251" s="142"/>
      <c r="AE251" s="142" t="s">
        <v>100</v>
      </c>
      <c r="AF251" s="142"/>
      <c r="AG251" s="142"/>
      <c r="AH251" s="142"/>
      <c r="AI251" s="142"/>
      <c r="AJ251" s="142"/>
      <c r="AK251" s="142"/>
      <c r="AL251" s="142"/>
      <c r="AM251" s="142"/>
      <c r="AN251" s="142"/>
      <c r="AO251" s="142"/>
      <c r="AP251" s="142"/>
      <c r="AQ251" s="142"/>
      <c r="AR251" s="142"/>
      <c r="AS251" s="142"/>
      <c r="AT251" s="142"/>
      <c r="AU251" s="142"/>
      <c r="AV251" s="142"/>
      <c r="AW251" s="142"/>
      <c r="AX251" s="142"/>
      <c r="AY251" s="142"/>
      <c r="AZ251" s="142"/>
      <c r="BA251" s="142"/>
      <c r="BB251" s="142"/>
      <c r="BC251" s="142"/>
      <c r="BD251" s="142"/>
      <c r="BE251" s="142"/>
      <c r="BF251" s="142"/>
      <c r="BG251" s="142"/>
      <c r="BH251" s="142"/>
    </row>
    <row r="252" spans="1:60" outlineLevel="1" x14ac:dyDescent="0.25">
      <c r="A252" s="143">
        <v>104</v>
      </c>
      <c r="B252" s="143" t="s">
        <v>631</v>
      </c>
      <c r="C252" s="178" t="s">
        <v>632</v>
      </c>
      <c r="D252" s="150" t="s">
        <v>214</v>
      </c>
      <c r="E252" s="155">
        <v>21.63</v>
      </c>
      <c r="F252" s="158">
        <f>H252+J252</f>
        <v>0</v>
      </c>
      <c r="G252" s="159">
        <f>ROUND(E252*F252,2)</f>
        <v>0</v>
      </c>
      <c r="H252" s="159"/>
      <c r="I252" s="159">
        <f>ROUND(E252*H252,2)</f>
        <v>0</v>
      </c>
      <c r="J252" s="159"/>
      <c r="K252" s="159">
        <f>ROUND(E252*J252,2)</f>
        <v>0</v>
      </c>
      <c r="L252" s="159">
        <v>21</v>
      </c>
      <c r="M252" s="159">
        <f>G252*(1+L252/100)</f>
        <v>0</v>
      </c>
      <c r="N252" s="150">
        <v>6.3E-3</v>
      </c>
      <c r="O252" s="150">
        <f>ROUND(E252*N252,5)</f>
        <v>0.13627</v>
      </c>
      <c r="P252" s="150">
        <v>0</v>
      </c>
      <c r="Q252" s="150">
        <f>ROUND(E252*P252,5)</f>
        <v>0</v>
      </c>
      <c r="R252" s="150"/>
      <c r="S252" s="150"/>
      <c r="T252" s="151">
        <v>0</v>
      </c>
      <c r="U252" s="150">
        <f>ROUND(E252*T252,2)</f>
        <v>0</v>
      </c>
      <c r="V252" s="142"/>
      <c r="W252" s="142"/>
      <c r="X252" s="142"/>
      <c r="Y252" s="142"/>
      <c r="Z252" s="142"/>
      <c r="AA252" s="142"/>
      <c r="AB252" s="142"/>
      <c r="AC252" s="142"/>
      <c r="AD252" s="142"/>
      <c r="AE252" s="142" t="s">
        <v>218</v>
      </c>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42"/>
      <c r="BH252" s="142"/>
    </row>
    <row r="253" spans="1:60" outlineLevel="1" x14ac:dyDescent="0.25">
      <c r="A253" s="143"/>
      <c r="B253" s="143"/>
      <c r="C253" s="391" t="s">
        <v>633</v>
      </c>
      <c r="D253" s="392"/>
      <c r="E253" s="393"/>
      <c r="F253" s="394"/>
      <c r="G253" s="395"/>
      <c r="H253" s="159"/>
      <c r="I253" s="159"/>
      <c r="J253" s="159"/>
      <c r="K253" s="159"/>
      <c r="L253" s="159"/>
      <c r="M253" s="159"/>
      <c r="N253" s="150"/>
      <c r="O253" s="150"/>
      <c r="P253" s="150"/>
      <c r="Q253" s="150"/>
      <c r="R253" s="150"/>
      <c r="S253" s="150"/>
      <c r="T253" s="151"/>
      <c r="U253" s="150"/>
      <c r="V253" s="142"/>
      <c r="W253" s="142"/>
      <c r="X253" s="142"/>
      <c r="Y253" s="142"/>
      <c r="Z253" s="142"/>
      <c r="AA253" s="142"/>
      <c r="AB253" s="142"/>
      <c r="AC253" s="142"/>
      <c r="AD253" s="142"/>
      <c r="AE253" s="142" t="s">
        <v>95</v>
      </c>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5" t="str">
        <f>C253</f>
        <v>Viz Technické listy VAS Třebíč V.41</v>
      </c>
      <c r="BB253" s="142"/>
      <c r="BC253" s="142"/>
      <c r="BD253" s="142"/>
      <c r="BE253" s="142"/>
      <c r="BF253" s="142"/>
      <c r="BG253" s="142"/>
      <c r="BH253" s="142"/>
    </row>
    <row r="254" spans="1:60" outlineLevel="1" x14ac:dyDescent="0.25">
      <c r="A254" s="143"/>
      <c r="B254" s="143"/>
      <c r="C254" s="179" t="s">
        <v>628</v>
      </c>
      <c r="D254" s="152"/>
      <c r="E254" s="156">
        <v>21.63</v>
      </c>
      <c r="F254" s="159"/>
      <c r="G254" s="159"/>
      <c r="H254" s="159"/>
      <c r="I254" s="159"/>
      <c r="J254" s="159"/>
      <c r="K254" s="159"/>
      <c r="L254" s="159"/>
      <c r="M254" s="159"/>
      <c r="N254" s="150"/>
      <c r="O254" s="150"/>
      <c r="P254" s="150"/>
      <c r="Q254" s="150"/>
      <c r="R254" s="150"/>
      <c r="S254" s="150"/>
      <c r="T254" s="151"/>
      <c r="U254" s="150"/>
      <c r="V254" s="142"/>
      <c r="W254" s="142"/>
      <c r="X254" s="142"/>
      <c r="Y254" s="142"/>
      <c r="Z254" s="142"/>
      <c r="AA254" s="142"/>
      <c r="AB254" s="142"/>
      <c r="AC254" s="142"/>
      <c r="AD254" s="142"/>
      <c r="AE254" s="142" t="s">
        <v>102</v>
      </c>
      <c r="AF254" s="142">
        <v>0</v>
      </c>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row>
    <row r="255" spans="1:60" outlineLevel="1" x14ac:dyDescent="0.25">
      <c r="A255" s="143">
        <v>105</v>
      </c>
      <c r="B255" s="143" t="s">
        <v>585</v>
      </c>
      <c r="C255" s="178" t="s">
        <v>586</v>
      </c>
      <c r="D255" s="150" t="s">
        <v>214</v>
      </c>
      <c r="E255" s="155">
        <v>21.63</v>
      </c>
      <c r="F255" s="158">
        <f>H255+J255</f>
        <v>0</v>
      </c>
      <c r="G255" s="159">
        <f>ROUND(E255*F255,2)</f>
        <v>0</v>
      </c>
      <c r="H255" s="159"/>
      <c r="I255" s="159">
        <f>ROUND(E255*H255,2)</f>
        <v>0</v>
      </c>
      <c r="J255" s="159"/>
      <c r="K255" s="159">
        <f>ROUND(E255*J255,2)</f>
        <v>0</v>
      </c>
      <c r="L255" s="159">
        <v>21</v>
      </c>
      <c r="M255" s="159">
        <f>G255*(1+L255/100)</f>
        <v>0</v>
      </c>
      <c r="N255" s="150">
        <v>1.2E-2</v>
      </c>
      <c r="O255" s="150">
        <f>ROUND(E255*N255,5)</f>
        <v>0.25956000000000001</v>
      </c>
      <c r="P255" s="150">
        <v>0</v>
      </c>
      <c r="Q255" s="150">
        <f>ROUND(E255*P255,5)</f>
        <v>0</v>
      </c>
      <c r="R255" s="150"/>
      <c r="S255" s="150"/>
      <c r="T255" s="151">
        <v>0</v>
      </c>
      <c r="U255" s="150">
        <f>ROUND(E255*T255,2)</f>
        <v>0</v>
      </c>
      <c r="V255" s="142"/>
      <c r="W255" s="142"/>
      <c r="X255" s="142"/>
      <c r="Y255" s="142"/>
      <c r="Z255" s="142"/>
      <c r="AA255" s="142"/>
      <c r="AB255" s="142"/>
      <c r="AC255" s="142"/>
      <c r="AD255" s="142"/>
      <c r="AE255" s="142" t="s">
        <v>218</v>
      </c>
      <c r="AF255" s="142"/>
      <c r="AG255" s="142"/>
      <c r="AH255" s="142"/>
      <c r="AI255" s="142"/>
      <c r="AJ255" s="142"/>
      <c r="AK255" s="142"/>
      <c r="AL255" s="142"/>
      <c r="AM255" s="142"/>
      <c r="AN255" s="142"/>
      <c r="AO255" s="142"/>
      <c r="AP255" s="142"/>
      <c r="AQ255" s="142"/>
      <c r="AR255" s="142"/>
      <c r="AS255" s="142"/>
      <c r="AT255" s="142"/>
      <c r="AU255" s="142"/>
      <c r="AV255" s="142"/>
      <c r="AW255" s="142"/>
      <c r="AX255" s="142"/>
      <c r="AY255" s="142"/>
      <c r="AZ255" s="142"/>
      <c r="BA255" s="142"/>
      <c r="BB255" s="142"/>
      <c r="BC255" s="142"/>
      <c r="BD255" s="142"/>
      <c r="BE255" s="142"/>
      <c r="BF255" s="142"/>
      <c r="BG255" s="142"/>
      <c r="BH255" s="142"/>
    </row>
    <row r="256" spans="1:60" outlineLevel="1" x14ac:dyDescent="0.25">
      <c r="A256" s="143"/>
      <c r="B256" s="143"/>
      <c r="C256" s="391" t="s">
        <v>634</v>
      </c>
      <c r="D256" s="392"/>
      <c r="E256" s="393"/>
      <c r="F256" s="394"/>
      <c r="G256" s="395"/>
      <c r="H256" s="159"/>
      <c r="I256" s="159"/>
      <c r="J256" s="159"/>
      <c r="K256" s="159"/>
      <c r="L256" s="159"/>
      <c r="M256" s="159"/>
      <c r="N256" s="150"/>
      <c r="O256" s="150"/>
      <c r="P256" s="150"/>
      <c r="Q256" s="150"/>
      <c r="R256" s="150"/>
      <c r="S256" s="150"/>
      <c r="T256" s="151"/>
      <c r="U256" s="150"/>
      <c r="V256" s="142"/>
      <c r="W256" s="142"/>
      <c r="X256" s="142"/>
      <c r="Y256" s="142"/>
      <c r="Z256" s="142"/>
      <c r="AA256" s="142"/>
      <c r="AB256" s="142"/>
      <c r="AC256" s="142"/>
      <c r="AD256" s="142"/>
      <c r="AE256" s="142" t="s">
        <v>95</v>
      </c>
      <c r="AF256" s="142"/>
      <c r="AG256" s="142"/>
      <c r="AH256" s="142"/>
      <c r="AI256" s="142"/>
      <c r="AJ256" s="142"/>
      <c r="AK256" s="142"/>
      <c r="AL256" s="142"/>
      <c r="AM256" s="142"/>
      <c r="AN256" s="142"/>
      <c r="AO256" s="142"/>
      <c r="AP256" s="142"/>
      <c r="AQ256" s="142"/>
      <c r="AR256" s="142"/>
      <c r="AS256" s="142"/>
      <c r="AT256" s="142"/>
      <c r="AU256" s="142"/>
      <c r="AV256" s="142"/>
      <c r="AW256" s="142"/>
      <c r="AX256" s="142"/>
      <c r="AY256" s="142"/>
      <c r="AZ256" s="142"/>
      <c r="BA256" s="145" t="str">
        <f>C256</f>
        <v>dle Technických listů VAS V43</v>
      </c>
      <c r="BB256" s="142"/>
      <c r="BC256" s="142"/>
      <c r="BD256" s="142"/>
      <c r="BE256" s="142"/>
      <c r="BF256" s="142"/>
      <c r="BG256" s="142"/>
      <c r="BH256" s="142"/>
    </row>
    <row r="257" spans="1:60" outlineLevel="1" x14ac:dyDescent="0.25">
      <c r="A257" s="143"/>
      <c r="B257" s="143"/>
      <c r="C257" s="179" t="s">
        <v>628</v>
      </c>
      <c r="D257" s="152"/>
      <c r="E257" s="156">
        <v>21.63</v>
      </c>
      <c r="F257" s="159"/>
      <c r="G257" s="159"/>
      <c r="H257" s="159"/>
      <c r="I257" s="159"/>
      <c r="J257" s="159"/>
      <c r="K257" s="159"/>
      <c r="L257" s="159"/>
      <c r="M257" s="159"/>
      <c r="N257" s="150"/>
      <c r="O257" s="150"/>
      <c r="P257" s="150"/>
      <c r="Q257" s="150"/>
      <c r="R257" s="150"/>
      <c r="S257" s="150"/>
      <c r="T257" s="151"/>
      <c r="U257" s="150"/>
      <c r="V257" s="142"/>
      <c r="W257" s="142"/>
      <c r="X257" s="142"/>
      <c r="Y257" s="142"/>
      <c r="Z257" s="142"/>
      <c r="AA257" s="142"/>
      <c r="AB257" s="142"/>
      <c r="AC257" s="142"/>
      <c r="AD257" s="142"/>
      <c r="AE257" s="142" t="s">
        <v>102</v>
      </c>
      <c r="AF257" s="142">
        <v>0</v>
      </c>
      <c r="AG257" s="142"/>
      <c r="AH257" s="142"/>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42"/>
      <c r="BH257" s="142"/>
    </row>
    <row r="258" spans="1:60" outlineLevel="1" x14ac:dyDescent="0.25">
      <c r="A258" s="143">
        <v>106</v>
      </c>
      <c r="B258" s="143" t="s">
        <v>635</v>
      </c>
      <c r="C258" s="178" t="s">
        <v>636</v>
      </c>
      <c r="D258" s="150" t="s">
        <v>159</v>
      </c>
      <c r="E258" s="155">
        <v>572.04</v>
      </c>
      <c r="F258" s="158">
        <f>H258+J258</f>
        <v>0</v>
      </c>
      <c r="G258" s="159">
        <f>ROUND(E258*F258,2)</f>
        <v>0</v>
      </c>
      <c r="H258" s="159"/>
      <c r="I258" s="159">
        <f>ROUND(E258*H258,2)</f>
        <v>0</v>
      </c>
      <c r="J258" s="159"/>
      <c r="K258" s="159">
        <f>ROUND(E258*J258,2)</f>
        <v>0</v>
      </c>
      <c r="L258" s="159">
        <v>21</v>
      </c>
      <c r="M258" s="159">
        <f>G258*(1+L258/100)</f>
        <v>0</v>
      </c>
      <c r="N258" s="150">
        <v>0</v>
      </c>
      <c r="O258" s="150">
        <f>ROUND(E258*N258,5)</f>
        <v>0</v>
      </c>
      <c r="P258" s="150">
        <v>0</v>
      </c>
      <c r="Q258" s="150">
        <f>ROUND(E258*P258,5)</f>
        <v>0</v>
      </c>
      <c r="R258" s="150"/>
      <c r="S258" s="150"/>
      <c r="T258" s="151">
        <v>2.5999999999999999E-2</v>
      </c>
      <c r="U258" s="150">
        <f>ROUND(E258*T258,2)</f>
        <v>14.87</v>
      </c>
      <c r="V258" s="142"/>
      <c r="W258" s="142"/>
      <c r="X258" s="142"/>
      <c r="Y258" s="142"/>
      <c r="Z258" s="142"/>
      <c r="AA258" s="142"/>
      <c r="AB258" s="142"/>
      <c r="AC258" s="142"/>
      <c r="AD258" s="142"/>
      <c r="AE258" s="142" t="s">
        <v>100</v>
      </c>
      <c r="AF258" s="142"/>
      <c r="AG258" s="142"/>
      <c r="AH258" s="142"/>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c r="BD258" s="142"/>
      <c r="BE258" s="142"/>
      <c r="BF258" s="142"/>
      <c r="BG258" s="142"/>
      <c r="BH258" s="142"/>
    </row>
    <row r="259" spans="1:60" outlineLevel="1" x14ac:dyDescent="0.25">
      <c r="A259" s="143"/>
      <c r="B259" s="143"/>
      <c r="C259" s="179" t="s">
        <v>637</v>
      </c>
      <c r="D259" s="152"/>
      <c r="E259" s="156">
        <v>572.04</v>
      </c>
      <c r="F259" s="159"/>
      <c r="G259" s="159"/>
      <c r="H259" s="159"/>
      <c r="I259" s="159"/>
      <c r="J259" s="159"/>
      <c r="K259" s="159"/>
      <c r="L259" s="159"/>
      <c r="M259" s="159"/>
      <c r="N259" s="150"/>
      <c r="O259" s="150"/>
      <c r="P259" s="150"/>
      <c r="Q259" s="150"/>
      <c r="R259" s="150"/>
      <c r="S259" s="150"/>
      <c r="T259" s="151"/>
      <c r="U259" s="150"/>
      <c r="V259" s="142"/>
      <c r="W259" s="142"/>
      <c r="X259" s="142"/>
      <c r="Y259" s="142"/>
      <c r="Z259" s="142"/>
      <c r="AA259" s="142"/>
      <c r="AB259" s="142"/>
      <c r="AC259" s="142"/>
      <c r="AD259" s="142"/>
      <c r="AE259" s="142" t="s">
        <v>102</v>
      </c>
      <c r="AF259" s="142">
        <v>0</v>
      </c>
      <c r="AG259" s="142"/>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42"/>
      <c r="BH259" s="142"/>
    </row>
    <row r="260" spans="1:60" outlineLevel="1" x14ac:dyDescent="0.25">
      <c r="A260" s="143">
        <v>107</v>
      </c>
      <c r="B260" s="143" t="s">
        <v>638</v>
      </c>
      <c r="C260" s="178" t="s">
        <v>639</v>
      </c>
      <c r="D260" s="150" t="s">
        <v>159</v>
      </c>
      <c r="E260" s="155">
        <v>572.04</v>
      </c>
      <c r="F260" s="158">
        <f>H260+J260</f>
        <v>0</v>
      </c>
      <c r="G260" s="159">
        <f>ROUND(E260*F260,2)</f>
        <v>0</v>
      </c>
      <c r="H260" s="159"/>
      <c r="I260" s="159">
        <f>ROUND(E260*H260,2)</f>
        <v>0</v>
      </c>
      <c r="J260" s="159"/>
      <c r="K260" s="159">
        <f>ROUND(E260*J260,2)</f>
        <v>0</v>
      </c>
      <c r="L260" s="159">
        <v>21</v>
      </c>
      <c r="M260" s="159">
        <f>G260*(1+L260/100)</f>
        <v>0</v>
      </c>
      <c r="N260" s="150">
        <v>5.0000000000000002E-5</v>
      </c>
      <c r="O260" s="150">
        <f>ROUND(E260*N260,5)</f>
        <v>2.86E-2</v>
      </c>
      <c r="P260" s="150">
        <v>0</v>
      </c>
      <c r="Q260" s="150">
        <f>ROUND(E260*P260,5)</f>
        <v>0</v>
      </c>
      <c r="R260" s="150"/>
      <c r="S260" s="150"/>
      <c r="T260" s="151">
        <v>3.4000000000000002E-2</v>
      </c>
      <c r="U260" s="150">
        <f>ROUND(E260*T260,2)</f>
        <v>19.45</v>
      </c>
      <c r="V260" s="142"/>
      <c r="W260" s="142"/>
      <c r="X260" s="142"/>
      <c r="Y260" s="142"/>
      <c r="Z260" s="142"/>
      <c r="AA260" s="142"/>
      <c r="AB260" s="142"/>
      <c r="AC260" s="142"/>
      <c r="AD260" s="142"/>
      <c r="AE260" s="142" t="s">
        <v>100</v>
      </c>
      <c r="AF260" s="142"/>
      <c r="AG260" s="142"/>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42"/>
      <c r="BH260" s="142"/>
    </row>
    <row r="261" spans="1:60" outlineLevel="1" x14ac:dyDescent="0.25">
      <c r="A261" s="143"/>
      <c r="B261" s="143"/>
      <c r="C261" s="391" t="s">
        <v>640</v>
      </c>
      <c r="D261" s="392"/>
      <c r="E261" s="393"/>
      <c r="F261" s="394"/>
      <c r="G261" s="395"/>
      <c r="H261" s="159"/>
      <c r="I261" s="159"/>
      <c r="J261" s="159"/>
      <c r="K261" s="159"/>
      <c r="L261" s="159"/>
      <c r="M261" s="159"/>
      <c r="N261" s="150"/>
      <c r="O261" s="150"/>
      <c r="P261" s="150"/>
      <c r="Q261" s="150"/>
      <c r="R261" s="150"/>
      <c r="S261" s="150"/>
      <c r="T261" s="151"/>
      <c r="U261" s="150"/>
      <c r="V261" s="142"/>
      <c r="W261" s="142"/>
      <c r="X261" s="142"/>
      <c r="Y261" s="142"/>
      <c r="Z261" s="142"/>
      <c r="AA261" s="142"/>
      <c r="AB261" s="142"/>
      <c r="AC261" s="142"/>
      <c r="AD261" s="142"/>
      <c r="AE261" s="142" t="s">
        <v>95</v>
      </c>
      <c r="AF261" s="142"/>
      <c r="AG261" s="142"/>
      <c r="AH261" s="142"/>
      <c r="AI261" s="142"/>
      <c r="AJ261" s="142"/>
      <c r="AK261" s="142"/>
      <c r="AL261" s="142"/>
      <c r="AM261" s="142"/>
      <c r="AN261" s="142"/>
      <c r="AO261" s="142"/>
      <c r="AP261" s="142"/>
      <c r="AQ261" s="142"/>
      <c r="AR261" s="142"/>
      <c r="AS261" s="142"/>
      <c r="AT261" s="142"/>
      <c r="AU261" s="142"/>
      <c r="AV261" s="142"/>
      <c r="AW261" s="142"/>
      <c r="AX261" s="142"/>
      <c r="AY261" s="142"/>
      <c r="AZ261" s="142"/>
      <c r="BA261" s="145" t="str">
        <f>C261</f>
        <v>dle Technických listů VAS V7</v>
      </c>
      <c r="BB261" s="142"/>
      <c r="BC261" s="142"/>
      <c r="BD261" s="142"/>
      <c r="BE261" s="142"/>
      <c r="BF261" s="142"/>
      <c r="BG261" s="142"/>
      <c r="BH261" s="142"/>
    </row>
    <row r="262" spans="1:60" outlineLevel="1" x14ac:dyDescent="0.25">
      <c r="A262" s="143">
        <v>108</v>
      </c>
      <c r="B262" s="143" t="s">
        <v>641</v>
      </c>
      <c r="C262" s="178" t="s">
        <v>642</v>
      </c>
      <c r="D262" s="150" t="s">
        <v>105</v>
      </c>
      <c r="E262" s="155">
        <v>15.17</v>
      </c>
      <c r="F262" s="158">
        <f>H262+J262</f>
        <v>0</v>
      </c>
      <c r="G262" s="159">
        <f>ROUND(E262*F262,2)</f>
        <v>0</v>
      </c>
      <c r="H262" s="159"/>
      <c r="I262" s="159">
        <f>ROUND(E262*H262,2)</f>
        <v>0</v>
      </c>
      <c r="J262" s="159"/>
      <c r="K262" s="159">
        <f>ROUND(E262*J262,2)</f>
        <v>0</v>
      </c>
      <c r="L262" s="159">
        <v>21</v>
      </c>
      <c r="M262" s="159">
        <f>G262*(1+L262/100)</f>
        <v>0</v>
      </c>
      <c r="N262" s="150">
        <v>2.5</v>
      </c>
      <c r="O262" s="150">
        <f>ROUND(E262*N262,5)</f>
        <v>37.924999999999997</v>
      </c>
      <c r="P262" s="150">
        <v>0</v>
      </c>
      <c r="Q262" s="150">
        <f>ROUND(E262*P262,5)</f>
        <v>0</v>
      </c>
      <c r="R262" s="150"/>
      <c r="S262" s="150"/>
      <c r="T262" s="151">
        <v>1.1919999999999999</v>
      </c>
      <c r="U262" s="150">
        <f>ROUND(E262*T262,2)</f>
        <v>18.079999999999998</v>
      </c>
      <c r="V262" s="142"/>
      <c r="W262" s="142"/>
      <c r="X262" s="142"/>
      <c r="Y262" s="142"/>
      <c r="Z262" s="142"/>
      <c r="AA262" s="142"/>
      <c r="AB262" s="142"/>
      <c r="AC262" s="142"/>
      <c r="AD262" s="142"/>
      <c r="AE262" s="142" t="s">
        <v>100</v>
      </c>
      <c r="AF262" s="142"/>
      <c r="AG262" s="142"/>
      <c r="AH262" s="142"/>
      <c r="AI262" s="142"/>
      <c r="AJ262" s="142"/>
      <c r="AK262" s="142"/>
      <c r="AL262" s="142"/>
      <c r="AM262" s="142"/>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row>
    <row r="263" spans="1:60" outlineLevel="1" x14ac:dyDescent="0.25">
      <c r="A263" s="143"/>
      <c r="B263" s="143"/>
      <c r="C263" s="179" t="s">
        <v>643</v>
      </c>
      <c r="D263" s="152"/>
      <c r="E263" s="156">
        <v>15.17</v>
      </c>
      <c r="F263" s="159"/>
      <c r="G263" s="159"/>
      <c r="H263" s="159"/>
      <c r="I263" s="159"/>
      <c r="J263" s="159"/>
      <c r="K263" s="159"/>
      <c r="L263" s="159"/>
      <c r="M263" s="159"/>
      <c r="N263" s="150"/>
      <c r="O263" s="150"/>
      <c r="P263" s="150"/>
      <c r="Q263" s="150"/>
      <c r="R263" s="150"/>
      <c r="S263" s="150"/>
      <c r="T263" s="151"/>
      <c r="U263" s="150"/>
      <c r="V263" s="142"/>
      <c r="W263" s="142"/>
      <c r="X263" s="142"/>
      <c r="Y263" s="142"/>
      <c r="Z263" s="142"/>
      <c r="AA263" s="142"/>
      <c r="AB263" s="142"/>
      <c r="AC263" s="142"/>
      <c r="AD263" s="142"/>
      <c r="AE263" s="142" t="s">
        <v>102</v>
      </c>
      <c r="AF263" s="142">
        <v>0</v>
      </c>
      <c r="AG263" s="142"/>
      <c r="AH263" s="142"/>
      <c r="AI263" s="142"/>
      <c r="AJ263" s="142"/>
      <c r="AK263" s="142"/>
      <c r="AL263" s="142"/>
      <c r="AM263" s="142"/>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2"/>
    </row>
    <row r="264" spans="1:60" ht="20.399999999999999" outlineLevel="1" x14ac:dyDescent="0.25">
      <c r="A264" s="143">
        <v>109</v>
      </c>
      <c r="B264" s="143" t="s">
        <v>644</v>
      </c>
      <c r="C264" s="178" t="s">
        <v>645</v>
      </c>
      <c r="D264" s="150" t="s">
        <v>168</v>
      </c>
      <c r="E264" s="155">
        <v>21</v>
      </c>
      <c r="F264" s="158">
        <f>H264+J264</f>
        <v>0</v>
      </c>
      <c r="G264" s="159">
        <f>ROUND(E264*F264,2)</f>
        <v>0</v>
      </c>
      <c r="H264" s="159"/>
      <c r="I264" s="159">
        <f>ROUND(E264*H264,2)</f>
        <v>0</v>
      </c>
      <c r="J264" s="159"/>
      <c r="K264" s="159">
        <f>ROUND(E264*J264,2)</f>
        <v>0</v>
      </c>
      <c r="L264" s="159">
        <v>21</v>
      </c>
      <c r="M264" s="159">
        <f>G264*(1+L264/100)</f>
        <v>0</v>
      </c>
      <c r="N264" s="150">
        <v>0</v>
      </c>
      <c r="O264" s="150">
        <f>ROUND(E264*N264,5)</f>
        <v>0</v>
      </c>
      <c r="P264" s="150">
        <v>0</v>
      </c>
      <c r="Q264" s="150">
        <f>ROUND(E264*P264,5)</f>
        <v>0</v>
      </c>
      <c r="R264" s="150"/>
      <c r="S264" s="150"/>
      <c r="T264" s="151">
        <v>0</v>
      </c>
      <c r="U264" s="150">
        <f>ROUND(E264*T264,2)</f>
        <v>0</v>
      </c>
      <c r="V264" s="142"/>
      <c r="W264" s="142"/>
      <c r="X264" s="142"/>
      <c r="Y264" s="142"/>
      <c r="Z264" s="142"/>
      <c r="AA264" s="142"/>
      <c r="AB264" s="142"/>
      <c r="AC264" s="142"/>
      <c r="AD264" s="142"/>
      <c r="AE264" s="142" t="s">
        <v>100</v>
      </c>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row>
    <row r="265" spans="1:60" outlineLevel="1" x14ac:dyDescent="0.25">
      <c r="A265" s="143">
        <v>110</v>
      </c>
      <c r="B265" s="143" t="s">
        <v>646</v>
      </c>
      <c r="C265" s="178" t="s">
        <v>647</v>
      </c>
      <c r="D265" s="150" t="s">
        <v>159</v>
      </c>
      <c r="E265" s="155">
        <v>299.3</v>
      </c>
      <c r="F265" s="158">
        <f>H265+J265</f>
        <v>0</v>
      </c>
      <c r="G265" s="159">
        <f>ROUND(E265*F265,2)</f>
        <v>0</v>
      </c>
      <c r="H265" s="159"/>
      <c r="I265" s="159">
        <f>ROUND(E265*H265,2)</f>
        <v>0</v>
      </c>
      <c r="J265" s="159"/>
      <c r="K265" s="159">
        <f>ROUND(E265*J265,2)</f>
        <v>0</v>
      </c>
      <c r="L265" s="159">
        <v>21</v>
      </c>
      <c r="M265" s="159">
        <f>G265*(1+L265/100)</f>
        <v>0</v>
      </c>
      <c r="N265" s="150">
        <v>0</v>
      </c>
      <c r="O265" s="150">
        <f>ROUND(E265*N265,5)</f>
        <v>0</v>
      </c>
      <c r="P265" s="150">
        <v>0</v>
      </c>
      <c r="Q265" s="150">
        <f>ROUND(E265*P265,5)</f>
        <v>0</v>
      </c>
      <c r="R265" s="150"/>
      <c r="S265" s="150"/>
      <c r="T265" s="151">
        <v>4.3999999999999997E-2</v>
      </c>
      <c r="U265" s="150">
        <f>ROUND(E265*T265,2)</f>
        <v>13.17</v>
      </c>
      <c r="V265" s="142"/>
      <c r="W265" s="142"/>
      <c r="X265" s="142"/>
      <c r="Y265" s="142"/>
      <c r="Z265" s="142"/>
      <c r="AA265" s="142"/>
      <c r="AB265" s="142"/>
      <c r="AC265" s="142"/>
      <c r="AD265" s="142"/>
      <c r="AE265" s="142" t="s">
        <v>100</v>
      </c>
      <c r="AF265" s="142"/>
      <c r="AG265" s="142"/>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42"/>
      <c r="BH265" s="142"/>
    </row>
    <row r="266" spans="1:60" outlineLevel="1" x14ac:dyDescent="0.25">
      <c r="A266" s="143"/>
      <c r="B266" s="143"/>
      <c r="C266" s="179" t="s">
        <v>648</v>
      </c>
      <c r="D266" s="152"/>
      <c r="E266" s="156">
        <v>299.3</v>
      </c>
      <c r="F266" s="159"/>
      <c r="G266" s="159"/>
      <c r="H266" s="159"/>
      <c r="I266" s="159"/>
      <c r="J266" s="159"/>
      <c r="K266" s="159"/>
      <c r="L266" s="159"/>
      <c r="M266" s="159"/>
      <c r="N266" s="150"/>
      <c r="O266" s="150"/>
      <c r="P266" s="150"/>
      <c r="Q266" s="150"/>
      <c r="R266" s="150"/>
      <c r="S266" s="150"/>
      <c r="T266" s="151"/>
      <c r="U266" s="150"/>
      <c r="V266" s="142"/>
      <c r="W266" s="142"/>
      <c r="X266" s="142"/>
      <c r="Y266" s="142"/>
      <c r="Z266" s="142"/>
      <c r="AA266" s="142"/>
      <c r="AB266" s="142"/>
      <c r="AC266" s="142"/>
      <c r="AD266" s="142"/>
      <c r="AE266" s="142" t="s">
        <v>102</v>
      </c>
      <c r="AF266" s="142">
        <v>0</v>
      </c>
      <c r="AG266" s="142"/>
      <c r="AH266" s="142"/>
      <c r="AI266" s="142"/>
      <c r="AJ266" s="142"/>
      <c r="AK266" s="142"/>
      <c r="AL266" s="142"/>
      <c r="AM266" s="142"/>
      <c r="AN266" s="142"/>
      <c r="AO266" s="142"/>
      <c r="AP266" s="142"/>
      <c r="AQ266" s="142"/>
      <c r="AR266" s="142"/>
      <c r="AS266" s="142"/>
      <c r="AT266" s="142"/>
      <c r="AU266" s="142"/>
      <c r="AV266" s="142"/>
      <c r="AW266" s="142"/>
      <c r="AX266" s="142"/>
      <c r="AY266" s="142"/>
      <c r="AZ266" s="142"/>
      <c r="BA266" s="142"/>
      <c r="BB266" s="142"/>
      <c r="BC266" s="142"/>
      <c r="BD266" s="142"/>
      <c r="BE266" s="142"/>
      <c r="BF266" s="142"/>
      <c r="BG266" s="142"/>
      <c r="BH266" s="142"/>
    </row>
    <row r="267" spans="1:60" outlineLevel="1" x14ac:dyDescent="0.25">
      <c r="A267" s="143">
        <v>111</v>
      </c>
      <c r="B267" s="143" t="s">
        <v>649</v>
      </c>
      <c r="C267" s="178" t="s">
        <v>650</v>
      </c>
      <c r="D267" s="150" t="s">
        <v>159</v>
      </c>
      <c r="E267" s="155">
        <v>272.74</v>
      </c>
      <c r="F267" s="158">
        <f>H267+J267</f>
        <v>0</v>
      </c>
      <c r="G267" s="159">
        <f>ROUND(E267*F267,2)</f>
        <v>0</v>
      </c>
      <c r="H267" s="159"/>
      <c r="I267" s="159">
        <f>ROUND(E267*H267,2)</f>
        <v>0</v>
      </c>
      <c r="J267" s="159"/>
      <c r="K267" s="159">
        <f>ROUND(E267*J267,2)</f>
        <v>0</v>
      </c>
      <c r="L267" s="159">
        <v>21</v>
      </c>
      <c r="M267" s="159">
        <f>G267*(1+L267/100)</f>
        <v>0</v>
      </c>
      <c r="N267" s="150">
        <v>0</v>
      </c>
      <c r="O267" s="150">
        <f>ROUND(E267*N267,5)</f>
        <v>0</v>
      </c>
      <c r="P267" s="150">
        <v>0</v>
      </c>
      <c r="Q267" s="150">
        <f>ROUND(E267*P267,5)</f>
        <v>0</v>
      </c>
      <c r="R267" s="150"/>
      <c r="S267" s="150"/>
      <c r="T267" s="151">
        <v>5.5E-2</v>
      </c>
      <c r="U267" s="150">
        <f>ROUND(E267*T267,2)</f>
        <v>15</v>
      </c>
      <c r="V267" s="142"/>
      <c r="W267" s="142"/>
      <c r="X267" s="142"/>
      <c r="Y267" s="142"/>
      <c r="Z267" s="142"/>
      <c r="AA267" s="142"/>
      <c r="AB267" s="142"/>
      <c r="AC267" s="142"/>
      <c r="AD267" s="142"/>
      <c r="AE267" s="142" t="s">
        <v>100</v>
      </c>
      <c r="AF267" s="142"/>
      <c r="AG267" s="142"/>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2"/>
      <c r="BC267" s="142"/>
      <c r="BD267" s="142"/>
      <c r="BE267" s="142"/>
      <c r="BF267" s="142"/>
      <c r="BG267" s="142"/>
      <c r="BH267" s="142"/>
    </row>
    <row r="268" spans="1:60" outlineLevel="1" x14ac:dyDescent="0.25">
      <c r="A268" s="143"/>
      <c r="B268" s="143"/>
      <c r="C268" s="179" t="s">
        <v>651</v>
      </c>
      <c r="D268" s="152"/>
      <c r="E268" s="156">
        <v>272.74</v>
      </c>
      <c r="F268" s="159"/>
      <c r="G268" s="159"/>
      <c r="H268" s="159"/>
      <c r="I268" s="159"/>
      <c r="J268" s="159"/>
      <c r="K268" s="159"/>
      <c r="L268" s="159"/>
      <c r="M268" s="159"/>
      <c r="N268" s="150"/>
      <c r="O268" s="150"/>
      <c r="P268" s="150"/>
      <c r="Q268" s="150"/>
      <c r="R268" s="150"/>
      <c r="S268" s="150"/>
      <c r="T268" s="151"/>
      <c r="U268" s="150"/>
      <c r="V268" s="142"/>
      <c r="W268" s="142"/>
      <c r="X268" s="142"/>
      <c r="Y268" s="142"/>
      <c r="Z268" s="142"/>
      <c r="AA268" s="142"/>
      <c r="AB268" s="142"/>
      <c r="AC268" s="142"/>
      <c r="AD268" s="142"/>
      <c r="AE268" s="142" t="s">
        <v>102</v>
      </c>
      <c r="AF268" s="142">
        <v>0</v>
      </c>
      <c r="AG268" s="142"/>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42"/>
      <c r="BH268" s="142"/>
    </row>
    <row r="269" spans="1:60" outlineLevel="1" x14ac:dyDescent="0.25">
      <c r="A269" s="143">
        <v>112</v>
      </c>
      <c r="B269" s="143" t="s">
        <v>652</v>
      </c>
      <c r="C269" s="178" t="s">
        <v>653</v>
      </c>
      <c r="D269" s="150" t="s">
        <v>159</v>
      </c>
      <c r="E269" s="155">
        <v>299.3</v>
      </c>
      <c r="F269" s="158">
        <f>H269+J269</f>
        <v>0</v>
      </c>
      <c r="G269" s="159">
        <f>ROUND(E269*F269,2)</f>
        <v>0</v>
      </c>
      <c r="H269" s="159"/>
      <c r="I269" s="159">
        <f>ROUND(E269*H269,2)</f>
        <v>0</v>
      </c>
      <c r="J269" s="159"/>
      <c r="K269" s="159">
        <f>ROUND(E269*J269,2)</f>
        <v>0</v>
      </c>
      <c r="L269" s="159">
        <v>21</v>
      </c>
      <c r="M269" s="159">
        <f>G269*(1+L269/100)</f>
        <v>0</v>
      </c>
      <c r="N269" s="150">
        <v>0</v>
      </c>
      <c r="O269" s="150">
        <f>ROUND(E269*N269,5)</f>
        <v>0</v>
      </c>
      <c r="P269" s="150">
        <v>0</v>
      </c>
      <c r="Q269" s="150">
        <f>ROUND(E269*P269,5)</f>
        <v>0</v>
      </c>
      <c r="R269" s="150"/>
      <c r="S269" s="150"/>
      <c r="T269" s="151">
        <v>0.21</v>
      </c>
      <c r="U269" s="150">
        <f>ROUND(E269*T269,2)</f>
        <v>62.85</v>
      </c>
      <c r="V269" s="142"/>
      <c r="W269" s="142"/>
      <c r="X269" s="142"/>
      <c r="Y269" s="142"/>
      <c r="Z269" s="142"/>
      <c r="AA269" s="142"/>
      <c r="AB269" s="142"/>
      <c r="AC269" s="142"/>
      <c r="AD269" s="142"/>
      <c r="AE269" s="142" t="s">
        <v>100</v>
      </c>
      <c r="AF269" s="142"/>
      <c r="AG269" s="142"/>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42"/>
      <c r="BH269" s="142"/>
    </row>
    <row r="270" spans="1:60" outlineLevel="1" x14ac:dyDescent="0.25">
      <c r="A270" s="143">
        <v>113</v>
      </c>
      <c r="B270" s="143" t="s">
        <v>654</v>
      </c>
      <c r="C270" s="178" t="s">
        <v>655</v>
      </c>
      <c r="D270" s="150" t="s">
        <v>159</v>
      </c>
      <c r="E270" s="155">
        <v>272.74</v>
      </c>
      <c r="F270" s="158">
        <f>H270+J270</f>
        <v>0</v>
      </c>
      <c r="G270" s="159">
        <f>ROUND(E270*F270,2)</f>
        <v>0</v>
      </c>
      <c r="H270" s="159"/>
      <c r="I270" s="159">
        <f>ROUND(E270*H270,2)</f>
        <v>0</v>
      </c>
      <c r="J270" s="159"/>
      <c r="K270" s="159">
        <f>ROUND(E270*J270,2)</f>
        <v>0</v>
      </c>
      <c r="L270" s="159">
        <v>21</v>
      </c>
      <c r="M270" s="159">
        <f>G270*(1+L270/100)</f>
        <v>0</v>
      </c>
      <c r="N270" s="150">
        <v>0</v>
      </c>
      <c r="O270" s="150">
        <f>ROUND(E270*N270,5)</f>
        <v>0</v>
      </c>
      <c r="P270" s="150">
        <v>0</v>
      </c>
      <c r="Q270" s="150">
        <f>ROUND(E270*P270,5)</f>
        <v>0</v>
      </c>
      <c r="R270" s="150"/>
      <c r="S270" s="150"/>
      <c r="T270" s="151">
        <v>0.4</v>
      </c>
      <c r="U270" s="150">
        <f>ROUND(E270*T270,2)</f>
        <v>109.1</v>
      </c>
      <c r="V270" s="142"/>
      <c r="W270" s="142"/>
      <c r="X270" s="142"/>
      <c r="Y270" s="142"/>
      <c r="Z270" s="142"/>
      <c r="AA270" s="142"/>
      <c r="AB270" s="142"/>
      <c r="AC270" s="142"/>
      <c r="AD270" s="142"/>
      <c r="AE270" s="142" t="s">
        <v>100</v>
      </c>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42"/>
      <c r="BH270" s="142"/>
    </row>
    <row r="271" spans="1:60" ht="20.399999999999999" outlineLevel="1" x14ac:dyDescent="0.25">
      <c r="A271" s="143">
        <v>114</v>
      </c>
      <c r="B271" s="143" t="s">
        <v>656</v>
      </c>
      <c r="C271" s="178" t="s">
        <v>657</v>
      </c>
      <c r="D271" s="150" t="s">
        <v>159</v>
      </c>
      <c r="E271" s="155">
        <v>299.3</v>
      </c>
      <c r="F271" s="158">
        <f>H271+J271</f>
        <v>0</v>
      </c>
      <c r="G271" s="159">
        <f>ROUND(E271*F271,2)</f>
        <v>0</v>
      </c>
      <c r="H271" s="159"/>
      <c r="I271" s="159">
        <f>ROUND(E271*H271,2)</f>
        <v>0</v>
      </c>
      <c r="J271" s="159"/>
      <c r="K271" s="159">
        <f>ROUND(E271*J271,2)</f>
        <v>0</v>
      </c>
      <c r="L271" s="159">
        <v>21</v>
      </c>
      <c r="M271" s="159">
        <f>G271*(1+L271/100)</f>
        <v>0</v>
      </c>
      <c r="N271" s="150">
        <v>0</v>
      </c>
      <c r="O271" s="150">
        <f>ROUND(E271*N271,5)</f>
        <v>0</v>
      </c>
      <c r="P271" s="150">
        <v>0.04</v>
      </c>
      <c r="Q271" s="150">
        <f>ROUND(E271*P271,5)</f>
        <v>11.972</v>
      </c>
      <c r="R271" s="150"/>
      <c r="S271" s="150"/>
      <c r="T271" s="151">
        <v>0.25</v>
      </c>
      <c r="U271" s="150">
        <f>ROUND(E271*T271,2)</f>
        <v>74.83</v>
      </c>
      <c r="V271" s="142"/>
      <c r="W271" s="142"/>
      <c r="X271" s="142"/>
      <c r="Y271" s="142"/>
      <c r="Z271" s="142"/>
      <c r="AA271" s="142"/>
      <c r="AB271" s="142"/>
      <c r="AC271" s="142"/>
      <c r="AD271" s="142"/>
      <c r="AE271" s="142" t="s">
        <v>100</v>
      </c>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42"/>
      <c r="BH271" s="142"/>
    </row>
    <row r="272" spans="1:60" ht="20.399999999999999" outlineLevel="1" x14ac:dyDescent="0.25">
      <c r="A272" s="143">
        <v>115</v>
      </c>
      <c r="B272" s="143" t="s">
        <v>160</v>
      </c>
      <c r="C272" s="178" t="s">
        <v>658</v>
      </c>
      <c r="D272" s="150" t="s">
        <v>159</v>
      </c>
      <c r="E272" s="155">
        <v>272.74</v>
      </c>
      <c r="F272" s="158">
        <v>0</v>
      </c>
      <c r="G272" s="159">
        <f>ROUND(E272*F272,2)</f>
        <v>0</v>
      </c>
      <c r="H272" s="159"/>
      <c r="I272" s="159">
        <f>ROUND(E272*H272,2)</f>
        <v>0</v>
      </c>
      <c r="J272" s="159"/>
      <c r="K272" s="159">
        <f>ROUND(E272*J272,2)</f>
        <v>0</v>
      </c>
      <c r="L272" s="159">
        <v>21</v>
      </c>
      <c r="M272" s="159">
        <f>G272*(1+L272/100)</f>
        <v>0</v>
      </c>
      <c r="N272" s="150">
        <v>0</v>
      </c>
      <c r="O272" s="150">
        <f>ROUND(E272*N272,5)</f>
        <v>0</v>
      </c>
      <c r="P272" s="150">
        <v>0.10150000000000001</v>
      </c>
      <c r="Q272" s="150">
        <f>ROUND(E272*P272,5)</f>
        <v>27.683109999999999</v>
      </c>
      <c r="R272" s="150"/>
      <c r="S272" s="150"/>
      <c r="T272" s="151">
        <v>0.43</v>
      </c>
      <c r="U272" s="150">
        <f>ROUND(E272*T272,2)</f>
        <v>117.28</v>
      </c>
      <c r="V272" s="142"/>
      <c r="W272" s="142"/>
      <c r="X272" s="142"/>
      <c r="Y272" s="142"/>
      <c r="Z272" s="142"/>
      <c r="AA272" s="142"/>
      <c r="AB272" s="142"/>
      <c r="AC272" s="142"/>
      <c r="AD272" s="142"/>
      <c r="AE272" s="142" t="s">
        <v>100</v>
      </c>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142"/>
    </row>
    <row r="273" spans="1:60" x14ac:dyDescent="0.25">
      <c r="A273" s="144" t="s">
        <v>88</v>
      </c>
      <c r="B273" s="144" t="s">
        <v>59</v>
      </c>
      <c r="C273" s="180" t="s">
        <v>60</v>
      </c>
      <c r="D273" s="153"/>
      <c r="E273" s="157"/>
      <c r="F273" s="160"/>
      <c r="G273" s="160">
        <f>SUMIF(AE274:AE274,"&lt;&gt;NOR",G274:G274)</f>
        <v>0</v>
      </c>
      <c r="H273" s="160"/>
      <c r="I273" s="160">
        <f>SUM(I274:I274)</f>
        <v>0</v>
      </c>
      <c r="J273" s="160"/>
      <c r="K273" s="160">
        <f>SUM(K274:K274)</f>
        <v>0</v>
      </c>
      <c r="L273" s="160"/>
      <c r="M273" s="160">
        <f>SUM(M274:M274)</f>
        <v>0</v>
      </c>
      <c r="N273" s="153"/>
      <c r="O273" s="153">
        <f>SUM(O274:O274)</f>
        <v>0</v>
      </c>
      <c r="P273" s="153"/>
      <c r="Q273" s="153">
        <f>SUM(Q274:Q274)</f>
        <v>0</v>
      </c>
      <c r="R273" s="153"/>
      <c r="S273" s="153"/>
      <c r="T273" s="154"/>
      <c r="U273" s="153">
        <f>SUM(U274:U274)</f>
        <v>31.06</v>
      </c>
      <c r="AE273" t="s">
        <v>89</v>
      </c>
    </row>
    <row r="274" spans="1:60" outlineLevel="1" x14ac:dyDescent="0.25">
      <c r="A274" s="168">
        <v>116</v>
      </c>
      <c r="B274" s="168" t="s">
        <v>659</v>
      </c>
      <c r="C274" s="181" t="s">
        <v>660</v>
      </c>
      <c r="D274" s="169" t="s">
        <v>171</v>
      </c>
      <c r="E274" s="170">
        <v>297.26355999999998</v>
      </c>
      <c r="F274" s="171">
        <f>H274+J274</f>
        <v>0</v>
      </c>
      <c r="G274" s="172">
        <f>ROUND(E274*F274,2)</f>
        <v>0</v>
      </c>
      <c r="H274" s="172"/>
      <c r="I274" s="172">
        <f>ROUND(E274*H274,2)</f>
        <v>0</v>
      </c>
      <c r="J274" s="172"/>
      <c r="K274" s="172">
        <f>ROUND(E274*J274,2)</f>
        <v>0</v>
      </c>
      <c r="L274" s="172">
        <v>21</v>
      </c>
      <c r="M274" s="172">
        <f>G274*(1+L274/100)</f>
        <v>0</v>
      </c>
      <c r="N274" s="169">
        <v>0</v>
      </c>
      <c r="O274" s="169">
        <f>ROUND(E274*N274,5)</f>
        <v>0</v>
      </c>
      <c r="P274" s="169">
        <v>0</v>
      </c>
      <c r="Q274" s="169">
        <f>ROUND(E274*P274,5)</f>
        <v>0</v>
      </c>
      <c r="R274" s="169"/>
      <c r="S274" s="169"/>
      <c r="T274" s="173">
        <v>0.1045</v>
      </c>
      <c r="U274" s="169">
        <f>ROUND(E274*T274,2)</f>
        <v>31.06</v>
      </c>
      <c r="V274" s="142"/>
      <c r="W274" s="142"/>
      <c r="X274" s="142"/>
      <c r="Y274" s="142"/>
      <c r="Z274" s="142"/>
      <c r="AA274" s="142"/>
      <c r="AB274" s="142"/>
      <c r="AC274" s="142"/>
      <c r="AD274" s="142"/>
      <c r="AE274" s="142" t="s">
        <v>100</v>
      </c>
      <c r="AF274" s="142"/>
      <c r="AG274" s="142"/>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42"/>
      <c r="BH274" s="142"/>
    </row>
    <row r="275" spans="1:60" x14ac:dyDescent="0.25">
      <c r="A275" s="4"/>
      <c r="B275" s="5" t="s">
        <v>297</v>
      </c>
      <c r="C275" s="182" t="s">
        <v>297</v>
      </c>
      <c r="D275" s="4"/>
      <c r="E275" s="4"/>
      <c r="F275" s="4"/>
      <c r="G275" s="4"/>
      <c r="H275" s="4"/>
      <c r="I275" s="4"/>
      <c r="J275" s="4"/>
      <c r="K275" s="4"/>
      <c r="L275" s="4"/>
      <c r="M275" s="4"/>
      <c r="N275" s="4"/>
      <c r="O275" s="4"/>
      <c r="P275" s="4"/>
      <c r="Q275" s="4"/>
      <c r="R275" s="4"/>
      <c r="S275" s="4"/>
      <c r="T275" s="4"/>
      <c r="U275" s="4"/>
      <c r="AC275">
        <v>15</v>
      </c>
      <c r="AD275">
        <v>21</v>
      </c>
    </row>
    <row r="276" spans="1:60" x14ac:dyDescent="0.25">
      <c r="A276" s="189"/>
      <c r="B276" s="188" t="s">
        <v>28</v>
      </c>
      <c r="C276" s="187" t="s">
        <v>297</v>
      </c>
      <c r="D276" s="186"/>
      <c r="E276" s="186"/>
      <c r="F276" s="186"/>
      <c r="G276" s="185">
        <f>G8+G30+G47+G52+G67+G77+G89+G93+G273</f>
        <v>0</v>
      </c>
      <c r="H276" s="4"/>
      <c r="I276" s="4"/>
      <c r="J276" s="4"/>
      <c r="K276" s="4"/>
      <c r="L276" s="4"/>
      <c r="M276" s="4"/>
      <c r="N276" s="4"/>
      <c r="O276" s="4"/>
      <c r="P276" s="4"/>
      <c r="Q276" s="4"/>
      <c r="R276" s="4"/>
      <c r="S276" s="4"/>
      <c r="T276" s="4"/>
      <c r="U276" s="4"/>
      <c r="AC276">
        <f>SUMIF(L7:L274,AC275,G7:G274)</f>
        <v>0</v>
      </c>
      <c r="AD276">
        <f>SUMIF(L7:L274,AD275,G7:G274)</f>
        <v>0</v>
      </c>
      <c r="AE276" t="s">
        <v>298</v>
      </c>
    </row>
    <row r="277" spans="1:60" x14ac:dyDescent="0.25">
      <c r="A277" s="4"/>
      <c r="B277" s="5" t="s">
        <v>297</v>
      </c>
      <c r="C277" s="182" t="s">
        <v>297</v>
      </c>
      <c r="D277" s="4"/>
      <c r="E277" s="4"/>
      <c r="F277" s="4"/>
      <c r="G277" s="4"/>
      <c r="H277" s="4"/>
      <c r="I277" s="4"/>
      <c r="J277" s="4"/>
      <c r="K277" s="4"/>
      <c r="L277" s="4"/>
      <c r="M277" s="4"/>
      <c r="N277" s="4"/>
      <c r="O277" s="4"/>
      <c r="P277" s="4"/>
      <c r="Q277" s="4"/>
      <c r="R277" s="4"/>
      <c r="S277" s="4"/>
      <c r="T277" s="4"/>
      <c r="U277" s="4"/>
    </row>
    <row r="278" spans="1:60" x14ac:dyDescent="0.25">
      <c r="A278" s="4"/>
      <c r="B278" s="5" t="s">
        <v>297</v>
      </c>
      <c r="C278" s="182" t="s">
        <v>297</v>
      </c>
      <c r="D278" s="4"/>
      <c r="E278" s="4"/>
      <c r="F278" s="4"/>
      <c r="G278" s="4"/>
      <c r="H278" s="4"/>
      <c r="I278" s="4"/>
      <c r="J278" s="4"/>
      <c r="K278" s="4"/>
      <c r="L278" s="4"/>
      <c r="M278" s="4"/>
      <c r="N278" s="4"/>
      <c r="O278" s="4"/>
      <c r="P278" s="4"/>
      <c r="Q278" s="4"/>
      <c r="R278" s="4"/>
      <c r="S278" s="4"/>
      <c r="T278" s="4"/>
      <c r="U278" s="4"/>
    </row>
    <row r="279" spans="1:60" x14ac:dyDescent="0.25">
      <c r="A279" s="377" t="s">
        <v>299</v>
      </c>
      <c r="B279" s="377"/>
      <c r="C279" s="378"/>
      <c r="D279" s="4"/>
      <c r="E279" s="4"/>
      <c r="F279" s="4"/>
      <c r="G279" s="4"/>
      <c r="H279" s="4"/>
      <c r="I279" s="4"/>
      <c r="J279" s="4"/>
      <c r="K279" s="4"/>
      <c r="L279" s="4"/>
      <c r="M279" s="4"/>
      <c r="N279" s="4"/>
      <c r="O279" s="4"/>
      <c r="P279" s="4"/>
      <c r="Q279" s="4"/>
      <c r="R279" s="4"/>
      <c r="S279" s="4"/>
      <c r="T279" s="4"/>
      <c r="U279" s="4"/>
    </row>
    <row r="280" spans="1:60" x14ac:dyDescent="0.25">
      <c r="A280" s="379"/>
      <c r="B280" s="380"/>
      <c r="C280" s="381"/>
      <c r="D280" s="380"/>
      <c r="E280" s="380"/>
      <c r="F280" s="380"/>
      <c r="G280" s="382"/>
      <c r="H280" s="4"/>
      <c r="I280" s="4"/>
      <c r="J280" s="4"/>
      <c r="K280" s="4"/>
      <c r="L280" s="4"/>
      <c r="M280" s="4"/>
      <c r="N280" s="4"/>
      <c r="O280" s="4"/>
      <c r="P280" s="4"/>
      <c r="Q280" s="4"/>
      <c r="R280" s="4"/>
      <c r="S280" s="4"/>
      <c r="T280" s="4"/>
      <c r="U280" s="4"/>
      <c r="AE280" t="s">
        <v>300</v>
      </c>
    </row>
    <row r="281" spans="1:60" x14ac:dyDescent="0.25">
      <c r="A281" s="383"/>
      <c r="B281" s="384"/>
      <c r="C281" s="385"/>
      <c r="D281" s="384"/>
      <c r="E281" s="384"/>
      <c r="F281" s="384"/>
      <c r="G281" s="386"/>
      <c r="H281" s="4"/>
      <c r="I281" s="4"/>
      <c r="J281" s="4"/>
      <c r="K281" s="4"/>
      <c r="L281" s="4"/>
      <c r="M281" s="4"/>
      <c r="N281" s="4"/>
      <c r="O281" s="4"/>
      <c r="P281" s="4"/>
      <c r="Q281" s="4"/>
      <c r="R281" s="4"/>
      <c r="S281" s="4"/>
      <c r="T281" s="4"/>
      <c r="U281" s="4"/>
    </row>
    <row r="282" spans="1:60" x14ac:dyDescent="0.25">
      <c r="A282" s="383"/>
      <c r="B282" s="384"/>
      <c r="C282" s="385"/>
      <c r="D282" s="384"/>
      <c r="E282" s="384"/>
      <c r="F282" s="384"/>
      <c r="G282" s="386"/>
      <c r="H282" s="4"/>
      <c r="I282" s="4"/>
      <c r="J282" s="4"/>
      <c r="K282" s="4"/>
      <c r="L282" s="4"/>
      <c r="M282" s="4"/>
      <c r="N282" s="4"/>
      <c r="O282" s="4"/>
      <c r="P282" s="4"/>
      <c r="Q282" s="4"/>
      <c r="R282" s="4"/>
      <c r="S282" s="4"/>
      <c r="T282" s="4"/>
      <c r="U282" s="4"/>
    </row>
    <row r="283" spans="1:60" x14ac:dyDescent="0.25">
      <c r="A283" s="383"/>
      <c r="B283" s="384"/>
      <c r="C283" s="385"/>
      <c r="D283" s="384"/>
      <c r="E283" s="384"/>
      <c r="F283" s="384"/>
      <c r="G283" s="386"/>
      <c r="H283" s="4"/>
      <c r="I283" s="4"/>
      <c r="J283" s="4"/>
      <c r="K283" s="4"/>
      <c r="L283" s="4"/>
      <c r="M283" s="4"/>
      <c r="N283" s="4"/>
      <c r="O283" s="4"/>
      <c r="P283" s="4"/>
      <c r="Q283" s="4"/>
      <c r="R283" s="4"/>
      <c r="S283" s="4"/>
      <c r="T283" s="4"/>
      <c r="U283" s="4"/>
    </row>
    <row r="284" spans="1:60" x14ac:dyDescent="0.25">
      <c r="A284" s="387"/>
      <c r="B284" s="388"/>
      <c r="C284" s="389"/>
      <c r="D284" s="388"/>
      <c r="E284" s="388"/>
      <c r="F284" s="388"/>
      <c r="G284" s="390"/>
      <c r="H284" s="4"/>
      <c r="I284" s="4"/>
      <c r="J284" s="4"/>
      <c r="K284" s="4"/>
      <c r="L284" s="4"/>
      <c r="M284" s="4"/>
      <c r="N284" s="4"/>
      <c r="O284" s="4"/>
      <c r="P284" s="4"/>
      <c r="Q284" s="4"/>
      <c r="R284" s="4"/>
      <c r="S284" s="4"/>
      <c r="T284" s="4"/>
      <c r="U284" s="4"/>
    </row>
    <row r="285" spans="1:60" x14ac:dyDescent="0.25">
      <c r="A285" s="4"/>
      <c r="B285" s="5" t="s">
        <v>297</v>
      </c>
      <c r="C285" s="182" t="s">
        <v>297</v>
      </c>
      <c r="D285" s="4"/>
      <c r="E285" s="4"/>
      <c r="F285" s="4"/>
      <c r="G285" s="4"/>
      <c r="H285" s="4"/>
      <c r="I285" s="4"/>
      <c r="J285" s="4"/>
      <c r="K285" s="4"/>
      <c r="L285" s="4"/>
      <c r="M285" s="4"/>
      <c r="N285" s="4"/>
      <c r="O285" s="4"/>
      <c r="P285" s="4"/>
      <c r="Q285" s="4"/>
      <c r="R285" s="4"/>
      <c r="S285" s="4"/>
      <c r="T285" s="4"/>
      <c r="U285" s="4"/>
    </row>
    <row r="286" spans="1:60" x14ac:dyDescent="0.25">
      <c r="C286" s="184"/>
      <c r="AE286" t="s">
        <v>301</v>
      </c>
    </row>
  </sheetData>
  <mergeCells count="63">
    <mergeCell ref="C261:G261"/>
    <mergeCell ref="A279:C279"/>
    <mergeCell ref="A280:G284"/>
    <mergeCell ref="C237:G237"/>
    <mergeCell ref="C241:G241"/>
    <mergeCell ref="C245:G245"/>
    <mergeCell ref="C249:G249"/>
    <mergeCell ref="C253:G253"/>
    <mergeCell ref="C256:G256"/>
    <mergeCell ref="C235:G235"/>
    <mergeCell ref="C213:G213"/>
    <mergeCell ref="C216:G216"/>
    <mergeCell ref="C219:G219"/>
    <mergeCell ref="C221:G221"/>
    <mergeCell ref="C227:G227"/>
    <mergeCell ref="C229:G229"/>
    <mergeCell ref="C230:G230"/>
    <mergeCell ref="C231:G231"/>
    <mergeCell ref="C232:G232"/>
    <mergeCell ref="C233:G233"/>
    <mergeCell ref="C234:G234"/>
    <mergeCell ref="C209:G209"/>
    <mergeCell ref="C171:G171"/>
    <mergeCell ref="C175:G175"/>
    <mergeCell ref="C179:G179"/>
    <mergeCell ref="C182:G182"/>
    <mergeCell ref="C185:G185"/>
    <mergeCell ref="C188:G188"/>
    <mergeCell ref="C192:G192"/>
    <mergeCell ref="C195:G195"/>
    <mergeCell ref="C199:G199"/>
    <mergeCell ref="C202:G202"/>
    <mergeCell ref="C206:G206"/>
    <mergeCell ref="C168:G168"/>
    <mergeCell ref="C130:G130"/>
    <mergeCell ref="C133:G133"/>
    <mergeCell ref="C137:G137"/>
    <mergeCell ref="C140:G140"/>
    <mergeCell ref="C143:G143"/>
    <mergeCell ref="C146:G146"/>
    <mergeCell ref="C149:G149"/>
    <mergeCell ref="C153:G153"/>
    <mergeCell ref="C156:G156"/>
    <mergeCell ref="C160:G160"/>
    <mergeCell ref="C164:G164"/>
    <mergeCell ref="C127:G127"/>
    <mergeCell ref="C64:G64"/>
    <mergeCell ref="C65:G65"/>
    <mergeCell ref="C96:G96"/>
    <mergeCell ref="C101:G101"/>
    <mergeCell ref="C105:G105"/>
    <mergeCell ref="C109:G109"/>
    <mergeCell ref="C113:G113"/>
    <mergeCell ref="C117:G117"/>
    <mergeCell ref="C121:G121"/>
    <mergeCell ref="C123:G123"/>
    <mergeCell ref="C125:G125"/>
    <mergeCell ref="C63:G63"/>
    <mergeCell ref="A1:G1"/>
    <mergeCell ref="C2:G2"/>
    <mergeCell ref="C3:G3"/>
    <mergeCell ref="C4:G4"/>
    <mergeCell ref="C62:G62"/>
  </mergeCells>
  <pageMargins left="0.39370078740157499" right="0.19685039370078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6FF66"/>
  </sheetPr>
  <dimension ref="A1:O59"/>
  <sheetViews>
    <sheetView showGridLines="0" topLeftCell="B18" zoomScaleNormal="100" zoomScaleSheetLayoutView="75" workbookViewId="0">
      <selection activeCell="I32" sqref="I32"/>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9" width="12.6640625" customWidth="1"/>
    <col min="10" max="10" width="6.6640625" customWidth="1"/>
    <col min="11" max="11" width="4.33203125" customWidth="1"/>
    <col min="12" max="15" width="10.6640625" customWidth="1"/>
  </cols>
  <sheetData>
    <row r="1" spans="1:15" ht="33.75" customHeight="1" x14ac:dyDescent="0.25">
      <c r="A1" s="62" t="s">
        <v>36</v>
      </c>
      <c r="B1" s="346" t="s">
        <v>41</v>
      </c>
      <c r="C1" s="347"/>
      <c r="D1" s="347"/>
      <c r="E1" s="347"/>
      <c r="F1" s="347"/>
      <c r="G1" s="347"/>
      <c r="H1" s="347"/>
      <c r="I1" s="347"/>
      <c r="J1" s="348"/>
    </row>
    <row r="2" spans="1:15" ht="23.25" customHeight="1" x14ac:dyDescent="0.25">
      <c r="A2" s="3"/>
      <c r="B2" s="70" t="s">
        <v>39</v>
      </c>
      <c r="C2" s="71"/>
      <c r="D2" s="362" t="s">
        <v>661</v>
      </c>
      <c r="E2" s="363"/>
      <c r="F2" s="363"/>
      <c r="G2" s="363"/>
      <c r="H2" s="363"/>
      <c r="I2" s="363"/>
      <c r="J2" s="364"/>
      <c r="O2" s="1"/>
    </row>
    <row r="3" spans="1:15" ht="23.25" customHeight="1" x14ac:dyDescent="0.25">
      <c r="A3" s="3"/>
      <c r="B3" s="72" t="s">
        <v>44</v>
      </c>
      <c r="C3" s="73"/>
      <c r="D3" s="366" t="s">
        <v>347</v>
      </c>
      <c r="E3" s="367"/>
      <c r="F3" s="367"/>
      <c r="G3" s="367"/>
      <c r="H3" s="367"/>
      <c r="I3" s="367"/>
      <c r="J3" s="368"/>
    </row>
    <row r="4" spans="1:15" ht="23.25" hidden="1" customHeight="1" x14ac:dyDescent="0.25">
      <c r="A4" s="3"/>
      <c r="B4" s="74" t="s">
        <v>43</v>
      </c>
      <c r="C4" s="75"/>
      <c r="D4" s="76"/>
      <c r="E4" s="76"/>
      <c r="F4" s="77"/>
      <c r="G4" s="77"/>
      <c r="H4" s="77"/>
      <c r="I4" s="77"/>
      <c r="J4" s="78"/>
    </row>
    <row r="5" spans="1:15" ht="24" customHeight="1" x14ac:dyDescent="0.25">
      <c r="A5" s="3"/>
      <c r="B5" s="39" t="s">
        <v>21</v>
      </c>
      <c r="D5" s="79"/>
      <c r="E5" s="22"/>
      <c r="F5" s="22"/>
      <c r="G5" s="22"/>
      <c r="H5" s="24" t="s">
        <v>33</v>
      </c>
      <c r="I5" s="79"/>
      <c r="J5" s="9"/>
    </row>
    <row r="6" spans="1:15" ht="15.75" customHeight="1" x14ac:dyDescent="0.25">
      <c r="A6" s="3"/>
      <c r="B6" s="34"/>
      <c r="C6" s="22"/>
      <c r="D6" s="79"/>
      <c r="E6" s="22"/>
      <c r="F6" s="22"/>
      <c r="G6" s="22"/>
      <c r="H6" s="24" t="s">
        <v>34</v>
      </c>
      <c r="I6" s="79"/>
      <c r="J6" s="9"/>
    </row>
    <row r="7" spans="1:15" ht="15.75" customHeight="1" x14ac:dyDescent="0.25">
      <c r="A7" s="3"/>
      <c r="B7" s="35"/>
      <c r="C7" s="80"/>
      <c r="D7" s="69"/>
      <c r="E7" s="29"/>
      <c r="F7" s="29"/>
      <c r="G7" s="29"/>
      <c r="H7" s="30"/>
      <c r="I7" s="29"/>
      <c r="J7" s="42"/>
    </row>
    <row r="8" spans="1:15" ht="24" hidden="1" customHeight="1" x14ac:dyDescent="0.25">
      <c r="A8" s="3"/>
      <c r="B8" s="39" t="s">
        <v>19</v>
      </c>
      <c r="D8" s="28"/>
      <c r="H8" s="24" t="s">
        <v>33</v>
      </c>
      <c r="I8" s="28"/>
      <c r="J8" s="9"/>
    </row>
    <row r="9" spans="1:15" ht="15.75" hidden="1" customHeight="1" x14ac:dyDescent="0.25">
      <c r="A9" s="3"/>
      <c r="B9" s="3"/>
      <c r="D9" s="28"/>
      <c r="H9" s="24" t="s">
        <v>34</v>
      </c>
      <c r="I9" s="28"/>
      <c r="J9" s="9"/>
    </row>
    <row r="10" spans="1:15" ht="15.75" hidden="1" customHeight="1" x14ac:dyDescent="0.25">
      <c r="A10" s="3"/>
      <c r="B10" s="43"/>
      <c r="C10" s="23"/>
      <c r="D10" s="38"/>
      <c r="E10" s="30"/>
      <c r="F10" s="30"/>
      <c r="G10" s="15"/>
      <c r="H10" s="15"/>
      <c r="I10" s="44"/>
      <c r="J10" s="42"/>
    </row>
    <row r="11" spans="1:15" ht="24" customHeight="1" x14ac:dyDescent="0.25">
      <c r="A11" s="3"/>
      <c r="B11" s="39" t="s">
        <v>18</v>
      </c>
      <c r="D11" s="358" t="s">
        <v>304</v>
      </c>
      <c r="E11" s="358"/>
      <c r="F11" s="358"/>
      <c r="G11" s="358"/>
      <c r="H11" s="24" t="s">
        <v>33</v>
      </c>
      <c r="I11" s="82" t="s">
        <v>304</v>
      </c>
      <c r="J11" s="9"/>
    </row>
    <row r="12" spans="1:15" ht="15.75" customHeight="1" x14ac:dyDescent="0.25">
      <c r="A12" s="3"/>
      <c r="B12" s="34"/>
      <c r="C12" s="22"/>
      <c r="D12" s="371" t="s">
        <v>304</v>
      </c>
      <c r="E12" s="371"/>
      <c r="F12" s="371"/>
      <c r="G12" s="371"/>
      <c r="H12" s="24" t="s">
        <v>34</v>
      </c>
      <c r="I12" s="82"/>
      <c r="J12" s="9"/>
    </row>
    <row r="13" spans="1:15" ht="15.75" customHeight="1" x14ac:dyDescent="0.25">
      <c r="A13" s="3"/>
      <c r="B13" s="35"/>
      <c r="C13" s="81" t="s">
        <v>304</v>
      </c>
      <c r="D13" s="372" t="s">
        <v>304</v>
      </c>
      <c r="E13" s="372"/>
      <c r="F13" s="372"/>
      <c r="G13" s="372"/>
      <c r="H13" s="25"/>
      <c r="I13" s="29"/>
      <c r="J13" s="42"/>
    </row>
    <row r="14" spans="1:15" ht="24" hidden="1" customHeight="1" x14ac:dyDescent="0.25">
      <c r="A14" s="3"/>
      <c r="B14" s="55" t="s">
        <v>20</v>
      </c>
      <c r="C14" s="56"/>
      <c r="D14" s="57"/>
      <c r="E14" s="58"/>
      <c r="F14" s="58"/>
      <c r="G14" s="58"/>
      <c r="H14" s="59"/>
      <c r="I14" s="58"/>
      <c r="J14" s="60"/>
    </row>
    <row r="15" spans="1:15" ht="32.25" customHeight="1" x14ac:dyDescent="0.25">
      <c r="A15" s="3"/>
      <c r="B15" s="43" t="s">
        <v>31</v>
      </c>
      <c r="C15" s="61"/>
      <c r="D15" s="15"/>
      <c r="E15" s="365"/>
      <c r="F15" s="365"/>
      <c r="G15" s="369"/>
      <c r="H15" s="369"/>
      <c r="I15" s="369" t="s">
        <v>28</v>
      </c>
      <c r="J15" s="370"/>
    </row>
    <row r="16" spans="1:15" ht="23.25" customHeight="1" x14ac:dyDescent="0.25">
      <c r="A16" s="131" t="s">
        <v>23</v>
      </c>
      <c r="B16" s="132" t="s">
        <v>23</v>
      </c>
      <c r="C16" s="199"/>
      <c r="D16" s="200"/>
      <c r="E16" s="403"/>
      <c r="F16" s="404"/>
      <c r="G16" s="403"/>
      <c r="H16" s="404"/>
      <c r="I16" s="403">
        <f>SUMIF(F47:F55,A16,I47:I55)+SUMIF(F47:F55,"PSU",I47:I55)</f>
        <v>0</v>
      </c>
      <c r="J16" s="355"/>
    </row>
    <row r="17" spans="1:10" ht="23.25" customHeight="1" x14ac:dyDescent="0.25">
      <c r="A17" s="131" t="s">
        <v>24</v>
      </c>
      <c r="B17" s="132" t="s">
        <v>24</v>
      </c>
      <c r="C17" s="199"/>
      <c r="D17" s="200"/>
      <c r="E17" s="403"/>
      <c r="F17" s="404"/>
      <c r="G17" s="403"/>
      <c r="H17" s="404"/>
      <c r="I17" s="403">
        <f>SUMIF(F47:F55,A17,I47:I55)</f>
        <v>0</v>
      </c>
      <c r="J17" s="355"/>
    </row>
    <row r="18" spans="1:10" ht="23.25" customHeight="1" x14ac:dyDescent="0.25">
      <c r="A18" s="131" t="s">
        <v>25</v>
      </c>
      <c r="B18" s="132" t="s">
        <v>25</v>
      </c>
      <c r="C18" s="199"/>
      <c r="D18" s="200"/>
      <c r="E18" s="403"/>
      <c r="F18" s="404"/>
      <c r="G18" s="403"/>
      <c r="H18" s="404"/>
      <c r="I18" s="403">
        <f>SUMIF(F47:F55,A18,I47:I55)</f>
        <v>0</v>
      </c>
      <c r="J18" s="355"/>
    </row>
    <row r="19" spans="1:10" ht="23.25" customHeight="1" x14ac:dyDescent="0.25">
      <c r="A19" s="131" t="s">
        <v>61</v>
      </c>
      <c r="B19" s="132" t="s">
        <v>26</v>
      </c>
      <c r="C19" s="199"/>
      <c r="D19" s="200"/>
      <c r="E19" s="403"/>
      <c r="F19" s="404"/>
      <c r="G19" s="403"/>
      <c r="H19" s="404"/>
      <c r="I19" s="403">
        <f>SUMIF(F47:F55,A19,I47:I55)</f>
        <v>0</v>
      </c>
      <c r="J19" s="355"/>
    </row>
    <row r="20" spans="1:10" ht="23.25" customHeight="1" x14ac:dyDescent="0.25">
      <c r="A20" s="131" t="s">
        <v>62</v>
      </c>
      <c r="B20" s="132" t="s">
        <v>27</v>
      </c>
      <c r="C20" s="199"/>
      <c r="D20" s="200"/>
      <c r="E20" s="403"/>
      <c r="F20" s="404"/>
      <c r="G20" s="403"/>
      <c r="H20" s="404"/>
      <c r="I20" s="403">
        <f>SUMIF(F47:F55,A20,I47:I55)</f>
        <v>0</v>
      </c>
      <c r="J20" s="355"/>
    </row>
    <row r="21" spans="1:10" ht="23.25" customHeight="1" x14ac:dyDescent="0.25">
      <c r="A21" s="3"/>
      <c r="B21" s="63" t="s">
        <v>28</v>
      </c>
      <c r="C21" s="201"/>
      <c r="D21" s="202"/>
      <c r="E21" s="407"/>
      <c r="F21" s="408"/>
      <c r="G21" s="407"/>
      <c r="H21" s="408"/>
      <c r="I21" s="407">
        <f>SUM(I16:J20)</f>
        <v>0</v>
      </c>
      <c r="J21" s="361"/>
    </row>
    <row r="22" spans="1:10" ht="33" customHeight="1" x14ac:dyDescent="0.25">
      <c r="A22" s="3"/>
      <c r="B22" s="54" t="s">
        <v>32</v>
      </c>
      <c r="C22" s="199"/>
      <c r="D22" s="200"/>
      <c r="E22" s="203"/>
      <c r="F22" s="204"/>
      <c r="G22" s="205"/>
      <c r="H22" s="205"/>
      <c r="I22" s="205"/>
      <c r="J22" s="51"/>
    </row>
    <row r="23" spans="1:10" ht="23.25" customHeight="1" x14ac:dyDescent="0.25">
      <c r="A23" s="3"/>
      <c r="B23" s="46" t="s">
        <v>11</v>
      </c>
      <c r="C23" s="199"/>
      <c r="D23" s="200"/>
      <c r="E23" s="206">
        <v>15</v>
      </c>
      <c r="F23" s="204" t="s">
        <v>0</v>
      </c>
      <c r="G23" s="405">
        <f>ZakladDPHSniVypocet</f>
        <v>0</v>
      </c>
      <c r="H23" s="406"/>
      <c r="I23" s="406"/>
      <c r="J23" s="51" t="str">
        <f t="shared" ref="J23:J28" si="0">Mena</f>
        <v>CZK</v>
      </c>
    </row>
    <row r="24" spans="1:10" ht="23.25" customHeight="1" x14ac:dyDescent="0.25">
      <c r="A24" s="3"/>
      <c r="B24" s="46" t="s">
        <v>12</v>
      </c>
      <c r="C24" s="199"/>
      <c r="D24" s="200"/>
      <c r="E24" s="206">
        <f>SazbaDPH1</f>
        <v>15</v>
      </c>
      <c r="F24" s="204" t="s">
        <v>0</v>
      </c>
      <c r="G24" s="409">
        <f>ZakladDPHSni*SazbaDPH1/100</f>
        <v>0</v>
      </c>
      <c r="H24" s="410"/>
      <c r="I24" s="410"/>
      <c r="J24" s="51" t="str">
        <f t="shared" si="0"/>
        <v>CZK</v>
      </c>
    </row>
    <row r="25" spans="1:10" ht="23.25" customHeight="1" x14ac:dyDescent="0.25">
      <c r="A25" s="3"/>
      <c r="B25" s="46" t="s">
        <v>13</v>
      </c>
      <c r="C25" s="199"/>
      <c r="D25" s="200"/>
      <c r="E25" s="206">
        <v>21</v>
      </c>
      <c r="F25" s="204" t="s">
        <v>0</v>
      </c>
      <c r="G25" s="405">
        <f>ZakladDPHZaklVypocet</f>
        <v>0</v>
      </c>
      <c r="H25" s="406"/>
      <c r="I25" s="406"/>
      <c r="J25" s="51" t="str">
        <f t="shared" si="0"/>
        <v>CZK</v>
      </c>
    </row>
    <row r="26" spans="1:10" ht="23.25" customHeight="1" x14ac:dyDescent="0.25">
      <c r="A26" s="3"/>
      <c r="B26" s="40" t="s">
        <v>14</v>
      </c>
      <c r="C26" s="19"/>
      <c r="D26" s="15"/>
      <c r="E26" s="36">
        <f>SazbaDPH2</f>
        <v>21</v>
      </c>
      <c r="F26" s="37" t="s">
        <v>0</v>
      </c>
      <c r="G26" s="349">
        <f>ZakladDPHZakl*SazbaDPH2/100</f>
        <v>0</v>
      </c>
      <c r="H26" s="350"/>
      <c r="I26" s="350"/>
      <c r="J26" s="45" t="str">
        <f t="shared" si="0"/>
        <v>CZK</v>
      </c>
    </row>
    <row r="27" spans="1:10" ht="23.25" customHeight="1" thickBot="1" x14ac:dyDescent="0.3">
      <c r="A27" s="3"/>
      <c r="B27" s="39" t="s">
        <v>4</v>
      </c>
      <c r="C27" s="17"/>
      <c r="D27" s="20"/>
      <c r="E27" s="17"/>
      <c r="F27" s="18"/>
      <c r="G27" s="351">
        <f>0</f>
        <v>0</v>
      </c>
      <c r="H27" s="351"/>
      <c r="I27" s="351"/>
      <c r="J27" s="52" t="str">
        <f t="shared" si="0"/>
        <v>CZK</v>
      </c>
    </row>
    <row r="28" spans="1:10" ht="27.75" hidden="1" customHeight="1" thickBot="1" x14ac:dyDescent="0.3">
      <c r="A28" s="3"/>
      <c r="B28" s="104" t="s">
        <v>22</v>
      </c>
      <c r="C28" s="105"/>
      <c r="D28" s="105"/>
      <c r="E28" s="106"/>
      <c r="F28" s="107"/>
      <c r="G28" s="337">
        <f>ZakladDPHSniVypocet+ZakladDPHZaklVypocet</f>
        <v>0</v>
      </c>
      <c r="H28" s="337"/>
      <c r="I28" s="337"/>
      <c r="J28" s="108" t="str">
        <f t="shared" si="0"/>
        <v>CZK</v>
      </c>
    </row>
    <row r="29" spans="1:10" ht="27.75" customHeight="1" thickBot="1" x14ac:dyDescent="0.3">
      <c r="A29" s="3"/>
      <c r="B29" s="104" t="s">
        <v>22</v>
      </c>
      <c r="C29" s="109"/>
      <c r="D29" s="109"/>
      <c r="E29" s="109"/>
      <c r="F29" s="109"/>
      <c r="G29" s="352">
        <f>ZakladDPHSniVypocet+ZakladDPHZaklVypocet</f>
        <v>0</v>
      </c>
      <c r="H29" s="352"/>
      <c r="I29" s="352"/>
      <c r="J29" s="110" t="s">
        <v>48</v>
      </c>
    </row>
    <row r="30" spans="1:10" ht="12.75" customHeight="1" x14ac:dyDescent="0.25">
      <c r="A30" s="3"/>
      <c r="B30" s="3"/>
      <c r="J30" s="10"/>
    </row>
    <row r="31" spans="1:10" ht="30" customHeight="1" x14ac:dyDescent="0.25">
      <c r="A31" s="3"/>
      <c r="B31" s="3"/>
      <c r="J31" s="10"/>
    </row>
    <row r="32" spans="1:10" ht="18.75" customHeight="1" x14ac:dyDescent="0.25">
      <c r="A32" s="3"/>
      <c r="B32" s="21"/>
      <c r="C32" s="16" t="s">
        <v>10</v>
      </c>
      <c r="D32" s="32"/>
      <c r="E32" s="32"/>
      <c r="F32" s="16" t="s">
        <v>9</v>
      </c>
      <c r="G32" s="32"/>
      <c r="H32" s="33">
        <f ca="1">TODAY()</f>
        <v>45340</v>
      </c>
      <c r="I32" s="32"/>
      <c r="J32" s="10"/>
    </row>
    <row r="33" spans="1:10" ht="47.25" customHeight="1" x14ac:dyDescent="0.25">
      <c r="A33" s="3"/>
      <c r="B33" s="3"/>
      <c r="J33" s="10"/>
    </row>
    <row r="34" spans="1:10" s="27" customFormat="1" ht="18.75" customHeight="1" x14ac:dyDescent="0.25">
      <c r="A34" s="26"/>
      <c r="B34" s="26"/>
      <c r="D34" s="333"/>
      <c r="E34" s="333"/>
      <c r="G34" s="333"/>
      <c r="H34" s="333"/>
      <c r="I34" s="333"/>
      <c r="J34" s="31"/>
    </row>
    <row r="35" spans="1:10" ht="12.75" customHeight="1" x14ac:dyDescent="0.25">
      <c r="A35" s="3"/>
      <c r="B35" s="3"/>
      <c r="D35" s="334" t="s">
        <v>2</v>
      </c>
      <c r="E35" s="334"/>
      <c r="H35" s="11" t="s">
        <v>3</v>
      </c>
      <c r="J35" s="10"/>
    </row>
    <row r="36" spans="1:10" ht="13.5" customHeight="1" thickBot="1" x14ac:dyDescent="0.3">
      <c r="A36" s="12"/>
      <c r="B36" s="12"/>
      <c r="C36" s="13"/>
      <c r="D36" s="13"/>
      <c r="E36" s="13"/>
      <c r="F36" s="13"/>
      <c r="G36" s="13"/>
      <c r="H36" s="13"/>
      <c r="I36" s="13"/>
      <c r="J36" s="14"/>
    </row>
    <row r="37" spans="1:10" ht="27" hidden="1" customHeight="1" x14ac:dyDescent="0.3">
      <c r="B37" s="66" t="s">
        <v>15</v>
      </c>
      <c r="C37" s="2"/>
      <c r="D37" s="2"/>
      <c r="E37" s="2"/>
      <c r="F37" s="93"/>
      <c r="G37" s="93"/>
      <c r="H37" s="93"/>
      <c r="I37" s="93"/>
      <c r="J37" s="2"/>
    </row>
    <row r="38" spans="1:10" ht="25.5" hidden="1" customHeight="1" x14ac:dyDescent="0.25">
      <c r="A38" s="85" t="s">
        <v>37</v>
      </c>
      <c r="B38" s="207" t="s">
        <v>16</v>
      </c>
      <c r="C38" s="88" t="s">
        <v>5</v>
      </c>
      <c r="D38" s="89"/>
      <c r="E38" s="89"/>
      <c r="F38" s="208" t="str">
        <f>B23</f>
        <v>Základ pro sníženou DPH</v>
      </c>
      <c r="G38" s="208" t="str">
        <f>B25</f>
        <v>Základ pro základní DPH</v>
      </c>
      <c r="H38" s="209" t="s">
        <v>17</v>
      </c>
      <c r="I38" s="209" t="s">
        <v>1</v>
      </c>
      <c r="J38" s="210" t="s">
        <v>0</v>
      </c>
    </row>
    <row r="39" spans="1:10" ht="25.5" hidden="1" customHeight="1" x14ac:dyDescent="0.25">
      <c r="A39" s="85">
        <v>1</v>
      </c>
      <c r="B39" s="211" t="s">
        <v>46</v>
      </c>
      <c r="C39" s="411" t="s">
        <v>661</v>
      </c>
      <c r="D39" s="412"/>
      <c r="E39" s="412"/>
      <c r="F39" s="212">
        <f>'Vodovod II.etapa'!AC234</f>
        <v>0</v>
      </c>
      <c r="G39" s="213">
        <f>'Vodovod II.etapa'!AD234</f>
        <v>0</v>
      </c>
      <c r="H39" s="214">
        <f>(F39*SazbaDPH1/100)+(G39*SazbaDPH2/100)</f>
        <v>0</v>
      </c>
      <c r="I39" s="214">
        <f>F39+G39+H39</f>
        <v>0</v>
      </c>
      <c r="J39" s="215" t="str">
        <f>IF(_xlfn.SINGLE(CenaCelkemVypocet)=0,"",I39/_xlfn.SINGLE(CenaCelkemVypocet)*100)</f>
        <v/>
      </c>
    </row>
    <row r="40" spans="1:10" ht="25.5" hidden="1" customHeight="1" x14ac:dyDescent="0.25">
      <c r="A40" s="85"/>
      <c r="B40" s="413" t="s">
        <v>47</v>
      </c>
      <c r="C40" s="414"/>
      <c r="D40" s="414"/>
      <c r="E40" s="415"/>
      <c r="F40" s="216">
        <f>SUMIF(A39:A39,"=1",F39:F39)</f>
        <v>0</v>
      </c>
      <c r="G40" s="217">
        <f>SUMIF(A39:A39,"=1",G39:G39)</f>
        <v>0</v>
      </c>
      <c r="H40" s="217">
        <f>SUMIF(A39:A39,"=1",H39:H39)</f>
        <v>0</v>
      </c>
      <c r="I40" s="217">
        <f>SUMIF(A39:A39,"=1",I39:I39)</f>
        <v>0</v>
      </c>
      <c r="J40" s="218">
        <f>SUMIF(A39:A39,"=1",J39:J39)</f>
        <v>0</v>
      </c>
    </row>
    <row r="44" spans="1:10" ht="15.6" x14ac:dyDescent="0.3">
      <c r="B44" s="111" t="s">
        <v>49</v>
      </c>
    </row>
    <row r="46" spans="1:10" ht="25.5" customHeight="1" x14ac:dyDescent="0.25">
      <c r="A46" s="112"/>
      <c r="B46" s="116" t="s">
        <v>16</v>
      </c>
      <c r="C46" s="116" t="s">
        <v>5</v>
      </c>
      <c r="D46" s="117"/>
      <c r="E46" s="117"/>
      <c r="F46" s="219" t="s">
        <v>50</v>
      </c>
      <c r="G46" s="219"/>
      <c r="H46" s="219"/>
      <c r="I46" s="416" t="s">
        <v>28</v>
      </c>
      <c r="J46" s="416"/>
    </row>
    <row r="47" spans="1:10" ht="25.5" customHeight="1" x14ac:dyDescent="0.25">
      <c r="A47" s="113"/>
      <c r="B47" s="121" t="s">
        <v>348</v>
      </c>
      <c r="C47" s="344" t="s">
        <v>349</v>
      </c>
      <c r="D47" s="345"/>
      <c r="E47" s="345"/>
      <c r="F47" s="220" t="s">
        <v>23</v>
      </c>
      <c r="G47" s="221"/>
      <c r="H47" s="221"/>
      <c r="I47" s="417">
        <f>'Vodovod II.etapa'!G8</f>
        <v>0</v>
      </c>
      <c r="J47" s="417"/>
    </row>
    <row r="48" spans="1:10" ht="25.5" customHeight="1" x14ac:dyDescent="0.25">
      <c r="A48" s="113"/>
      <c r="B48" s="115" t="s">
        <v>381</v>
      </c>
      <c r="C48" s="331" t="s">
        <v>382</v>
      </c>
      <c r="D48" s="332"/>
      <c r="E48" s="332"/>
      <c r="F48" s="125" t="s">
        <v>23</v>
      </c>
      <c r="G48" s="126"/>
      <c r="H48" s="126"/>
      <c r="I48" s="330">
        <f>'Vodovod II.etapa'!G29</f>
        <v>0</v>
      </c>
      <c r="J48" s="330"/>
    </row>
    <row r="49" spans="1:10" ht="25.5" customHeight="1" x14ac:dyDescent="0.25">
      <c r="A49" s="113"/>
      <c r="B49" s="115" t="s">
        <v>398</v>
      </c>
      <c r="C49" s="331" t="s">
        <v>399</v>
      </c>
      <c r="D49" s="332"/>
      <c r="E49" s="332"/>
      <c r="F49" s="125" t="s">
        <v>23</v>
      </c>
      <c r="G49" s="126"/>
      <c r="H49" s="126"/>
      <c r="I49" s="330">
        <f>'Vodovod II.etapa'!G46</f>
        <v>0</v>
      </c>
      <c r="J49" s="330"/>
    </row>
    <row r="50" spans="1:10" ht="25.5" customHeight="1" x14ac:dyDescent="0.25">
      <c r="A50" s="113"/>
      <c r="B50" s="115" t="s">
        <v>402</v>
      </c>
      <c r="C50" s="331" t="s">
        <v>403</v>
      </c>
      <c r="D50" s="332"/>
      <c r="E50" s="332"/>
      <c r="F50" s="125" t="s">
        <v>23</v>
      </c>
      <c r="G50" s="126"/>
      <c r="H50" s="126"/>
      <c r="I50" s="330">
        <f>'Vodovod II.etapa'!G51</f>
        <v>0</v>
      </c>
      <c r="J50" s="330"/>
    </row>
    <row r="51" spans="1:10" ht="25.5" customHeight="1" x14ac:dyDescent="0.25">
      <c r="A51" s="113"/>
      <c r="B51" s="115" t="s">
        <v>419</v>
      </c>
      <c r="C51" s="331" t="s">
        <v>420</v>
      </c>
      <c r="D51" s="332"/>
      <c r="E51" s="332"/>
      <c r="F51" s="125" t="s">
        <v>23</v>
      </c>
      <c r="G51" s="126"/>
      <c r="H51" s="126"/>
      <c r="I51" s="330">
        <f>'Vodovod II.etapa'!G66</f>
        <v>0</v>
      </c>
      <c r="J51" s="330"/>
    </row>
    <row r="52" spans="1:10" ht="25.5" customHeight="1" x14ac:dyDescent="0.25">
      <c r="A52" s="113"/>
      <c r="B52" s="115" t="s">
        <v>431</v>
      </c>
      <c r="C52" s="331" t="s">
        <v>432</v>
      </c>
      <c r="D52" s="332"/>
      <c r="E52" s="332"/>
      <c r="F52" s="125" t="s">
        <v>23</v>
      </c>
      <c r="G52" s="126"/>
      <c r="H52" s="126"/>
      <c r="I52" s="330">
        <f>'Vodovod II.etapa'!G76</f>
        <v>0</v>
      </c>
      <c r="J52" s="330"/>
    </row>
    <row r="53" spans="1:10" ht="25.5" customHeight="1" x14ac:dyDescent="0.25">
      <c r="A53" s="113"/>
      <c r="B53" s="115" t="s">
        <v>448</v>
      </c>
      <c r="C53" s="331" t="s">
        <v>449</v>
      </c>
      <c r="D53" s="332"/>
      <c r="E53" s="332"/>
      <c r="F53" s="125" t="s">
        <v>23</v>
      </c>
      <c r="G53" s="126"/>
      <c r="H53" s="126"/>
      <c r="I53" s="330">
        <f>'Vodovod II.etapa'!G87</f>
        <v>0</v>
      </c>
      <c r="J53" s="330"/>
    </row>
    <row r="54" spans="1:10" ht="25.5" customHeight="1" x14ac:dyDescent="0.25">
      <c r="A54" s="113"/>
      <c r="B54" s="115" t="s">
        <v>57</v>
      </c>
      <c r="C54" s="331" t="s">
        <v>58</v>
      </c>
      <c r="D54" s="332"/>
      <c r="E54" s="332"/>
      <c r="F54" s="125" t="s">
        <v>23</v>
      </c>
      <c r="G54" s="126"/>
      <c r="H54" s="126"/>
      <c r="I54" s="330">
        <f>'Vodovod II.etapa'!G91</f>
        <v>0</v>
      </c>
      <c r="J54" s="330"/>
    </row>
    <row r="55" spans="1:10" ht="25.5" customHeight="1" x14ac:dyDescent="0.25">
      <c r="A55" s="113"/>
      <c r="B55" s="122" t="s">
        <v>59</v>
      </c>
      <c r="C55" s="327" t="s">
        <v>60</v>
      </c>
      <c r="D55" s="328"/>
      <c r="E55" s="328"/>
      <c r="F55" s="127" t="s">
        <v>23</v>
      </c>
      <c r="G55" s="128"/>
      <c r="H55" s="128"/>
      <c r="I55" s="326">
        <f>'Vodovod II.etapa'!G230</f>
        <v>0</v>
      </c>
      <c r="J55" s="326"/>
    </row>
    <row r="56" spans="1:10" ht="25.5" customHeight="1" x14ac:dyDescent="0.25">
      <c r="A56" s="114"/>
      <c r="B56" s="118" t="s">
        <v>1</v>
      </c>
      <c r="C56" s="118"/>
      <c r="D56" s="119"/>
      <c r="E56" s="119"/>
      <c r="F56" s="129"/>
      <c r="G56" s="130"/>
      <c r="H56" s="130"/>
      <c r="I56" s="329">
        <f>SUM(I47:I55)</f>
        <v>0</v>
      </c>
      <c r="J56" s="329"/>
    </row>
    <row r="57" spans="1:10" x14ac:dyDescent="0.25">
      <c r="F57" s="84"/>
      <c r="G57" s="84"/>
      <c r="H57" s="84"/>
      <c r="I57" s="84"/>
      <c r="J57" s="84"/>
    </row>
    <row r="58" spans="1:10" x14ac:dyDescent="0.25">
      <c r="F58" s="84"/>
      <c r="G58" s="84"/>
      <c r="H58" s="84"/>
      <c r="I58" s="84"/>
      <c r="J58" s="84"/>
    </row>
    <row r="59" spans="1:10" x14ac:dyDescent="0.25">
      <c r="F59" s="84"/>
      <c r="G59" s="84"/>
      <c r="H59" s="84"/>
      <c r="I59" s="84"/>
      <c r="J59" s="84"/>
    </row>
  </sheetData>
  <mergeCells count="59">
    <mergeCell ref="C54:E54"/>
    <mergeCell ref="I54:J54"/>
    <mergeCell ref="C55:E55"/>
    <mergeCell ref="I55:J55"/>
    <mergeCell ref="I56:J56"/>
    <mergeCell ref="C51:E51"/>
    <mergeCell ref="I51:J51"/>
    <mergeCell ref="C52:E52"/>
    <mergeCell ref="I52:J52"/>
    <mergeCell ref="C53:E53"/>
    <mergeCell ref="I53:J53"/>
    <mergeCell ref="C48:E48"/>
    <mergeCell ref="I48:J48"/>
    <mergeCell ref="C49:E49"/>
    <mergeCell ref="I49:J49"/>
    <mergeCell ref="C50:E50"/>
    <mergeCell ref="I50:J50"/>
    <mergeCell ref="D35:E35"/>
    <mergeCell ref="C39:E39"/>
    <mergeCell ref="B40:E40"/>
    <mergeCell ref="I46:J46"/>
    <mergeCell ref="C47:E47"/>
    <mergeCell ref="I47:J47"/>
    <mergeCell ref="G26:I26"/>
    <mergeCell ref="G27:I27"/>
    <mergeCell ref="G28:I28"/>
    <mergeCell ref="G29:I29"/>
    <mergeCell ref="D34:E34"/>
    <mergeCell ref="G34:I34"/>
    <mergeCell ref="G25:I25"/>
    <mergeCell ref="E19:F19"/>
    <mergeCell ref="G19:H19"/>
    <mergeCell ref="I19:J19"/>
    <mergeCell ref="E20:F20"/>
    <mergeCell ref="G20:H20"/>
    <mergeCell ref="I20:J20"/>
    <mergeCell ref="E21:F21"/>
    <mergeCell ref="G21:H21"/>
    <mergeCell ref="I21:J21"/>
    <mergeCell ref="G23:I23"/>
    <mergeCell ref="G24:I24"/>
    <mergeCell ref="E17:F17"/>
    <mergeCell ref="G17:H17"/>
    <mergeCell ref="I17:J17"/>
    <mergeCell ref="E18:F18"/>
    <mergeCell ref="G18:H18"/>
    <mergeCell ref="I18:J18"/>
    <mergeCell ref="E15:F15"/>
    <mergeCell ref="G15:H15"/>
    <mergeCell ref="I15:J15"/>
    <mergeCell ref="E16:F16"/>
    <mergeCell ref="G16:H16"/>
    <mergeCell ref="I16:J16"/>
    <mergeCell ref="D13:G13"/>
    <mergeCell ref="B1:J1"/>
    <mergeCell ref="D2:J2"/>
    <mergeCell ref="D3:J3"/>
    <mergeCell ref="D11:G11"/>
    <mergeCell ref="D12:G12"/>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CE,Tučné"RTS Stavitel +,  © RTS, a.s.&amp;R&amp;9Stránka &amp;P z &amp;N</oddFooter>
  </headerFooter>
  <rowBreaks count="1" manualBreakCount="1">
    <brk id="36" max="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BH244"/>
  <sheetViews>
    <sheetView topLeftCell="A210" workbookViewId="0">
      <selection activeCell="Y229" sqref="Y229"/>
    </sheetView>
  </sheetViews>
  <sheetFormatPr defaultRowHeight="13.2" outlineLevelRow="1" x14ac:dyDescent="0.25"/>
  <cols>
    <col min="1" max="1" width="4.33203125" customWidth="1"/>
    <col min="2" max="2" width="14.44140625" style="83" customWidth="1"/>
    <col min="3" max="3" width="38.33203125" style="83" customWidth="1"/>
    <col min="4" max="4" width="4.6640625" customWidth="1"/>
    <col min="5" max="5" width="10.6640625" customWidth="1"/>
    <col min="6" max="6" width="9.88671875" customWidth="1"/>
    <col min="7" max="7" width="12.6640625" customWidth="1"/>
    <col min="8" max="21" width="0" hidden="1" customWidth="1"/>
    <col min="29" max="39" width="0" hidden="1" customWidth="1"/>
    <col min="53" max="53" width="73.44140625" customWidth="1"/>
  </cols>
  <sheetData>
    <row r="1" spans="1:60" ht="15.75" customHeight="1" x14ac:dyDescent="0.3">
      <c r="A1" s="396" t="s">
        <v>6</v>
      </c>
      <c r="B1" s="396"/>
      <c r="C1" s="396"/>
      <c r="D1" s="396"/>
      <c r="E1" s="396"/>
      <c r="F1" s="396"/>
      <c r="G1" s="396"/>
      <c r="AE1" t="s">
        <v>64</v>
      </c>
    </row>
    <row r="2" spans="1:60" ht="25.2" customHeight="1" x14ac:dyDescent="0.25">
      <c r="A2" s="194" t="s">
        <v>63</v>
      </c>
      <c r="B2" s="198"/>
      <c r="C2" s="418" t="s">
        <v>661</v>
      </c>
      <c r="D2" s="419"/>
      <c r="E2" s="419"/>
      <c r="F2" s="419"/>
      <c r="G2" s="402"/>
      <c r="AE2" t="s">
        <v>65</v>
      </c>
    </row>
    <row r="3" spans="1:60" ht="25.2" customHeight="1" x14ac:dyDescent="0.25">
      <c r="A3" s="194" t="s">
        <v>7</v>
      </c>
      <c r="B3" s="198"/>
      <c r="C3" s="418" t="s">
        <v>347</v>
      </c>
      <c r="D3" s="419"/>
      <c r="E3" s="419"/>
      <c r="F3" s="419"/>
      <c r="G3" s="402"/>
      <c r="AE3" t="s">
        <v>66</v>
      </c>
    </row>
    <row r="4" spans="1:60" ht="25.2" hidden="1" customHeight="1" x14ac:dyDescent="0.25">
      <c r="A4" s="194" t="s">
        <v>8</v>
      </c>
      <c r="B4" s="198"/>
      <c r="C4" s="418"/>
      <c r="D4" s="419"/>
      <c r="E4" s="419"/>
      <c r="F4" s="419"/>
      <c r="G4" s="402"/>
      <c r="AE4" t="s">
        <v>67</v>
      </c>
    </row>
    <row r="5" spans="1:60" hidden="1" x14ac:dyDescent="0.25">
      <c r="A5" s="193" t="s">
        <v>68</v>
      </c>
      <c r="B5" s="138"/>
      <c r="C5" s="138"/>
      <c r="D5" s="139"/>
      <c r="E5" s="139"/>
      <c r="F5" s="139"/>
      <c r="G5" s="192"/>
      <c r="AE5" t="s">
        <v>69</v>
      </c>
    </row>
    <row r="7" spans="1:60" ht="39.6" x14ac:dyDescent="0.25">
      <c r="A7" s="190" t="s">
        <v>70</v>
      </c>
      <c r="B7" s="191" t="s">
        <v>71</v>
      </c>
      <c r="C7" s="191" t="s">
        <v>72</v>
      </c>
      <c r="D7" s="190" t="s">
        <v>73</v>
      </c>
      <c r="E7" s="190" t="s">
        <v>74</v>
      </c>
      <c r="F7" s="141" t="s">
        <v>75</v>
      </c>
      <c r="G7" s="190" t="s">
        <v>28</v>
      </c>
      <c r="H7" s="162" t="s">
        <v>29</v>
      </c>
      <c r="I7" s="162" t="s">
        <v>76</v>
      </c>
      <c r="J7" s="162" t="s">
        <v>30</v>
      </c>
      <c r="K7" s="162" t="s">
        <v>77</v>
      </c>
      <c r="L7" s="162" t="s">
        <v>78</v>
      </c>
      <c r="M7" s="162" t="s">
        <v>79</v>
      </c>
      <c r="N7" s="162" t="s">
        <v>80</v>
      </c>
      <c r="O7" s="162" t="s">
        <v>81</v>
      </c>
      <c r="P7" s="162" t="s">
        <v>82</v>
      </c>
      <c r="Q7" s="162" t="s">
        <v>83</v>
      </c>
      <c r="R7" s="162" t="s">
        <v>84</v>
      </c>
      <c r="S7" s="162" t="s">
        <v>85</v>
      </c>
      <c r="T7" s="162" t="s">
        <v>86</v>
      </c>
      <c r="U7" s="162" t="s">
        <v>87</v>
      </c>
    </row>
    <row r="8" spans="1:60" x14ac:dyDescent="0.25">
      <c r="A8" s="163" t="s">
        <v>88</v>
      </c>
      <c r="B8" s="164" t="s">
        <v>348</v>
      </c>
      <c r="C8" s="165" t="s">
        <v>349</v>
      </c>
      <c r="D8" s="148"/>
      <c r="E8" s="166"/>
      <c r="F8" s="167"/>
      <c r="G8" s="167">
        <f>SUMIF(AE9:AE28,"&lt;&gt;NOR",G9:G28)</f>
        <v>0</v>
      </c>
      <c r="H8" s="167"/>
      <c r="I8" s="167">
        <f>SUM(I9:I28)</f>
        <v>0</v>
      </c>
      <c r="J8" s="167"/>
      <c r="K8" s="167">
        <f>SUM(K9:K28)</f>
        <v>0</v>
      </c>
      <c r="L8" s="167"/>
      <c r="M8" s="167">
        <f>SUM(M9:M28)</f>
        <v>0</v>
      </c>
      <c r="N8" s="148"/>
      <c r="O8" s="148">
        <f>SUM(O9:O28)</f>
        <v>3.3140799999999997</v>
      </c>
      <c r="P8" s="148"/>
      <c r="Q8" s="148">
        <f>SUM(Q9:Q28)</f>
        <v>0</v>
      </c>
      <c r="R8" s="148"/>
      <c r="S8" s="148"/>
      <c r="T8" s="163"/>
      <c r="U8" s="148">
        <f>SUM(U9:U28)</f>
        <v>27.910000000000004</v>
      </c>
      <c r="AE8" t="s">
        <v>89</v>
      </c>
    </row>
    <row r="9" spans="1:60" outlineLevel="1" x14ac:dyDescent="0.25">
      <c r="A9" s="143">
        <v>1</v>
      </c>
      <c r="B9" s="143" t="s">
        <v>350</v>
      </c>
      <c r="C9" s="178" t="s">
        <v>351</v>
      </c>
      <c r="D9" s="150" t="s">
        <v>92</v>
      </c>
      <c r="E9" s="155">
        <v>203</v>
      </c>
      <c r="F9" s="158">
        <f>H9+J9</f>
        <v>0</v>
      </c>
      <c r="G9" s="159">
        <f>ROUND(E9*F9,2)</f>
        <v>0</v>
      </c>
      <c r="H9" s="159"/>
      <c r="I9" s="159">
        <f>ROUND(E9*H9,2)</f>
        <v>0</v>
      </c>
      <c r="J9" s="159"/>
      <c r="K9" s="159">
        <f>ROUND(E9*J9,2)</f>
        <v>0</v>
      </c>
      <c r="L9" s="159">
        <v>21</v>
      </c>
      <c r="M9" s="159">
        <f>G9*(1+L9/100)</f>
        <v>0</v>
      </c>
      <c r="N9" s="150">
        <v>0</v>
      </c>
      <c r="O9" s="150">
        <f>ROUND(E9*N9,5)</f>
        <v>0</v>
      </c>
      <c r="P9" s="150">
        <v>0</v>
      </c>
      <c r="Q9" s="150">
        <f>ROUND(E9*P9,5)</f>
        <v>0</v>
      </c>
      <c r="R9" s="150"/>
      <c r="S9" s="150"/>
      <c r="T9" s="151">
        <v>0</v>
      </c>
      <c r="U9" s="150">
        <f>ROUND(E9*T9,2)</f>
        <v>0</v>
      </c>
      <c r="V9" s="142"/>
      <c r="W9" s="142"/>
      <c r="X9" s="142"/>
      <c r="Y9" s="142"/>
      <c r="Z9" s="142"/>
      <c r="AA9" s="142"/>
      <c r="AB9" s="142"/>
      <c r="AC9" s="142"/>
      <c r="AD9" s="142"/>
      <c r="AE9" s="142" t="s">
        <v>100</v>
      </c>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row>
    <row r="10" spans="1:60" outlineLevel="1" x14ac:dyDescent="0.25">
      <c r="A10" s="143"/>
      <c r="B10" s="143"/>
      <c r="C10" s="179" t="s">
        <v>352</v>
      </c>
      <c r="D10" s="152"/>
      <c r="E10" s="156"/>
      <c r="F10" s="159"/>
      <c r="G10" s="159"/>
      <c r="H10" s="159"/>
      <c r="I10" s="159"/>
      <c r="J10" s="159"/>
      <c r="K10" s="159"/>
      <c r="L10" s="159"/>
      <c r="M10" s="159"/>
      <c r="N10" s="150"/>
      <c r="O10" s="150"/>
      <c r="P10" s="150"/>
      <c r="Q10" s="150"/>
      <c r="R10" s="150"/>
      <c r="S10" s="150"/>
      <c r="T10" s="151"/>
      <c r="U10" s="150"/>
      <c r="V10" s="142"/>
      <c r="W10" s="142"/>
      <c r="X10" s="142"/>
      <c r="Y10" s="142"/>
      <c r="Z10" s="142"/>
      <c r="AA10" s="142"/>
      <c r="AB10" s="142"/>
      <c r="AC10" s="142"/>
      <c r="AD10" s="142"/>
      <c r="AE10" s="142" t="s">
        <v>102</v>
      </c>
      <c r="AF10" s="142">
        <v>0</v>
      </c>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row>
    <row r="11" spans="1:60" outlineLevel="1" x14ac:dyDescent="0.25">
      <c r="A11" s="143"/>
      <c r="B11" s="143"/>
      <c r="C11" s="179" t="s">
        <v>662</v>
      </c>
      <c r="D11" s="152"/>
      <c r="E11" s="156"/>
      <c r="F11" s="159"/>
      <c r="G11" s="159"/>
      <c r="H11" s="159"/>
      <c r="I11" s="159"/>
      <c r="J11" s="159"/>
      <c r="K11" s="159"/>
      <c r="L11" s="159"/>
      <c r="M11" s="159"/>
      <c r="N11" s="150"/>
      <c r="O11" s="150"/>
      <c r="P11" s="150"/>
      <c r="Q11" s="150"/>
      <c r="R11" s="150"/>
      <c r="S11" s="150"/>
      <c r="T11" s="151"/>
      <c r="U11" s="150"/>
      <c r="V11" s="142"/>
      <c r="W11" s="142"/>
      <c r="X11" s="142"/>
      <c r="Y11" s="142"/>
      <c r="Z11" s="142"/>
      <c r="AA11" s="142"/>
      <c r="AB11" s="142"/>
      <c r="AC11" s="142"/>
      <c r="AD11" s="142"/>
      <c r="AE11" s="142" t="s">
        <v>102</v>
      </c>
      <c r="AF11" s="142">
        <v>0</v>
      </c>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row>
    <row r="12" spans="1:60" outlineLevel="1" x14ac:dyDescent="0.25">
      <c r="A12" s="143"/>
      <c r="B12" s="143"/>
      <c r="C12" s="179" t="s">
        <v>663</v>
      </c>
      <c r="D12" s="152"/>
      <c r="E12" s="156"/>
      <c r="F12" s="159"/>
      <c r="G12" s="159"/>
      <c r="H12" s="159"/>
      <c r="I12" s="159"/>
      <c r="J12" s="159"/>
      <c r="K12" s="159"/>
      <c r="L12" s="159"/>
      <c r="M12" s="159"/>
      <c r="N12" s="150"/>
      <c r="O12" s="150"/>
      <c r="P12" s="150"/>
      <c r="Q12" s="150"/>
      <c r="R12" s="150"/>
      <c r="S12" s="150"/>
      <c r="T12" s="151"/>
      <c r="U12" s="150"/>
      <c r="V12" s="142"/>
      <c r="W12" s="142"/>
      <c r="X12" s="142"/>
      <c r="Y12" s="142"/>
      <c r="Z12" s="142"/>
      <c r="AA12" s="142"/>
      <c r="AB12" s="142"/>
      <c r="AC12" s="142"/>
      <c r="AD12" s="142"/>
      <c r="AE12" s="142" t="s">
        <v>102</v>
      </c>
      <c r="AF12" s="142">
        <v>0</v>
      </c>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row>
    <row r="13" spans="1:60" outlineLevel="1" x14ac:dyDescent="0.25">
      <c r="A13" s="143"/>
      <c r="B13" s="143"/>
      <c r="C13" s="179" t="s">
        <v>664</v>
      </c>
      <c r="D13" s="152"/>
      <c r="E13" s="156"/>
      <c r="F13" s="159"/>
      <c r="G13" s="159"/>
      <c r="H13" s="159"/>
      <c r="I13" s="159"/>
      <c r="J13" s="159"/>
      <c r="K13" s="159"/>
      <c r="L13" s="159"/>
      <c r="M13" s="159"/>
      <c r="N13" s="150"/>
      <c r="O13" s="150"/>
      <c r="P13" s="150"/>
      <c r="Q13" s="150"/>
      <c r="R13" s="150"/>
      <c r="S13" s="150"/>
      <c r="T13" s="151"/>
      <c r="U13" s="150"/>
      <c r="V13" s="142"/>
      <c r="W13" s="142"/>
      <c r="X13" s="142"/>
      <c r="Y13" s="142"/>
      <c r="Z13" s="142"/>
      <c r="AA13" s="142"/>
      <c r="AB13" s="142"/>
      <c r="AC13" s="142"/>
      <c r="AD13" s="142"/>
      <c r="AE13" s="142" t="s">
        <v>102</v>
      </c>
      <c r="AF13" s="142">
        <v>0</v>
      </c>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row>
    <row r="14" spans="1:60" outlineLevel="1" x14ac:dyDescent="0.25">
      <c r="A14" s="143"/>
      <c r="B14" s="143"/>
      <c r="C14" s="179" t="s">
        <v>356</v>
      </c>
      <c r="D14" s="152"/>
      <c r="E14" s="156"/>
      <c r="F14" s="159"/>
      <c r="G14" s="159"/>
      <c r="H14" s="159"/>
      <c r="I14" s="159"/>
      <c r="J14" s="159"/>
      <c r="K14" s="159"/>
      <c r="L14" s="159"/>
      <c r="M14" s="159"/>
      <c r="N14" s="150"/>
      <c r="O14" s="150"/>
      <c r="P14" s="150"/>
      <c r="Q14" s="150"/>
      <c r="R14" s="150"/>
      <c r="S14" s="150"/>
      <c r="T14" s="151"/>
      <c r="U14" s="150"/>
      <c r="V14" s="142"/>
      <c r="W14" s="142"/>
      <c r="X14" s="142"/>
      <c r="Y14" s="142"/>
      <c r="Z14" s="142"/>
      <c r="AA14" s="142"/>
      <c r="AB14" s="142"/>
      <c r="AC14" s="142"/>
      <c r="AD14" s="142"/>
      <c r="AE14" s="142" t="s">
        <v>102</v>
      </c>
      <c r="AF14" s="142">
        <v>0</v>
      </c>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row>
    <row r="15" spans="1:60" outlineLevel="1" x14ac:dyDescent="0.25">
      <c r="A15" s="143"/>
      <c r="B15" s="143"/>
      <c r="C15" s="179" t="s">
        <v>665</v>
      </c>
      <c r="D15" s="152"/>
      <c r="E15" s="156">
        <v>203</v>
      </c>
      <c r="F15" s="159"/>
      <c r="G15" s="159"/>
      <c r="H15" s="159"/>
      <c r="I15" s="159"/>
      <c r="J15" s="159"/>
      <c r="K15" s="159"/>
      <c r="L15" s="159"/>
      <c r="M15" s="159"/>
      <c r="N15" s="150"/>
      <c r="O15" s="150"/>
      <c r="P15" s="150"/>
      <c r="Q15" s="150"/>
      <c r="R15" s="150"/>
      <c r="S15" s="150"/>
      <c r="T15" s="151"/>
      <c r="U15" s="150"/>
      <c r="V15" s="142"/>
      <c r="W15" s="142"/>
      <c r="X15" s="142"/>
      <c r="Y15" s="142"/>
      <c r="Z15" s="142"/>
      <c r="AA15" s="142"/>
      <c r="AB15" s="142"/>
      <c r="AC15" s="142"/>
      <c r="AD15" s="142"/>
      <c r="AE15" s="142" t="s">
        <v>102</v>
      </c>
      <c r="AF15" s="142">
        <v>0</v>
      </c>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row>
    <row r="16" spans="1:60" outlineLevel="1" x14ac:dyDescent="0.25">
      <c r="A16" s="143">
        <v>2</v>
      </c>
      <c r="B16" s="143" t="s">
        <v>358</v>
      </c>
      <c r="C16" s="178" t="s">
        <v>359</v>
      </c>
      <c r="D16" s="150" t="s">
        <v>360</v>
      </c>
      <c r="E16" s="155">
        <v>102</v>
      </c>
      <c r="F16" s="158">
        <f>H16+J16</f>
        <v>0</v>
      </c>
      <c r="G16" s="159">
        <f>ROUND(E16*F16,2)</f>
        <v>0</v>
      </c>
      <c r="H16" s="159"/>
      <c r="I16" s="159">
        <f>ROUND(E16*H16,2)</f>
        <v>0</v>
      </c>
      <c r="J16" s="159"/>
      <c r="K16" s="159">
        <f>ROUND(E16*J16,2)</f>
        <v>0</v>
      </c>
      <c r="L16" s="159">
        <v>21</v>
      </c>
      <c r="M16" s="159">
        <f>G16*(1+L16/100)</f>
        <v>0</v>
      </c>
      <c r="N16" s="150">
        <v>0</v>
      </c>
      <c r="O16" s="150">
        <f>ROUND(E16*N16,5)</f>
        <v>0</v>
      </c>
      <c r="P16" s="150">
        <v>0</v>
      </c>
      <c r="Q16" s="150">
        <f>ROUND(E16*P16,5)</f>
        <v>0</v>
      </c>
      <c r="R16" s="150"/>
      <c r="S16" s="150"/>
      <c r="T16" s="151">
        <v>0</v>
      </c>
      <c r="U16" s="150">
        <f>ROUND(E16*T16,2)</f>
        <v>0</v>
      </c>
      <c r="V16" s="142"/>
      <c r="W16" s="142"/>
      <c r="X16" s="142"/>
      <c r="Y16" s="142"/>
      <c r="Z16" s="142"/>
      <c r="AA16" s="142"/>
      <c r="AB16" s="142"/>
      <c r="AC16" s="142"/>
      <c r="AD16" s="142"/>
      <c r="AE16" s="142" t="s">
        <v>100</v>
      </c>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row>
    <row r="17" spans="1:60" outlineLevel="1" x14ac:dyDescent="0.25">
      <c r="A17" s="143">
        <v>3</v>
      </c>
      <c r="B17" s="143" t="s">
        <v>362</v>
      </c>
      <c r="C17" s="178" t="s">
        <v>363</v>
      </c>
      <c r="D17" s="150" t="s">
        <v>159</v>
      </c>
      <c r="E17" s="155">
        <v>38</v>
      </c>
      <c r="F17" s="158">
        <f>H17+J17</f>
        <v>0</v>
      </c>
      <c r="G17" s="159">
        <f>ROUND(E17*F17,2)</f>
        <v>0</v>
      </c>
      <c r="H17" s="159"/>
      <c r="I17" s="159">
        <f>ROUND(E17*H17,2)</f>
        <v>0</v>
      </c>
      <c r="J17" s="159"/>
      <c r="K17" s="159">
        <f>ROUND(E17*J17,2)</f>
        <v>0</v>
      </c>
      <c r="L17" s="159">
        <v>21</v>
      </c>
      <c r="M17" s="159">
        <f>G17*(1+L17/100)</f>
        <v>0</v>
      </c>
      <c r="N17" s="150">
        <v>8.6899999999999998E-3</v>
      </c>
      <c r="O17" s="150">
        <f>ROUND(E17*N17,5)</f>
        <v>0.33022000000000001</v>
      </c>
      <c r="P17" s="150">
        <v>0</v>
      </c>
      <c r="Q17" s="150">
        <f>ROUND(E17*P17,5)</f>
        <v>0</v>
      </c>
      <c r="R17" s="150"/>
      <c r="S17" s="150"/>
      <c r="T17" s="151">
        <v>0</v>
      </c>
      <c r="U17" s="150">
        <f>ROUND(E17*T17,2)</f>
        <v>0</v>
      </c>
      <c r="V17" s="142"/>
      <c r="W17" s="142"/>
      <c r="X17" s="142"/>
      <c r="Y17" s="142"/>
      <c r="Z17" s="142"/>
      <c r="AA17" s="142"/>
      <c r="AB17" s="142"/>
      <c r="AC17" s="142"/>
      <c r="AD17" s="142"/>
      <c r="AE17" s="142" t="s">
        <v>100</v>
      </c>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row>
    <row r="18" spans="1:60" outlineLevel="1" x14ac:dyDescent="0.25">
      <c r="A18" s="143"/>
      <c r="B18" s="143"/>
      <c r="C18" s="179" t="s">
        <v>666</v>
      </c>
      <c r="D18" s="152"/>
      <c r="E18" s="156">
        <v>38</v>
      </c>
      <c r="F18" s="159"/>
      <c r="G18" s="159"/>
      <c r="H18" s="159"/>
      <c r="I18" s="159"/>
      <c r="J18" s="159"/>
      <c r="K18" s="159"/>
      <c r="L18" s="159"/>
      <c r="M18" s="159"/>
      <c r="N18" s="150"/>
      <c r="O18" s="150"/>
      <c r="P18" s="150"/>
      <c r="Q18" s="150"/>
      <c r="R18" s="150"/>
      <c r="S18" s="150"/>
      <c r="T18" s="151"/>
      <c r="U18" s="150"/>
      <c r="V18" s="142"/>
      <c r="W18" s="142"/>
      <c r="X18" s="142"/>
      <c r="Y18" s="142"/>
      <c r="Z18" s="142"/>
      <c r="AA18" s="142"/>
      <c r="AB18" s="142"/>
      <c r="AC18" s="142"/>
      <c r="AD18" s="142"/>
      <c r="AE18" s="142" t="s">
        <v>102</v>
      </c>
      <c r="AF18" s="142">
        <v>0</v>
      </c>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row>
    <row r="19" spans="1:60" outlineLevel="1" x14ac:dyDescent="0.25">
      <c r="A19" s="143">
        <v>4</v>
      </c>
      <c r="B19" s="143" t="s">
        <v>365</v>
      </c>
      <c r="C19" s="178" t="s">
        <v>366</v>
      </c>
      <c r="D19" s="150" t="s">
        <v>159</v>
      </c>
      <c r="E19" s="155">
        <v>16</v>
      </c>
      <c r="F19" s="158">
        <f>H19+J19</f>
        <v>0</v>
      </c>
      <c r="G19" s="159">
        <f>ROUND(E19*F19,2)</f>
        <v>0</v>
      </c>
      <c r="H19" s="159"/>
      <c r="I19" s="159">
        <f>ROUND(E19*H19,2)</f>
        <v>0</v>
      </c>
      <c r="J19" s="159"/>
      <c r="K19" s="159">
        <f>ROUND(E19*J19,2)</f>
        <v>0</v>
      </c>
      <c r="L19" s="159">
        <v>21</v>
      </c>
      <c r="M19" s="159">
        <f>G19*(1+L19/100)</f>
        <v>0</v>
      </c>
      <c r="N19" s="150">
        <v>1.2710000000000001E-2</v>
      </c>
      <c r="O19" s="150">
        <f>ROUND(E19*N19,5)</f>
        <v>0.20336000000000001</v>
      </c>
      <c r="P19" s="150">
        <v>0</v>
      </c>
      <c r="Q19" s="150">
        <f>ROUND(E19*P19,5)</f>
        <v>0</v>
      </c>
      <c r="R19" s="150"/>
      <c r="S19" s="150"/>
      <c r="T19" s="151">
        <v>0</v>
      </c>
      <c r="U19" s="150">
        <f>ROUND(E19*T19,2)</f>
        <v>0</v>
      </c>
      <c r="V19" s="142"/>
      <c r="W19" s="142"/>
      <c r="X19" s="142"/>
      <c r="Y19" s="142"/>
      <c r="Z19" s="142"/>
      <c r="AA19" s="142"/>
      <c r="AB19" s="142"/>
      <c r="AC19" s="142"/>
      <c r="AD19" s="142"/>
      <c r="AE19" s="142" t="s">
        <v>100</v>
      </c>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row>
    <row r="20" spans="1:60" outlineLevel="1" x14ac:dyDescent="0.25">
      <c r="A20" s="143"/>
      <c r="B20" s="143"/>
      <c r="C20" s="179" t="s">
        <v>667</v>
      </c>
      <c r="D20" s="152"/>
      <c r="E20" s="156">
        <v>16</v>
      </c>
      <c r="F20" s="159"/>
      <c r="G20" s="159"/>
      <c r="H20" s="159"/>
      <c r="I20" s="159"/>
      <c r="J20" s="159"/>
      <c r="K20" s="159"/>
      <c r="L20" s="159"/>
      <c r="M20" s="159"/>
      <c r="N20" s="150"/>
      <c r="O20" s="150"/>
      <c r="P20" s="150"/>
      <c r="Q20" s="150"/>
      <c r="R20" s="150"/>
      <c r="S20" s="150"/>
      <c r="T20" s="151"/>
      <c r="U20" s="150"/>
      <c r="V20" s="142"/>
      <c r="W20" s="142"/>
      <c r="X20" s="142"/>
      <c r="Y20" s="142"/>
      <c r="Z20" s="142"/>
      <c r="AA20" s="142"/>
      <c r="AB20" s="142"/>
      <c r="AC20" s="142"/>
      <c r="AD20" s="142"/>
      <c r="AE20" s="142" t="s">
        <v>102</v>
      </c>
      <c r="AF20" s="142">
        <v>0</v>
      </c>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row>
    <row r="21" spans="1:60" outlineLevel="1" x14ac:dyDescent="0.25">
      <c r="A21" s="143">
        <v>5</v>
      </c>
      <c r="B21" s="143" t="s">
        <v>368</v>
      </c>
      <c r="C21" s="178" t="s">
        <v>369</v>
      </c>
      <c r="D21" s="150" t="s">
        <v>159</v>
      </c>
      <c r="E21" s="155">
        <v>28</v>
      </c>
      <c r="F21" s="158">
        <v>0</v>
      </c>
      <c r="G21" s="159">
        <f>ROUND(E21*F21,2)</f>
        <v>0</v>
      </c>
      <c r="H21" s="159"/>
      <c r="I21" s="159">
        <f>ROUND(E21*H21,2)</f>
        <v>0</v>
      </c>
      <c r="J21" s="159"/>
      <c r="K21" s="159">
        <f>ROUND(E21*J21,2)</f>
        <v>0</v>
      </c>
      <c r="L21" s="159">
        <v>21</v>
      </c>
      <c r="M21" s="159">
        <f>G21*(1+L21/100)</f>
        <v>0</v>
      </c>
      <c r="N21" s="150">
        <v>1.0699999999999999E-2</v>
      </c>
      <c r="O21" s="150">
        <f>ROUND(E21*N21,5)</f>
        <v>0.29959999999999998</v>
      </c>
      <c r="P21" s="150">
        <v>0</v>
      </c>
      <c r="Q21" s="150">
        <f>ROUND(E21*P21,5)</f>
        <v>0</v>
      </c>
      <c r="R21" s="150"/>
      <c r="S21" s="150"/>
      <c r="T21" s="151">
        <v>0.90800000000000003</v>
      </c>
      <c r="U21" s="150">
        <f>ROUND(E21*T21,2)</f>
        <v>25.42</v>
      </c>
      <c r="V21" s="142"/>
      <c r="W21" s="142"/>
      <c r="X21" s="142"/>
      <c r="Y21" s="142"/>
      <c r="Z21" s="142"/>
      <c r="AA21" s="142"/>
      <c r="AB21" s="142"/>
      <c r="AC21" s="142"/>
      <c r="AD21" s="142"/>
      <c r="AE21" s="142" t="s">
        <v>100</v>
      </c>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row>
    <row r="22" spans="1:60" outlineLevel="1" x14ac:dyDescent="0.25">
      <c r="A22" s="143"/>
      <c r="B22" s="143"/>
      <c r="C22" s="179" t="s">
        <v>668</v>
      </c>
      <c r="D22" s="152"/>
      <c r="E22" s="156">
        <v>28</v>
      </c>
      <c r="F22" s="159"/>
      <c r="G22" s="159"/>
      <c r="H22" s="159"/>
      <c r="I22" s="159"/>
      <c r="J22" s="159"/>
      <c r="K22" s="159"/>
      <c r="L22" s="159"/>
      <c r="M22" s="159"/>
      <c r="N22" s="150"/>
      <c r="O22" s="150"/>
      <c r="P22" s="150"/>
      <c r="Q22" s="150"/>
      <c r="R22" s="150"/>
      <c r="S22" s="150"/>
      <c r="T22" s="151"/>
      <c r="U22" s="150"/>
      <c r="V22" s="142"/>
      <c r="W22" s="142"/>
      <c r="X22" s="142"/>
      <c r="Y22" s="142"/>
      <c r="Z22" s="142"/>
      <c r="AA22" s="142"/>
      <c r="AB22" s="142"/>
      <c r="AC22" s="142"/>
      <c r="AD22" s="142"/>
      <c r="AE22" s="142" t="s">
        <v>102</v>
      </c>
      <c r="AF22" s="142">
        <v>0</v>
      </c>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row>
    <row r="23" spans="1:60" outlineLevel="1" x14ac:dyDescent="0.25">
      <c r="A23" s="143">
        <v>6</v>
      </c>
      <c r="B23" s="143" t="s">
        <v>371</v>
      </c>
      <c r="C23" s="178" t="s">
        <v>372</v>
      </c>
      <c r="D23" s="150" t="s">
        <v>159</v>
      </c>
      <c r="E23" s="155">
        <v>38</v>
      </c>
      <c r="F23" s="158">
        <f>H23+J23</f>
        <v>0</v>
      </c>
      <c r="G23" s="159">
        <f>ROUND(E23*F23,2)</f>
        <v>0</v>
      </c>
      <c r="H23" s="159"/>
      <c r="I23" s="159">
        <f>ROUND(E23*H23,2)</f>
        <v>0</v>
      </c>
      <c r="J23" s="159"/>
      <c r="K23" s="159">
        <f>ROUND(E23*J23,2)</f>
        <v>0</v>
      </c>
      <c r="L23" s="159">
        <v>21</v>
      </c>
      <c r="M23" s="159">
        <f>G23*(1+L23/100)</f>
        <v>0</v>
      </c>
      <c r="N23" s="150">
        <v>2.478E-2</v>
      </c>
      <c r="O23" s="150">
        <f>ROUND(E23*N23,5)</f>
        <v>0.94164000000000003</v>
      </c>
      <c r="P23" s="150">
        <v>0</v>
      </c>
      <c r="Q23" s="150">
        <f>ROUND(E23*P23,5)</f>
        <v>0</v>
      </c>
      <c r="R23" s="150"/>
      <c r="S23" s="150"/>
      <c r="T23" s="151">
        <v>0</v>
      </c>
      <c r="U23" s="150">
        <f>ROUND(E23*T23,2)</f>
        <v>0</v>
      </c>
      <c r="V23" s="142"/>
      <c r="W23" s="142"/>
      <c r="X23" s="142"/>
      <c r="Y23" s="142"/>
      <c r="Z23" s="142"/>
      <c r="AA23" s="142"/>
      <c r="AB23" s="142"/>
      <c r="AC23" s="142"/>
      <c r="AD23" s="142"/>
      <c r="AE23" s="142" t="s">
        <v>100</v>
      </c>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row>
    <row r="24" spans="1:60" outlineLevel="1" x14ac:dyDescent="0.25">
      <c r="A24" s="143"/>
      <c r="B24" s="143"/>
      <c r="C24" s="179" t="s">
        <v>669</v>
      </c>
      <c r="D24" s="152"/>
      <c r="E24" s="156">
        <v>38</v>
      </c>
      <c r="F24" s="159"/>
      <c r="G24" s="159"/>
      <c r="H24" s="159"/>
      <c r="I24" s="159"/>
      <c r="J24" s="159"/>
      <c r="K24" s="159"/>
      <c r="L24" s="159"/>
      <c r="M24" s="159"/>
      <c r="N24" s="150"/>
      <c r="O24" s="150"/>
      <c r="P24" s="150"/>
      <c r="Q24" s="150"/>
      <c r="R24" s="150"/>
      <c r="S24" s="150"/>
      <c r="T24" s="151"/>
      <c r="U24" s="150"/>
      <c r="V24" s="142"/>
      <c r="W24" s="142"/>
      <c r="X24" s="142"/>
      <c r="Y24" s="142"/>
      <c r="Z24" s="142"/>
      <c r="AA24" s="142"/>
      <c r="AB24" s="142"/>
      <c r="AC24" s="142"/>
      <c r="AD24" s="142"/>
      <c r="AE24" s="142" t="s">
        <v>102</v>
      </c>
      <c r="AF24" s="142">
        <v>0</v>
      </c>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row>
    <row r="25" spans="1:60" outlineLevel="1" x14ac:dyDescent="0.25">
      <c r="A25" s="143">
        <v>7</v>
      </c>
      <c r="B25" s="143" t="s">
        <v>374</v>
      </c>
      <c r="C25" s="178" t="s">
        <v>375</v>
      </c>
      <c r="D25" s="150" t="s">
        <v>159</v>
      </c>
      <c r="E25" s="155">
        <v>2</v>
      </c>
      <c r="F25" s="158">
        <f>H25+J25</f>
        <v>0</v>
      </c>
      <c r="G25" s="159">
        <f>ROUND(E25*F25,2)</f>
        <v>0</v>
      </c>
      <c r="H25" s="159"/>
      <c r="I25" s="159">
        <f>ROUND(E25*H25,2)</f>
        <v>0</v>
      </c>
      <c r="J25" s="159"/>
      <c r="K25" s="159">
        <f>ROUND(E25*J25,2)</f>
        <v>0</v>
      </c>
      <c r="L25" s="159">
        <v>21</v>
      </c>
      <c r="M25" s="159">
        <f>G25*(1+L25/100)</f>
        <v>0</v>
      </c>
      <c r="N25" s="150">
        <v>6.9629999999999997E-2</v>
      </c>
      <c r="O25" s="150">
        <f>ROUND(E25*N25,5)</f>
        <v>0.13925999999999999</v>
      </c>
      <c r="P25" s="150">
        <v>0</v>
      </c>
      <c r="Q25" s="150">
        <f>ROUND(E25*P25,5)</f>
        <v>0</v>
      </c>
      <c r="R25" s="150"/>
      <c r="S25" s="150"/>
      <c r="T25" s="151">
        <v>1.246</v>
      </c>
      <c r="U25" s="150">
        <f>ROUND(E25*T25,2)</f>
        <v>2.4900000000000002</v>
      </c>
      <c r="V25" s="142"/>
      <c r="W25" s="142"/>
      <c r="X25" s="142"/>
      <c r="Y25" s="142"/>
      <c r="Z25" s="142"/>
      <c r="AA25" s="142"/>
      <c r="AB25" s="142"/>
      <c r="AC25" s="142"/>
      <c r="AD25" s="142"/>
      <c r="AE25" s="142" t="s">
        <v>100</v>
      </c>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row>
    <row r="26" spans="1:60" outlineLevel="1" x14ac:dyDescent="0.25">
      <c r="A26" s="143"/>
      <c r="B26" s="143"/>
      <c r="C26" s="179" t="s">
        <v>53</v>
      </c>
      <c r="D26" s="152"/>
      <c r="E26" s="156">
        <v>2</v>
      </c>
      <c r="F26" s="159"/>
      <c r="G26" s="159"/>
      <c r="H26" s="159"/>
      <c r="I26" s="159"/>
      <c r="J26" s="159"/>
      <c r="K26" s="159"/>
      <c r="L26" s="159"/>
      <c r="M26" s="159"/>
      <c r="N26" s="150"/>
      <c r="O26" s="150"/>
      <c r="P26" s="150"/>
      <c r="Q26" s="150"/>
      <c r="R26" s="150"/>
      <c r="S26" s="150"/>
      <c r="T26" s="151"/>
      <c r="U26" s="150"/>
      <c r="V26" s="142"/>
      <c r="W26" s="142"/>
      <c r="X26" s="142"/>
      <c r="Y26" s="142"/>
      <c r="Z26" s="142"/>
      <c r="AA26" s="142"/>
      <c r="AB26" s="142"/>
      <c r="AC26" s="142"/>
      <c r="AD26" s="142"/>
      <c r="AE26" s="142" t="s">
        <v>102</v>
      </c>
      <c r="AF26" s="142">
        <v>0</v>
      </c>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row>
    <row r="27" spans="1:60" outlineLevel="1" x14ac:dyDescent="0.25">
      <c r="A27" s="143">
        <v>8</v>
      </c>
      <c r="B27" s="143" t="s">
        <v>377</v>
      </c>
      <c r="C27" s="178" t="s">
        <v>378</v>
      </c>
      <c r="D27" s="150" t="s">
        <v>214</v>
      </c>
      <c r="E27" s="155">
        <v>40</v>
      </c>
      <c r="F27" s="158">
        <f>H27+J27</f>
        <v>0</v>
      </c>
      <c r="G27" s="159">
        <f>ROUND(E27*F27,2)</f>
        <v>0</v>
      </c>
      <c r="H27" s="159"/>
      <c r="I27" s="159">
        <f>ROUND(E27*H27,2)</f>
        <v>0</v>
      </c>
      <c r="J27" s="159"/>
      <c r="K27" s="159">
        <f>ROUND(E27*J27,2)</f>
        <v>0</v>
      </c>
      <c r="L27" s="159">
        <v>21</v>
      </c>
      <c r="M27" s="159">
        <f>G27*(1+L27/100)</f>
        <v>0</v>
      </c>
      <c r="N27" s="150">
        <v>6.0000000000000001E-3</v>
      </c>
      <c r="O27" s="150">
        <f>ROUND(E27*N27,5)</f>
        <v>0.24</v>
      </c>
      <c r="P27" s="150">
        <v>0</v>
      </c>
      <c r="Q27" s="150">
        <f>ROUND(E27*P27,5)</f>
        <v>0</v>
      </c>
      <c r="R27" s="150"/>
      <c r="S27" s="150"/>
      <c r="T27" s="151">
        <v>0</v>
      </c>
      <c r="U27" s="150">
        <f>ROUND(E27*T27,2)</f>
        <v>0</v>
      </c>
      <c r="V27" s="142"/>
      <c r="W27" s="142"/>
      <c r="X27" s="142"/>
      <c r="Y27" s="142"/>
      <c r="Z27" s="142"/>
      <c r="AA27" s="142"/>
      <c r="AB27" s="142"/>
      <c r="AC27" s="142"/>
      <c r="AD27" s="142"/>
      <c r="AE27" s="142" t="s">
        <v>218</v>
      </c>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row>
    <row r="28" spans="1:60" ht="20.399999999999999" outlineLevel="1" x14ac:dyDescent="0.25">
      <c r="A28" s="143">
        <v>9</v>
      </c>
      <c r="B28" s="143" t="s">
        <v>379</v>
      </c>
      <c r="C28" s="178" t="s">
        <v>380</v>
      </c>
      <c r="D28" s="150" t="s">
        <v>214</v>
      </c>
      <c r="E28" s="155">
        <v>40</v>
      </c>
      <c r="F28" s="158">
        <f>H28+J28</f>
        <v>0</v>
      </c>
      <c r="G28" s="159">
        <f>ROUND(E28*F28,2)</f>
        <v>0</v>
      </c>
      <c r="H28" s="159"/>
      <c r="I28" s="159">
        <f>ROUND(E28*H28,2)</f>
        <v>0</v>
      </c>
      <c r="J28" s="159"/>
      <c r="K28" s="159">
        <f>ROUND(E28*J28,2)</f>
        <v>0</v>
      </c>
      <c r="L28" s="159">
        <v>21</v>
      </c>
      <c r="M28" s="159">
        <f>G28*(1+L28/100)</f>
        <v>0</v>
      </c>
      <c r="N28" s="150">
        <v>2.9000000000000001E-2</v>
      </c>
      <c r="O28" s="150">
        <f>ROUND(E28*N28,5)</f>
        <v>1.1599999999999999</v>
      </c>
      <c r="P28" s="150">
        <v>0</v>
      </c>
      <c r="Q28" s="150">
        <f>ROUND(E28*P28,5)</f>
        <v>0</v>
      </c>
      <c r="R28" s="150"/>
      <c r="S28" s="150"/>
      <c r="T28" s="151">
        <v>0</v>
      </c>
      <c r="U28" s="150">
        <f>ROUND(E28*T28,2)</f>
        <v>0</v>
      </c>
      <c r="V28" s="142"/>
      <c r="W28" s="142"/>
      <c r="X28" s="142"/>
      <c r="Y28" s="142"/>
      <c r="Z28" s="142"/>
      <c r="AA28" s="142"/>
      <c r="AB28" s="142"/>
      <c r="AC28" s="142"/>
      <c r="AD28" s="142"/>
      <c r="AE28" s="142" t="s">
        <v>218</v>
      </c>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row>
    <row r="29" spans="1:60" x14ac:dyDescent="0.25">
      <c r="A29" s="144" t="s">
        <v>88</v>
      </c>
      <c r="B29" s="144" t="s">
        <v>381</v>
      </c>
      <c r="C29" s="180" t="s">
        <v>382</v>
      </c>
      <c r="D29" s="153"/>
      <c r="E29" s="157"/>
      <c r="F29" s="160"/>
      <c r="G29" s="160">
        <f>SUMIF(AE30:AE45,"&lt;&gt;NOR",G30:G45)</f>
        <v>0</v>
      </c>
      <c r="H29" s="160"/>
      <c r="I29" s="160">
        <f>SUM(I30:I45)</f>
        <v>0</v>
      </c>
      <c r="J29" s="160"/>
      <c r="K29" s="160">
        <f>SUM(K30:K45)</f>
        <v>0</v>
      </c>
      <c r="L29" s="160"/>
      <c r="M29" s="160">
        <f>SUM(M30:M45)</f>
        <v>0</v>
      </c>
      <c r="N29" s="153"/>
      <c r="O29" s="153">
        <f>SUM(O30:O45)</f>
        <v>4.8380100000000006</v>
      </c>
      <c r="P29" s="153"/>
      <c r="Q29" s="153">
        <f>SUM(Q30:Q45)</f>
        <v>0</v>
      </c>
      <c r="R29" s="153"/>
      <c r="S29" s="153"/>
      <c r="T29" s="154"/>
      <c r="U29" s="153">
        <f>SUM(U30:U45)</f>
        <v>139.47</v>
      </c>
      <c r="AE29" t="s">
        <v>89</v>
      </c>
    </row>
    <row r="30" spans="1:60" outlineLevel="1" x14ac:dyDescent="0.25">
      <c r="A30" s="143">
        <v>10</v>
      </c>
      <c r="B30" s="143" t="s">
        <v>108</v>
      </c>
      <c r="C30" s="178" t="s">
        <v>109</v>
      </c>
      <c r="D30" s="150" t="s">
        <v>105</v>
      </c>
      <c r="E30" s="155">
        <v>261.14040000000006</v>
      </c>
      <c r="F30" s="158">
        <f>H30+J30</f>
        <v>0</v>
      </c>
      <c r="G30" s="159">
        <f>ROUND(E30*F30,2)</f>
        <v>0</v>
      </c>
      <c r="H30" s="159"/>
      <c r="I30" s="159">
        <f>ROUND(E30*H30,2)</f>
        <v>0</v>
      </c>
      <c r="J30" s="159"/>
      <c r="K30" s="159">
        <f>ROUND(E30*J30,2)</f>
        <v>0</v>
      </c>
      <c r="L30" s="159">
        <v>21</v>
      </c>
      <c r="M30" s="159">
        <f>G30*(1+L30/100)</f>
        <v>0</v>
      </c>
      <c r="N30" s="150">
        <v>0</v>
      </c>
      <c r="O30" s="150">
        <f>ROUND(E30*N30,5)</f>
        <v>0</v>
      </c>
      <c r="P30" s="150">
        <v>0</v>
      </c>
      <c r="Q30" s="150">
        <f>ROUND(E30*P30,5)</f>
        <v>0</v>
      </c>
      <c r="R30" s="150"/>
      <c r="S30" s="150"/>
      <c r="T30" s="151">
        <v>0.16</v>
      </c>
      <c r="U30" s="150">
        <f>ROUND(E30*T30,2)</f>
        <v>41.78</v>
      </c>
      <c r="V30" s="142"/>
      <c r="W30" s="142"/>
      <c r="X30" s="142"/>
      <c r="Y30" s="142"/>
      <c r="Z30" s="142"/>
      <c r="AA30" s="142"/>
      <c r="AB30" s="142"/>
      <c r="AC30" s="142"/>
      <c r="AD30" s="142"/>
      <c r="AE30" s="142" t="s">
        <v>100</v>
      </c>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row>
    <row r="31" spans="1:60" outlineLevel="1" x14ac:dyDescent="0.25">
      <c r="A31" s="143"/>
      <c r="B31" s="143"/>
      <c r="C31" s="179" t="s">
        <v>670</v>
      </c>
      <c r="D31" s="152"/>
      <c r="E31" s="156">
        <v>177.17400000000001</v>
      </c>
      <c r="F31" s="159"/>
      <c r="G31" s="159"/>
      <c r="H31" s="159"/>
      <c r="I31" s="159"/>
      <c r="J31" s="159"/>
      <c r="K31" s="159"/>
      <c r="L31" s="159"/>
      <c r="M31" s="159"/>
      <c r="N31" s="150"/>
      <c r="O31" s="150"/>
      <c r="P31" s="150"/>
      <c r="Q31" s="150"/>
      <c r="R31" s="150"/>
      <c r="S31" s="150"/>
      <c r="T31" s="151"/>
      <c r="U31" s="150"/>
      <c r="V31" s="142"/>
      <c r="W31" s="142"/>
      <c r="X31" s="142"/>
      <c r="Y31" s="142"/>
      <c r="Z31" s="142"/>
      <c r="AA31" s="142"/>
      <c r="AB31" s="142"/>
      <c r="AC31" s="142"/>
      <c r="AD31" s="142"/>
      <c r="AE31" s="142" t="s">
        <v>102</v>
      </c>
      <c r="AF31" s="142">
        <v>0</v>
      </c>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row>
    <row r="32" spans="1:60" outlineLevel="1" x14ac:dyDescent="0.25">
      <c r="A32" s="143"/>
      <c r="B32" s="143"/>
      <c r="C32" s="179" t="s">
        <v>671</v>
      </c>
      <c r="D32" s="152"/>
      <c r="E32" s="156">
        <v>83.966399999999993</v>
      </c>
      <c r="F32" s="159"/>
      <c r="G32" s="159"/>
      <c r="H32" s="159"/>
      <c r="I32" s="159"/>
      <c r="J32" s="159"/>
      <c r="K32" s="159"/>
      <c r="L32" s="159"/>
      <c r="M32" s="159"/>
      <c r="N32" s="150"/>
      <c r="O32" s="150"/>
      <c r="P32" s="150"/>
      <c r="Q32" s="150"/>
      <c r="R32" s="150"/>
      <c r="S32" s="150"/>
      <c r="T32" s="151"/>
      <c r="U32" s="150"/>
      <c r="V32" s="142"/>
      <c r="W32" s="142"/>
      <c r="X32" s="142"/>
      <c r="Y32" s="142"/>
      <c r="Z32" s="142"/>
      <c r="AA32" s="142"/>
      <c r="AB32" s="142"/>
      <c r="AC32" s="142"/>
      <c r="AD32" s="142"/>
      <c r="AE32" s="142" t="s">
        <v>102</v>
      </c>
      <c r="AF32" s="142">
        <v>0</v>
      </c>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row>
    <row r="33" spans="1:60" outlineLevel="1" x14ac:dyDescent="0.25">
      <c r="A33" s="143">
        <v>11</v>
      </c>
      <c r="B33" s="143" t="s">
        <v>112</v>
      </c>
      <c r="C33" s="178" t="s">
        <v>385</v>
      </c>
      <c r="D33" s="150" t="s">
        <v>105</v>
      </c>
      <c r="E33" s="155">
        <v>261.1404</v>
      </c>
      <c r="F33" s="158">
        <f>H33+J33</f>
        <v>0</v>
      </c>
      <c r="G33" s="159">
        <f>ROUND(E33*F33,2)</f>
        <v>0</v>
      </c>
      <c r="H33" s="159"/>
      <c r="I33" s="159">
        <f>ROUND(E33*H33,2)</f>
        <v>0</v>
      </c>
      <c r="J33" s="159"/>
      <c r="K33" s="159">
        <f>ROUND(E33*J33,2)</f>
        <v>0</v>
      </c>
      <c r="L33" s="159">
        <v>21</v>
      </c>
      <c r="M33" s="159">
        <f>G33*(1+L33/100)</f>
        <v>0</v>
      </c>
      <c r="N33" s="150">
        <v>0</v>
      </c>
      <c r="O33" s="150">
        <f>ROUND(E33*N33,5)</f>
        <v>0</v>
      </c>
      <c r="P33" s="150">
        <v>0</v>
      </c>
      <c r="Q33" s="150">
        <f>ROUND(E33*P33,5)</f>
        <v>0</v>
      </c>
      <c r="R33" s="150"/>
      <c r="S33" s="150"/>
      <c r="T33" s="151">
        <v>8.4000000000000005E-2</v>
      </c>
      <c r="U33" s="150">
        <f>ROUND(E33*T33,2)</f>
        <v>21.94</v>
      </c>
      <c r="V33" s="142"/>
      <c r="W33" s="142"/>
      <c r="X33" s="142"/>
      <c r="Y33" s="142"/>
      <c r="Z33" s="142"/>
      <c r="AA33" s="142"/>
      <c r="AB33" s="142"/>
      <c r="AC33" s="142"/>
      <c r="AD33" s="142"/>
      <c r="AE33" s="142" t="s">
        <v>100</v>
      </c>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row>
    <row r="34" spans="1:60" outlineLevel="1" x14ac:dyDescent="0.25">
      <c r="A34" s="143">
        <v>12</v>
      </c>
      <c r="B34" s="143" t="s">
        <v>114</v>
      </c>
      <c r="C34" s="178" t="s">
        <v>115</v>
      </c>
      <c r="D34" s="150" t="s">
        <v>105</v>
      </c>
      <c r="E34" s="155">
        <v>168.97320000000002</v>
      </c>
      <c r="F34" s="158">
        <f>H34+J34</f>
        <v>0</v>
      </c>
      <c r="G34" s="159">
        <f>ROUND(E34*F34,2)</f>
        <v>0</v>
      </c>
      <c r="H34" s="159"/>
      <c r="I34" s="159">
        <f>ROUND(E34*H34,2)</f>
        <v>0</v>
      </c>
      <c r="J34" s="159"/>
      <c r="K34" s="159">
        <f>ROUND(E34*J34,2)</f>
        <v>0</v>
      </c>
      <c r="L34" s="159">
        <v>21</v>
      </c>
      <c r="M34" s="159">
        <f>G34*(1+L34/100)</f>
        <v>0</v>
      </c>
      <c r="N34" s="150">
        <v>0</v>
      </c>
      <c r="O34" s="150">
        <f>ROUND(E34*N34,5)</f>
        <v>0</v>
      </c>
      <c r="P34" s="150">
        <v>0</v>
      </c>
      <c r="Q34" s="150">
        <f>ROUND(E34*P34,5)</f>
        <v>0</v>
      </c>
      <c r="R34" s="150"/>
      <c r="S34" s="150"/>
      <c r="T34" s="151">
        <v>0.3</v>
      </c>
      <c r="U34" s="150">
        <f>ROUND(E34*T34,2)</f>
        <v>50.69</v>
      </c>
      <c r="V34" s="142"/>
      <c r="W34" s="142"/>
      <c r="X34" s="142"/>
      <c r="Y34" s="142"/>
      <c r="Z34" s="142"/>
      <c r="AA34" s="142"/>
      <c r="AB34" s="142"/>
      <c r="AC34" s="142"/>
      <c r="AD34" s="142"/>
      <c r="AE34" s="142" t="s">
        <v>100</v>
      </c>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row>
    <row r="35" spans="1:60" outlineLevel="1" x14ac:dyDescent="0.25">
      <c r="A35" s="143"/>
      <c r="B35" s="143"/>
      <c r="C35" s="179" t="s">
        <v>672</v>
      </c>
      <c r="D35" s="152"/>
      <c r="E35" s="156">
        <v>114.642</v>
      </c>
      <c r="F35" s="159"/>
      <c r="G35" s="159"/>
      <c r="H35" s="159"/>
      <c r="I35" s="159"/>
      <c r="J35" s="159"/>
      <c r="K35" s="159"/>
      <c r="L35" s="159"/>
      <c r="M35" s="159"/>
      <c r="N35" s="150"/>
      <c r="O35" s="150"/>
      <c r="P35" s="150"/>
      <c r="Q35" s="150"/>
      <c r="R35" s="150"/>
      <c r="S35" s="150"/>
      <c r="T35" s="151"/>
      <c r="U35" s="150"/>
      <c r="V35" s="142"/>
      <c r="W35" s="142"/>
      <c r="X35" s="142"/>
      <c r="Y35" s="142"/>
      <c r="Z35" s="142"/>
      <c r="AA35" s="142"/>
      <c r="AB35" s="142"/>
      <c r="AC35" s="142"/>
      <c r="AD35" s="142"/>
      <c r="AE35" s="142" t="s">
        <v>102</v>
      </c>
      <c r="AF35" s="142">
        <v>0</v>
      </c>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row>
    <row r="36" spans="1:60" outlineLevel="1" x14ac:dyDescent="0.25">
      <c r="A36" s="143"/>
      <c r="B36" s="143"/>
      <c r="C36" s="179" t="s">
        <v>673</v>
      </c>
      <c r="D36" s="152"/>
      <c r="E36" s="156">
        <v>54.331200000000003</v>
      </c>
      <c r="F36" s="159"/>
      <c r="G36" s="159"/>
      <c r="H36" s="159"/>
      <c r="I36" s="159"/>
      <c r="J36" s="159"/>
      <c r="K36" s="159"/>
      <c r="L36" s="159"/>
      <c r="M36" s="159"/>
      <c r="N36" s="150"/>
      <c r="O36" s="150"/>
      <c r="P36" s="150"/>
      <c r="Q36" s="150"/>
      <c r="R36" s="150"/>
      <c r="S36" s="150"/>
      <c r="T36" s="151"/>
      <c r="U36" s="150"/>
      <c r="V36" s="142"/>
      <c r="W36" s="142"/>
      <c r="X36" s="142"/>
      <c r="Y36" s="142"/>
      <c r="Z36" s="142"/>
      <c r="AA36" s="142"/>
      <c r="AB36" s="142"/>
      <c r="AC36" s="142"/>
      <c r="AD36" s="142"/>
      <c r="AE36" s="142" t="s">
        <v>102</v>
      </c>
      <c r="AF36" s="142">
        <v>0</v>
      </c>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row>
    <row r="37" spans="1:60" outlineLevel="1" x14ac:dyDescent="0.25">
      <c r="A37" s="143">
        <v>13</v>
      </c>
      <c r="B37" s="143" t="s">
        <v>118</v>
      </c>
      <c r="C37" s="178" t="s">
        <v>388</v>
      </c>
      <c r="D37" s="150" t="s">
        <v>105</v>
      </c>
      <c r="E37" s="155">
        <v>168.97319999999999</v>
      </c>
      <c r="F37" s="158">
        <f>H37+J37</f>
        <v>0</v>
      </c>
      <c r="G37" s="159">
        <f>ROUND(E37*F37,2)</f>
        <v>0</v>
      </c>
      <c r="H37" s="159"/>
      <c r="I37" s="159">
        <f>ROUND(E37*H37,2)</f>
        <v>0</v>
      </c>
      <c r="J37" s="159"/>
      <c r="K37" s="159">
        <f>ROUND(E37*J37,2)</f>
        <v>0</v>
      </c>
      <c r="L37" s="159">
        <v>21</v>
      </c>
      <c r="M37" s="159">
        <f>G37*(1+L37/100)</f>
        <v>0</v>
      </c>
      <c r="N37" s="150">
        <v>0</v>
      </c>
      <c r="O37" s="150">
        <f>ROUND(E37*N37,5)</f>
        <v>0</v>
      </c>
      <c r="P37" s="150">
        <v>0</v>
      </c>
      <c r="Q37" s="150">
        <f>ROUND(E37*P37,5)</f>
        <v>0</v>
      </c>
      <c r="R37" s="150"/>
      <c r="S37" s="150"/>
      <c r="T37" s="151">
        <v>0.14829999999999999</v>
      </c>
      <c r="U37" s="150">
        <f>ROUND(E37*T37,2)</f>
        <v>25.06</v>
      </c>
      <c r="V37" s="142"/>
      <c r="W37" s="142"/>
      <c r="X37" s="142"/>
      <c r="Y37" s="142"/>
      <c r="Z37" s="142"/>
      <c r="AA37" s="142"/>
      <c r="AB37" s="142"/>
      <c r="AC37" s="142"/>
      <c r="AD37" s="142"/>
      <c r="AE37" s="142" t="s">
        <v>100</v>
      </c>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row>
    <row r="38" spans="1:60" outlineLevel="1" x14ac:dyDescent="0.25">
      <c r="A38" s="143">
        <v>14</v>
      </c>
      <c r="B38" s="143" t="s">
        <v>389</v>
      </c>
      <c r="C38" s="178" t="s">
        <v>390</v>
      </c>
      <c r="D38" s="150" t="s">
        <v>105</v>
      </c>
      <c r="E38" s="155">
        <v>138.2508</v>
      </c>
      <c r="F38" s="158">
        <f>H38+J38</f>
        <v>0</v>
      </c>
      <c r="G38" s="159">
        <f>ROUND(E38*F38,2)</f>
        <v>0</v>
      </c>
      <c r="H38" s="159"/>
      <c r="I38" s="159">
        <f>ROUND(E38*H38,2)</f>
        <v>0</v>
      </c>
      <c r="J38" s="159"/>
      <c r="K38" s="159">
        <f>ROUND(E38*J38,2)</f>
        <v>0</v>
      </c>
      <c r="L38" s="159">
        <v>21</v>
      </c>
      <c r="M38" s="159">
        <f>G38*(1+L38/100)</f>
        <v>0</v>
      </c>
      <c r="N38" s="150">
        <v>1.0410000000000001E-2</v>
      </c>
      <c r="O38" s="150">
        <f>ROUND(E38*N38,5)</f>
        <v>1.43919</v>
      </c>
      <c r="P38" s="150">
        <v>0</v>
      </c>
      <c r="Q38" s="150">
        <f>ROUND(E38*P38,5)</f>
        <v>0</v>
      </c>
      <c r="R38" s="150"/>
      <c r="S38" s="150"/>
      <c r="T38" s="151">
        <v>0</v>
      </c>
      <c r="U38" s="150">
        <f>ROUND(E38*T38,2)</f>
        <v>0</v>
      </c>
      <c r="V38" s="142"/>
      <c r="W38" s="142"/>
      <c r="X38" s="142"/>
      <c r="Y38" s="142"/>
      <c r="Z38" s="142"/>
      <c r="AA38" s="142"/>
      <c r="AB38" s="142"/>
      <c r="AC38" s="142"/>
      <c r="AD38" s="142"/>
      <c r="AE38" s="142" t="s">
        <v>100</v>
      </c>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row>
    <row r="39" spans="1:60" outlineLevel="1" x14ac:dyDescent="0.25">
      <c r="A39" s="143"/>
      <c r="B39" s="143"/>
      <c r="C39" s="179" t="s">
        <v>674</v>
      </c>
      <c r="D39" s="152"/>
      <c r="E39" s="156">
        <v>93.798000000000002</v>
      </c>
      <c r="F39" s="159"/>
      <c r="G39" s="159"/>
      <c r="H39" s="159"/>
      <c r="I39" s="159"/>
      <c r="J39" s="159"/>
      <c r="K39" s="159"/>
      <c r="L39" s="159"/>
      <c r="M39" s="159"/>
      <c r="N39" s="150"/>
      <c r="O39" s="150"/>
      <c r="P39" s="150"/>
      <c r="Q39" s="150"/>
      <c r="R39" s="150"/>
      <c r="S39" s="150"/>
      <c r="T39" s="151"/>
      <c r="U39" s="150"/>
      <c r="V39" s="142"/>
      <c r="W39" s="142"/>
      <c r="X39" s="142"/>
      <c r="Y39" s="142"/>
      <c r="Z39" s="142"/>
      <c r="AA39" s="142"/>
      <c r="AB39" s="142"/>
      <c r="AC39" s="142"/>
      <c r="AD39" s="142"/>
      <c r="AE39" s="142" t="s">
        <v>102</v>
      </c>
      <c r="AF39" s="142">
        <v>0</v>
      </c>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row>
    <row r="40" spans="1:60" outlineLevel="1" x14ac:dyDescent="0.25">
      <c r="A40" s="143"/>
      <c r="B40" s="143"/>
      <c r="C40" s="179" t="s">
        <v>675</v>
      </c>
      <c r="D40" s="152"/>
      <c r="E40" s="156">
        <v>44.452800000000003</v>
      </c>
      <c r="F40" s="159"/>
      <c r="G40" s="159"/>
      <c r="H40" s="159"/>
      <c r="I40" s="159"/>
      <c r="J40" s="159"/>
      <c r="K40" s="159"/>
      <c r="L40" s="159"/>
      <c r="M40" s="159"/>
      <c r="N40" s="150"/>
      <c r="O40" s="150"/>
      <c r="P40" s="150"/>
      <c r="Q40" s="150"/>
      <c r="R40" s="150"/>
      <c r="S40" s="150"/>
      <c r="T40" s="151"/>
      <c r="U40" s="150"/>
      <c r="V40" s="142"/>
      <c r="W40" s="142"/>
      <c r="X40" s="142"/>
      <c r="Y40" s="142"/>
      <c r="Z40" s="142"/>
      <c r="AA40" s="142"/>
      <c r="AB40" s="142"/>
      <c r="AC40" s="142"/>
      <c r="AD40" s="142"/>
      <c r="AE40" s="142" t="s">
        <v>102</v>
      </c>
      <c r="AF40" s="142">
        <v>0</v>
      </c>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row>
    <row r="41" spans="1:60" outlineLevel="1" x14ac:dyDescent="0.25">
      <c r="A41" s="143">
        <v>15</v>
      </c>
      <c r="B41" s="143" t="s">
        <v>393</v>
      </c>
      <c r="C41" s="178" t="s">
        <v>394</v>
      </c>
      <c r="D41" s="150" t="s">
        <v>105</v>
      </c>
      <c r="E41" s="155">
        <v>199.69559999999998</v>
      </c>
      <c r="F41" s="158">
        <f>H41+J41</f>
        <v>0</v>
      </c>
      <c r="G41" s="159">
        <f>ROUND(E41*F41,2)</f>
        <v>0</v>
      </c>
      <c r="H41" s="159"/>
      <c r="I41" s="159">
        <f>ROUND(E41*H41,2)</f>
        <v>0</v>
      </c>
      <c r="J41" s="159"/>
      <c r="K41" s="159">
        <f>ROUND(E41*J41,2)</f>
        <v>0</v>
      </c>
      <c r="L41" s="159">
        <v>21</v>
      </c>
      <c r="M41" s="159">
        <f>G41*(1+L41/100)</f>
        <v>0</v>
      </c>
      <c r="N41" s="150">
        <v>1.702E-2</v>
      </c>
      <c r="O41" s="150">
        <f>ROUND(E41*N41,5)</f>
        <v>3.3988200000000002</v>
      </c>
      <c r="P41" s="150">
        <v>0</v>
      </c>
      <c r="Q41" s="150">
        <f>ROUND(E41*P41,5)</f>
        <v>0</v>
      </c>
      <c r="R41" s="150"/>
      <c r="S41" s="150"/>
      <c r="T41" s="151">
        <v>0</v>
      </c>
      <c r="U41" s="150">
        <f>ROUND(E41*T41,2)</f>
        <v>0</v>
      </c>
      <c r="V41" s="142"/>
      <c r="W41" s="142"/>
      <c r="X41" s="142"/>
      <c r="Y41" s="142"/>
      <c r="Z41" s="142"/>
      <c r="AA41" s="142"/>
      <c r="AB41" s="142"/>
      <c r="AC41" s="142"/>
      <c r="AD41" s="142"/>
      <c r="AE41" s="142" t="s">
        <v>100</v>
      </c>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row>
    <row r="42" spans="1:60" outlineLevel="1" x14ac:dyDescent="0.25">
      <c r="A42" s="143"/>
      <c r="B42" s="143"/>
      <c r="C42" s="179" t="s">
        <v>676</v>
      </c>
      <c r="D42" s="152"/>
      <c r="E42" s="156">
        <v>135.48599999999999</v>
      </c>
      <c r="F42" s="159"/>
      <c r="G42" s="159"/>
      <c r="H42" s="159"/>
      <c r="I42" s="159"/>
      <c r="J42" s="159"/>
      <c r="K42" s="159"/>
      <c r="L42" s="159"/>
      <c r="M42" s="159"/>
      <c r="N42" s="150"/>
      <c r="O42" s="150"/>
      <c r="P42" s="150"/>
      <c r="Q42" s="150"/>
      <c r="R42" s="150"/>
      <c r="S42" s="150"/>
      <c r="T42" s="151"/>
      <c r="U42" s="150"/>
      <c r="V42" s="142"/>
      <c r="W42" s="142"/>
      <c r="X42" s="142"/>
      <c r="Y42" s="142"/>
      <c r="Z42" s="142"/>
      <c r="AA42" s="142"/>
      <c r="AB42" s="142"/>
      <c r="AC42" s="142"/>
      <c r="AD42" s="142"/>
      <c r="AE42" s="142" t="s">
        <v>102</v>
      </c>
      <c r="AF42" s="142">
        <v>0</v>
      </c>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row>
    <row r="43" spans="1:60" outlineLevel="1" x14ac:dyDescent="0.25">
      <c r="A43" s="143"/>
      <c r="B43" s="143"/>
      <c r="C43" s="179" t="s">
        <v>677</v>
      </c>
      <c r="D43" s="152"/>
      <c r="E43" s="156">
        <v>64.209599999999995</v>
      </c>
      <c r="F43" s="159"/>
      <c r="G43" s="159"/>
      <c r="H43" s="159"/>
      <c r="I43" s="159"/>
      <c r="J43" s="159"/>
      <c r="K43" s="159"/>
      <c r="L43" s="159"/>
      <c r="M43" s="159"/>
      <c r="N43" s="150"/>
      <c r="O43" s="150"/>
      <c r="P43" s="150"/>
      <c r="Q43" s="150"/>
      <c r="R43" s="150"/>
      <c r="S43" s="150"/>
      <c r="T43" s="151"/>
      <c r="U43" s="150"/>
      <c r="V43" s="142"/>
      <c r="W43" s="142"/>
      <c r="X43" s="142"/>
      <c r="Y43" s="142"/>
      <c r="Z43" s="142"/>
      <c r="AA43" s="142"/>
      <c r="AB43" s="142"/>
      <c r="AC43" s="142"/>
      <c r="AD43" s="142"/>
      <c r="AE43" s="142" t="s">
        <v>102</v>
      </c>
      <c r="AF43" s="142">
        <v>0</v>
      </c>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row>
    <row r="44" spans="1:60" outlineLevel="1" x14ac:dyDescent="0.25">
      <c r="A44" s="143">
        <v>16</v>
      </c>
      <c r="B44" s="143" t="s">
        <v>103</v>
      </c>
      <c r="C44" s="178" t="s">
        <v>104</v>
      </c>
      <c r="D44" s="150" t="s">
        <v>105</v>
      </c>
      <c r="E44" s="155">
        <v>52.800000000000011</v>
      </c>
      <c r="F44" s="158">
        <f>H44+J44</f>
        <v>0</v>
      </c>
      <c r="G44" s="159">
        <f>ROUND(E44*F44,2)</f>
        <v>0</v>
      </c>
      <c r="H44" s="159"/>
      <c r="I44" s="159">
        <f>ROUND(E44*H44,2)</f>
        <v>0</v>
      </c>
      <c r="J44" s="159"/>
      <c r="K44" s="159">
        <f>ROUND(E44*J44,2)</f>
        <v>0</v>
      </c>
      <c r="L44" s="159">
        <v>21</v>
      </c>
      <c r="M44" s="159">
        <f>G44*(1+L44/100)</f>
        <v>0</v>
      </c>
      <c r="N44" s="150">
        <v>0</v>
      </c>
      <c r="O44" s="150">
        <f>ROUND(E44*N44,5)</f>
        <v>0</v>
      </c>
      <c r="P44" s="150">
        <v>0</v>
      </c>
      <c r="Q44" s="150">
        <f>ROUND(E44*P44,5)</f>
        <v>0</v>
      </c>
      <c r="R44" s="150"/>
      <c r="S44" s="150"/>
      <c r="T44" s="151">
        <v>0</v>
      </c>
      <c r="U44" s="150">
        <f>ROUND(E44*T44,2)</f>
        <v>0</v>
      </c>
      <c r="V44" s="142"/>
      <c r="W44" s="142"/>
      <c r="X44" s="142"/>
      <c r="Y44" s="142"/>
      <c r="Z44" s="142"/>
      <c r="AA44" s="142"/>
      <c r="AB44" s="142"/>
      <c r="AC44" s="142"/>
      <c r="AD44" s="142"/>
      <c r="AE44" s="142" t="s">
        <v>100</v>
      </c>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row>
    <row r="45" spans="1:60" outlineLevel="1" x14ac:dyDescent="0.25">
      <c r="A45" s="143"/>
      <c r="B45" s="143"/>
      <c r="C45" s="179" t="s">
        <v>678</v>
      </c>
      <c r="D45" s="152"/>
      <c r="E45" s="156">
        <v>52.8</v>
      </c>
      <c r="F45" s="159"/>
      <c r="G45" s="159"/>
      <c r="H45" s="159"/>
      <c r="I45" s="159"/>
      <c r="J45" s="159"/>
      <c r="K45" s="159"/>
      <c r="L45" s="159"/>
      <c r="M45" s="159"/>
      <c r="N45" s="150"/>
      <c r="O45" s="150"/>
      <c r="P45" s="150"/>
      <c r="Q45" s="150"/>
      <c r="R45" s="150"/>
      <c r="S45" s="150"/>
      <c r="T45" s="151"/>
      <c r="U45" s="150"/>
      <c r="V45" s="142"/>
      <c r="W45" s="142"/>
      <c r="X45" s="142"/>
      <c r="Y45" s="142"/>
      <c r="Z45" s="142"/>
      <c r="AA45" s="142"/>
      <c r="AB45" s="142"/>
      <c r="AC45" s="142"/>
      <c r="AD45" s="142"/>
      <c r="AE45" s="142" t="s">
        <v>102</v>
      </c>
      <c r="AF45" s="142">
        <v>0</v>
      </c>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row>
    <row r="46" spans="1:60" x14ac:dyDescent="0.25">
      <c r="A46" s="144" t="s">
        <v>88</v>
      </c>
      <c r="B46" s="144" t="s">
        <v>398</v>
      </c>
      <c r="C46" s="180" t="s">
        <v>399</v>
      </c>
      <c r="D46" s="153"/>
      <c r="E46" s="157"/>
      <c r="F46" s="160"/>
      <c r="G46" s="160">
        <f>SUMIF(AE47:AE50,"&lt;&gt;NOR",G47:G50)</f>
        <v>0</v>
      </c>
      <c r="H46" s="160"/>
      <c r="I46" s="160">
        <f>SUM(I47:I50)</f>
        <v>0</v>
      </c>
      <c r="J46" s="160"/>
      <c r="K46" s="160">
        <f>SUM(K47:K50)</f>
        <v>0</v>
      </c>
      <c r="L46" s="160"/>
      <c r="M46" s="160">
        <f>SUM(M47:M50)</f>
        <v>0</v>
      </c>
      <c r="N46" s="153"/>
      <c r="O46" s="153">
        <f>SUM(O47:O50)</f>
        <v>1.2673000000000001</v>
      </c>
      <c r="P46" s="153"/>
      <c r="Q46" s="153">
        <f>SUM(Q47:Q50)</f>
        <v>0</v>
      </c>
      <c r="R46" s="153"/>
      <c r="S46" s="153"/>
      <c r="T46" s="154"/>
      <c r="U46" s="153">
        <f>SUM(U47:U50)</f>
        <v>391.71000000000004</v>
      </c>
      <c r="AE46" t="s">
        <v>89</v>
      </c>
    </row>
    <row r="47" spans="1:60" outlineLevel="1" x14ac:dyDescent="0.25">
      <c r="A47" s="143">
        <v>17</v>
      </c>
      <c r="B47" s="143" t="s">
        <v>331</v>
      </c>
      <c r="C47" s="178" t="s">
        <v>330</v>
      </c>
      <c r="D47" s="150" t="s">
        <v>130</v>
      </c>
      <c r="E47" s="155">
        <v>1280.0999999999999</v>
      </c>
      <c r="F47" s="158">
        <f>H47+J47</f>
        <v>0</v>
      </c>
      <c r="G47" s="159">
        <f>ROUND(E47*F47,2)</f>
        <v>0</v>
      </c>
      <c r="H47" s="159"/>
      <c r="I47" s="159">
        <f>ROUND(E47*H47,2)</f>
        <v>0</v>
      </c>
      <c r="J47" s="159"/>
      <c r="K47" s="159">
        <f>ROUND(E47*J47,2)</f>
        <v>0</v>
      </c>
      <c r="L47" s="159">
        <v>21</v>
      </c>
      <c r="M47" s="159">
        <f>G47*(1+L47/100)</f>
        <v>0</v>
      </c>
      <c r="N47" s="150">
        <v>9.8999999999999999E-4</v>
      </c>
      <c r="O47" s="150">
        <f>ROUND(E47*N47,5)</f>
        <v>1.2673000000000001</v>
      </c>
      <c r="P47" s="150">
        <v>0</v>
      </c>
      <c r="Q47" s="150">
        <f>ROUND(E47*P47,5)</f>
        <v>0</v>
      </c>
      <c r="R47" s="150"/>
      <c r="S47" s="150"/>
      <c r="T47" s="151">
        <v>0.23599999999999999</v>
      </c>
      <c r="U47" s="150">
        <f>ROUND(E47*T47,2)</f>
        <v>302.10000000000002</v>
      </c>
      <c r="V47" s="142"/>
      <c r="W47" s="142"/>
      <c r="X47" s="142"/>
      <c r="Y47" s="142"/>
      <c r="Z47" s="142"/>
      <c r="AA47" s="142"/>
      <c r="AB47" s="142"/>
      <c r="AC47" s="142"/>
      <c r="AD47" s="142"/>
      <c r="AE47" s="142" t="s">
        <v>100</v>
      </c>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row>
    <row r="48" spans="1:60" outlineLevel="1" x14ac:dyDescent="0.25">
      <c r="A48" s="143"/>
      <c r="B48" s="143"/>
      <c r="C48" s="179" t="s">
        <v>679</v>
      </c>
      <c r="D48" s="152"/>
      <c r="E48" s="156">
        <v>868.5</v>
      </c>
      <c r="F48" s="159"/>
      <c r="G48" s="159"/>
      <c r="H48" s="159"/>
      <c r="I48" s="159"/>
      <c r="J48" s="159"/>
      <c r="K48" s="159"/>
      <c r="L48" s="159"/>
      <c r="M48" s="159"/>
      <c r="N48" s="150"/>
      <c r="O48" s="150"/>
      <c r="P48" s="150"/>
      <c r="Q48" s="150"/>
      <c r="R48" s="150"/>
      <c r="S48" s="150"/>
      <c r="T48" s="151"/>
      <c r="U48" s="150"/>
      <c r="V48" s="142"/>
      <c r="W48" s="142"/>
      <c r="X48" s="142"/>
      <c r="Y48" s="142"/>
      <c r="Z48" s="142"/>
      <c r="AA48" s="142"/>
      <c r="AB48" s="142"/>
      <c r="AC48" s="142"/>
      <c r="AD48" s="142"/>
      <c r="AE48" s="142" t="s">
        <v>102</v>
      </c>
      <c r="AF48" s="142">
        <v>0</v>
      </c>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row>
    <row r="49" spans="1:60" outlineLevel="1" x14ac:dyDescent="0.25">
      <c r="A49" s="143"/>
      <c r="B49" s="143"/>
      <c r="C49" s="179" t="s">
        <v>680</v>
      </c>
      <c r="D49" s="152"/>
      <c r="E49" s="156">
        <v>411.6</v>
      </c>
      <c r="F49" s="159"/>
      <c r="G49" s="159"/>
      <c r="H49" s="159"/>
      <c r="I49" s="159"/>
      <c r="J49" s="159"/>
      <c r="K49" s="159"/>
      <c r="L49" s="159"/>
      <c r="M49" s="159"/>
      <c r="N49" s="150"/>
      <c r="O49" s="150"/>
      <c r="P49" s="150"/>
      <c r="Q49" s="150"/>
      <c r="R49" s="150"/>
      <c r="S49" s="150"/>
      <c r="T49" s="151"/>
      <c r="U49" s="150"/>
      <c r="V49" s="142"/>
      <c r="W49" s="142"/>
      <c r="X49" s="142"/>
      <c r="Y49" s="142"/>
      <c r="Z49" s="142"/>
      <c r="AA49" s="142"/>
      <c r="AB49" s="142"/>
      <c r="AC49" s="142"/>
      <c r="AD49" s="142"/>
      <c r="AE49" s="142" t="s">
        <v>102</v>
      </c>
      <c r="AF49" s="142">
        <v>0</v>
      </c>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row>
    <row r="50" spans="1:60" outlineLevel="1" x14ac:dyDescent="0.25">
      <c r="A50" s="143">
        <v>18</v>
      </c>
      <c r="B50" s="143" t="s">
        <v>329</v>
      </c>
      <c r="C50" s="178" t="s">
        <v>328</v>
      </c>
      <c r="D50" s="150" t="s">
        <v>130</v>
      </c>
      <c r="E50" s="155">
        <v>1280.0999999999999</v>
      </c>
      <c r="F50" s="158">
        <f>H50+J50</f>
        <v>0</v>
      </c>
      <c r="G50" s="159">
        <f>ROUND(E50*F50,2)</f>
        <v>0</v>
      </c>
      <c r="H50" s="159"/>
      <c r="I50" s="159">
        <f>ROUND(E50*H50,2)</f>
        <v>0</v>
      </c>
      <c r="J50" s="159"/>
      <c r="K50" s="159">
        <f>ROUND(E50*J50,2)</f>
        <v>0</v>
      </c>
      <c r="L50" s="159">
        <v>21</v>
      </c>
      <c r="M50" s="159">
        <f>G50*(1+L50/100)</f>
        <v>0</v>
      </c>
      <c r="N50" s="150">
        <v>0</v>
      </c>
      <c r="O50" s="150">
        <f>ROUND(E50*N50,5)</f>
        <v>0</v>
      </c>
      <c r="P50" s="150">
        <v>0</v>
      </c>
      <c r="Q50" s="150">
        <f>ROUND(E50*P50,5)</f>
        <v>0</v>
      </c>
      <c r="R50" s="150"/>
      <c r="S50" s="150"/>
      <c r="T50" s="151">
        <v>7.0000000000000007E-2</v>
      </c>
      <c r="U50" s="150">
        <f>ROUND(E50*T50,2)</f>
        <v>89.61</v>
      </c>
      <c r="V50" s="142"/>
      <c r="W50" s="142"/>
      <c r="X50" s="142"/>
      <c r="Y50" s="142"/>
      <c r="Z50" s="142"/>
      <c r="AA50" s="142"/>
      <c r="AB50" s="142"/>
      <c r="AC50" s="142"/>
      <c r="AD50" s="142"/>
      <c r="AE50" s="142" t="s">
        <v>100</v>
      </c>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row>
    <row r="51" spans="1:60" x14ac:dyDescent="0.25">
      <c r="A51" s="144" t="s">
        <v>88</v>
      </c>
      <c r="B51" s="144" t="s">
        <v>402</v>
      </c>
      <c r="C51" s="180" t="s">
        <v>403</v>
      </c>
      <c r="D51" s="153"/>
      <c r="E51" s="157"/>
      <c r="F51" s="160"/>
      <c r="G51" s="160">
        <f>SUMIF(AE52:AE65,"&lt;&gt;NOR",G52:G65)</f>
        <v>0</v>
      </c>
      <c r="H51" s="160"/>
      <c r="I51" s="160">
        <f>SUM(I52:I65)</f>
        <v>0</v>
      </c>
      <c r="J51" s="160"/>
      <c r="K51" s="160">
        <f>SUM(K52:K65)</f>
        <v>0</v>
      </c>
      <c r="L51" s="160"/>
      <c r="M51" s="160">
        <f>SUM(M52:M65)</f>
        <v>0</v>
      </c>
      <c r="N51" s="153"/>
      <c r="O51" s="153">
        <f>SUM(O52:O65)</f>
        <v>0</v>
      </c>
      <c r="P51" s="153"/>
      <c r="Q51" s="153">
        <f>SUM(Q52:Q65)</f>
        <v>0</v>
      </c>
      <c r="R51" s="153"/>
      <c r="S51" s="153"/>
      <c r="T51" s="154"/>
      <c r="U51" s="153">
        <f>SUM(U52:U65)</f>
        <v>332.57</v>
      </c>
      <c r="AE51" t="s">
        <v>89</v>
      </c>
    </row>
    <row r="52" spans="1:60" outlineLevel="1" x14ac:dyDescent="0.25">
      <c r="A52" s="143">
        <v>19</v>
      </c>
      <c r="B52" s="143" t="s">
        <v>404</v>
      </c>
      <c r="C52" s="178" t="s">
        <v>405</v>
      </c>
      <c r="D52" s="150" t="s">
        <v>105</v>
      </c>
      <c r="E52" s="155">
        <v>430.11360000000002</v>
      </c>
      <c r="F52" s="158">
        <f>H52+J52</f>
        <v>0</v>
      </c>
      <c r="G52" s="159">
        <f>ROUND(E52*F52,2)</f>
        <v>0</v>
      </c>
      <c r="H52" s="159"/>
      <c r="I52" s="159">
        <f>ROUND(E52*H52,2)</f>
        <v>0</v>
      </c>
      <c r="J52" s="159"/>
      <c r="K52" s="159">
        <f>ROUND(E52*J52,2)</f>
        <v>0</v>
      </c>
      <c r="L52" s="159">
        <v>21</v>
      </c>
      <c r="M52" s="159">
        <f>G52*(1+L52/100)</f>
        <v>0</v>
      </c>
      <c r="N52" s="150">
        <v>0</v>
      </c>
      <c r="O52" s="150">
        <f>ROUND(E52*N52,5)</f>
        <v>0</v>
      </c>
      <c r="P52" s="150">
        <v>0</v>
      </c>
      <c r="Q52" s="150">
        <f>ROUND(E52*P52,5)</f>
        <v>0</v>
      </c>
      <c r="R52" s="150"/>
      <c r="S52" s="150"/>
      <c r="T52" s="151">
        <v>0.34499999999999997</v>
      </c>
      <c r="U52" s="150">
        <f>ROUND(E52*T52,2)</f>
        <v>148.38999999999999</v>
      </c>
      <c r="V52" s="142"/>
      <c r="W52" s="142"/>
      <c r="X52" s="142"/>
      <c r="Y52" s="142"/>
      <c r="Z52" s="142"/>
      <c r="AA52" s="142"/>
      <c r="AB52" s="142"/>
      <c r="AC52" s="142"/>
      <c r="AD52" s="142"/>
      <c r="AE52" s="142" t="s">
        <v>100</v>
      </c>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row>
    <row r="53" spans="1:60" outlineLevel="1" x14ac:dyDescent="0.25">
      <c r="A53" s="143"/>
      <c r="B53" s="143"/>
      <c r="C53" s="179" t="s">
        <v>681</v>
      </c>
      <c r="D53" s="152"/>
      <c r="E53" s="156">
        <v>430.11360000000002</v>
      </c>
      <c r="F53" s="159"/>
      <c r="G53" s="159"/>
      <c r="H53" s="159"/>
      <c r="I53" s="159"/>
      <c r="J53" s="159"/>
      <c r="K53" s="159"/>
      <c r="L53" s="159"/>
      <c r="M53" s="159"/>
      <c r="N53" s="150"/>
      <c r="O53" s="150"/>
      <c r="P53" s="150"/>
      <c r="Q53" s="150"/>
      <c r="R53" s="150"/>
      <c r="S53" s="150"/>
      <c r="T53" s="151"/>
      <c r="U53" s="150"/>
      <c r="V53" s="142"/>
      <c r="W53" s="142"/>
      <c r="X53" s="142"/>
      <c r="Y53" s="142"/>
      <c r="Z53" s="142"/>
      <c r="AA53" s="142"/>
      <c r="AB53" s="142"/>
      <c r="AC53" s="142"/>
      <c r="AD53" s="142"/>
      <c r="AE53" s="142" t="s">
        <v>102</v>
      </c>
      <c r="AF53" s="142">
        <v>0</v>
      </c>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row>
    <row r="54" spans="1:60" outlineLevel="1" x14ac:dyDescent="0.25">
      <c r="A54" s="143">
        <v>20</v>
      </c>
      <c r="B54" s="143" t="s">
        <v>407</v>
      </c>
      <c r="C54" s="178" t="s">
        <v>408</v>
      </c>
      <c r="D54" s="150" t="s">
        <v>105</v>
      </c>
      <c r="E54" s="155">
        <v>337.94640000000004</v>
      </c>
      <c r="F54" s="158">
        <f>H54+J54</f>
        <v>0</v>
      </c>
      <c r="G54" s="159">
        <f>ROUND(E54*F54,2)</f>
        <v>0</v>
      </c>
      <c r="H54" s="159"/>
      <c r="I54" s="159">
        <f>ROUND(E54*H54,2)</f>
        <v>0</v>
      </c>
      <c r="J54" s="159"/>
      <c r="K54" s="159">
        <f>ROUND(E54*J54,2)</f>
        <v>0</v>
      </c>
      <c r="L54" s="159">
        <v>21</v>
      </c>
      <c r="M54" s="159">
        <f>G54*(1+L54/100)</f>
        <v>0</v>
      </c>
      <c r="N54" s="150">
        <v>0</v>
      </c>
      <c r="O54" s="150">
        <f>ROUND(E54*N54,5)</f>
        <v>0</v>
      </c>
      <c r="P54" s="150">
        <v>0</v>
      </c>
      <c r="Q54" s="150">
        <f>ROUND(E54*P54,5)</f>
        <v>0</v>
      </c>
      <c r="R54" s="150"/>
      <c r="S54" s="150"/>
      <c r="T54" s="151">
        <v>0.48399999999999999</v>
      </c>
      <c r="U54" s="150">
        <f>ROUND(E54*T54,2)</f>
        <v>163.57</v>
      </c>
      <c r="V54" s="142"/>
      <c r="W54" s="142"/>
      <c r="X54" s="142"/>
      <c r="Y54" s="142"/>
      <c r="Z54" s="142"/>
      <c r="AA54" s="142"/>
      <c r="AB54" s="142"/>
      <c r="AC54" s="142"/>
      <c r="AD54" s="142"/>
      <c r="AE54" s="142" t="s">
        <v>100</v>
      </c>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row>
    <row r="55" spans="1:60" outlineLevel="1" x14ac:dyDescent="0.25">
      <c r="A55" s="143"/>
      <c r="B55" s="143"/>
      <c r="C55" s="179" t="s">
        <v>682</v>
      </c>
      <c r="D55" s="152"/>
      <c r="E55" s="156">
        <v>337.94639999999998</v>
      </c>
      <c r="F55" s="159"/>
      <c r="G55" s="159"/>
      <c r="H55" s="159"/>
      <c r="I55" s="159"/>
      <c r="J55" s="159"/>
      <c r="K55" s="159"/>
      <c r="L55" s="159"/>
      <c r="M55" s="159"/>
      <c r="N55" s="150"/>
      <c r="O55" s="150"/>
      <c r="P55" s="150"/>
      <c r="Q55" s="150"/>
      <c r="R55" s="150"/>
      <c r="S55" s="150"/>
      <c r="T55" s="151"/>
      <c r="U55" s="150"/>
      <c r="V55" s="142"/>
      <c r="W55" s="142"/>
      <c r="X55" s="142"/>
      <c r="Y55" s="142"/>
      <c r="Z55" s="142"/>
      <c r="AA55" s="142"/>
      <c r="AB55" s="142"/>
      <c r="AC55" s="142"/>
      <c r="AD55" s="142"/>
      <c r="AE55" s="142" t="s">
        <v>102</v>
      </c>
      <c r="AF55" s="142">
        <v>0</v>
      </c>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row>
    <row r="56" spans="1:60" ht="20.399999999999999" outlineLevel="1" x14ac:dyDescent="0.25">
      <c r="A56" s="143">
        <v>21</v>
      </c>
      <c r="B56" s="143" t="s">
        <v>410</v>
      </c>
      <c r="C56" s="178" t="s">
        <v>411</v>
      </c>
      <c r="D56" s="150" t="s">
        <v>105</v>
      </c>
      <c r="E56" s="155">
        <v>430.11360000000002</v>
      </c>
      <c r="F56" s="158">
        <f>H56+J56</f>
        <v>0</v>
      </c>
      <c r="G56" s="159">
        <f>ROUND(E56*F56,2)</f>
        <v>0</v>
      </c>
      <c r="H56" s="159"/>
      <c r="I56" s="159">
        <f>ROUND(E56*H56,2)</f>
        <v>0</v>
      </c>
      <c r="J56" s="159"/>
      <c r="K56" s="159">
        <f>ROUND(E56*J56,2)</f>
        <v>0</v>
      </c>
      <c r="L56" s="159">
        <v>21</v>
      </c>
      <c r="M56" s="159">
        <f>G56*(1+L56/100)</f>
        <v>0</v>
      </c>
      <c r="N56" s="150">
        <v>0</v>
      </c>
      <c r="O56" s="150">
        <f>ROUND(E56*N56,5)</f>
        <v>0</v>
      </c>
      <c r="P56" s="150">
        <v>0</v>
      </c>
      <c r="Q56" s="150">
        <f>ROUND(E56*P56,5)</f>
        <v>0</v>
      </c>
      <c r="R56" s="150"/>
      <c r="S56" s="150"/>
      <c r="T56" s="151">
        <v>0</v>
      </c>
      <c r="U56" s="150">
        <f>ROUND(E56*T56,2)</f>
        <v>0</v>
      </c>
      <c r="V56" s="142"/>
      <c r="W56" s="142"/>
      <c r="X56" s="142"/>
      <c r="Y56" s="142"/>
      <c r="Z56" s="142"/>
      <c r="AA56" s="142"/>
      <c r="AB56" s="142"/>
      <c r="AC56" s="142"/>
      <c r="AD56" s="142"/>
      <c r="AE56" s="142" t="s">
        <v>100</v>
      </c>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row>
    <row r="57" spans="1:60" ht="20.399999999999999" outlineLevel="1" x14ac:dyDescent="0.25">
      <c r="A57" s="143">
        <v>22</v>
      </c>
      <c r="B57" s="143" t="s">
        <v>412</v>
      </c>
      <c r="C57" s="178" t="s">
        <v>413</v>
      </c>
      <c r="D57" s="150" t="s">
        <v>105</v>
      </c>
      <c r="E57" s="155">
        <v>337.94639999999998</v>
      </c>
      <c r="F57" s="158">
        <f>H57+J57</f>
        <v>0</v>
      </c>
      <c r="G57" s="159">
        <f>ROUND(E57*F57,2)</f>
        <v>0</v>
      </c>
      <c r="H57" s="159"/>
      <c r="I57" s="159">
        <f>ROUND(E57*H57,2)</f>
        <v>0</v>
      </c>
      <c r="J57" s="159"/>
      <c r="K57" s="159">
        <f>ROUND(E57*J57,2)</f>
        <v>0</v>
      </c>
      <c r="L57" s="159">
        <v>21</v>
      </c>
      <c r="M57" s="159">
        <f>G57*(1+L57/100)</f>
        <v>0</v>
      </c>
      <c r="N57" s="150">
        <v>0</v>
      </c>
      <c r="O57" s="150">
        <f>ROUND(E57*N57,5)</f>
        <v>0</v>
      </c>
      <c r="P57" s="150">
        <v>0</v>
      </c>
      <c r="Q57" s="150">
        <f>ROUND(E57*P57,5)</f>
        <v>0</v>
      </c>
      <c r="R57" s="150"/>
      <c r="S57" s="150"/>
      <c r="T57" s="151">
        <v>0</v>
      </c>
      <c r="U57" s="150">
        <f>ROUND(E57*T57,2)</f>
        <v>0</v>
      </c>
      <c r="V57" s="142"/>
      <c r="W57" s="142"/>
      <c r="X57" s="142"/>
      <c r="Y57" s="142"/>
      <c r="Z57" s="142"/>
      <c r="AA57" s="142"/>
      <c r="AB57" s="142"/>
      <c r="AC57" s="142"/>
      <c r="AD57" s="142"/>
      <c r="AE57" s="142" t="s">
        <v>100</v>
      </c>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row>
    <row r="58" spans="1:60" outlineLevel="1" x14ac:dyDescent="0.25">
      <c r="A58" s="143">
        <v>23</v>
      </c>
      <c r="B58" s="143" t="s">
        <v>144</v>
      </c>
      <c r="C58" s="178" t="s">
        <v>145</v>
      </c>
      <c r="D58" s="150" t="s">
        <v>105</v>
      </c>
      <c r="E58" s="155">
        <v>430.11360000000002</v>
      </c>
      <c r="F58" s="158">
        <f>H58+J58</f>
        <v>0</v>
      </c>
      <c r="G58" s="159">
        <f>ROUND(E58*F58,2)</f>
        <v>0</v>
      </c>
      <c r="H58" s="159"/>
      <c r="I58" s="159">
        <f>ROUND(E58*H58,2)</f>
        <v>0</v>
      </c>
      <c r="J58" s="159"/>
      <c r="K58" s="159">
        <f>ROUND(E58*J58,2)</f>
        <v>0</v>
      </c>
      <c r="L58" s="159">
        <v>21</v>
      </c>
      <c r="M58" s="159">
        <f>G58*(1+L58/100)</f>
        <v>0</v>
      </c>
      <c r="N58" s="150">
        <v>0</v>
      </c>
      <c r="O58" s="150">
        <f>ROUND(E58*N58,5)</f>
        <v>0</v>
      </c>
      <c r="P58" s="150">
        <v>0</v>
      </c>
      <c r="Q58" s="150">
        <f>ROUND(E58*P58,5)</f>
        <v>0</v>
      </c>
      <c r="R58" s="150"/>
      <c r="S58" s="150"/>
      <c r="T58" s="151">
        <v>0</v>
      </c>
      <c r="U58" s="150">
        <f>ROUND(E58*T58,2)</f>
        <v>0</v>
      </c>
      <c r="V58" s="142"/>
      <c r="W58" s="142"/>
      <c r="X58" s="142"/>
      <c r="Y58" s="142"/>
      <c r="Z58" s="142"/>
      <c r="AA58" s="142"/>
      <c r="AB58" s="142"/>
      <c r="AC58" s="142"/>
      <c r="AD58" s="142"/>
      <c r="AE58" s="142" t="s">
        <v>100</v>
      </c>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row>
    <row r="59" spans="1:60" outlineLevel="1" x14ac:dyDescent="0.25">
      <c r="A59" s="143">
        <v>24</v>
      </c>
      <c r="B59" s="143" t="s">
        <v>146</v>
      </c>
      <c r="C59" s="178" t="s">
        <v>147</v>
      </c>
      <c r="D59" s="150" t="s">
        <v>105</v>
      </c>
      <c r="E59" s="155">
        <v>337.94639999999998</v>
      </c>
      <c r="F59" s="158">
        <f>H59+J59</f>
        <v>0</v>
      </c>
      <c r="G59" s="159">
        <f>ROUND(E59*F59,2)</f>
        <v>0</v>
      </c>
      <c r="H59" s="159"/>
      <c r="I59" s="159">
        <f>ROUND(E59*H59,2)</f>
        <v>0</v>
      </c>
      <c r="J59" s="159"/>
      <c r="K59" s="159">
        <f>ROUND(E59*J59,2)</f>
        <v>0</v>
      </c>
      <c r="L59" s="159">
        <v>21</v>
      </c>
      <c r="M59" s="159">
        <f>G59*(1+L59/100)</f>
        <v>0</v>
      </c>
      <c r="N59" s="150">
        <v>0</v>
      </c>
      <c r="O59" s="150">
        <f>ROUND(E59*N59,5)</f>
        <v>0</v>
      </c>
      <c r="P59" s="150">
        <v>0</v>
      </c>
      <c r="Q59" s="150">
        <f>ROUND(E59*P59,5)</f>
        <v>0</v>
      </c>
      <c r="R59" s="150"/>
      <c r="S59" s="150"/>
      <c r="T59" s="151">
        <v>6.0999999999999999E-2</v>
      </c>
      <c r="U59" s="150">
        <f>ROUND(E59*T59,2)</f>
        <v>20.61</v>
      </c>
      <c r="V59" s="142"/>
      <c r="W59" s="142"/>
      <c r="X59" s="142"/>
      <c r="Y59" s="142"/>
      <c r="Z59" s="142"/>
      <c r="AA59" s="142"/>
      <c r="AB59" s="142"/>
      <c r="AC59" s="142"/>
      <c r="AD59" s="142"/>
      <c r="AE59" s="142" t="s">
        <v>100</v>
      </c>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row>
    <row r="60" spans="1:60" outlineLevel="1" x14ac:dyDescent="0.25">
      <c r="A60" s="143">
        <v>25</v>
      </c>
      <c r="B60" s="143" t="s">
        <v>172</v>
      </c>
      <c r="C60" s="178" t="s">
        <v>414</v>
      </c>
      <c r="D60" s="150" t="s">
        <v>105</v>
      </c>
      <c r="E60" s="155">
        <v>768.06</v>
      </c>
      <c r="F60" s="158">
        <f>H60+J60</f>
        <v>0</v>
      </c>
      <c r="G60" s="159">
        <f>ROUND(E60*F60,2)</f>
        <v>0</v>
      </c>
      <c r="H60" s="159"/>
      <c r="I60" s="159">
        <f>ROUND(E60*H60,2)</f>
        <v>0</v>
      </c>
      <c r="J60" s="159"/>
      <c r="K60" s="159">
        <f>ROUND(E60*J60,2)</f>
        <v>0</v>
      </c>
      <c r="L60" s="159">
        <v>21</v>
      </c>
      <c r="M60" s="159">
        <f>G60*(1+L60/100)</f>
        <v>0</v>
      </c>
      <c r="N60" s="150">
        <v>0</v>
      </c>
      <c r="O60" s="150">
        <f>ROUND(E60*N60,5)</f>
        <v>0</v>
      </c>
      <c r="P60" s="150">
        <v>0</v>
      </c>
      <c r="Q60" s="150">
        <f>ROUND(E60*P60,5)</f>
        <v>0</v>
      </c>
      <c r="R60" s="150"/>
      <c r="S60" s="150"/>
      <c r="T60" s="151">
        <v>0</v>
      </c>
      <c r="U60" s="150">
        <f>ROUND(E60*T60,2)</f>
        <v>0</v>
      </c>
      <c r="V60" s="142"/>
      <c r="W60" s="142"/>
      <c r="X60" s="142"/>
      <c r="Y60" s="142"/>
      <c r="Z60" s="142"/>
      <c r="AA60" s="142"/>
      <c r="AB60" s="142"/>
      <c r="AC60" s="142"/>
      <c r="AD60" s="142"/>
      <c r="AE60" s="142" t="s">
        <v>100</v>
      </c>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row>
    <row r="61" spans="1:60" outlineLevel="1" x14ac:dyDescent="0.25">
      <c r="A61" s="143"/>
      <c r="B61" s="143"/>
      <c r="C61" s="391" t="s">
        <v>415</v>
      </c>
      <c r="D61" s="392"/>
      <c r="E61" s="393"/>
      <c r="F61" s="394"/>
      <c r="G61" s="395"/>
      <c r="H61" s="159"/>
      <c r="I61" s="159"/>
      <c r="J61" s="159"/>
      <c r="K61" s="159"/>
      <c r="L61" s="159"/>
      <c r="M61" s="159"/>
      <c r="N61" s="150"/>
      <c r="O61" s="150"/>
      <c r="P61" s="150"/>
      <c r="Q61" s="150"/>
      <c r="R61" s="150"/>
      <c r="S61" s="150"/>
      <c r="T61" s="151"/>
      <c r="U61" s="150"/>
      <c r="V61" s="142"/>
      <c r="W61" s="142"/>
      <c r="X61" s="142"/>
      <c r="Y61" s="142"/>
      <c r="Z61" s="142"/>
      <c r="AA61" s="142"/>
      <c r="AB61" s="142"/>
      <c r="AC61" s="142"/>
      <c r="AD61" s="142"/>
      <c r="AE61" s="142" t="s">
        <v>95</v>
      </c>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5" t="str">
        <f>C61</f>
        <v>poplatky za likvidaci odpadů nekontaminovaných  17 05 04 Vytěžené zeminy a horniny</v>
      </c>
      <c r="BB61" s="142"/>
      <c r="BC61" s="142"/>
      <c r="BD61" s="142"/>
      <c r="BE61" s="142"/>
      <c r="BF61" s="142"/>
      <c r="BG61" s="142"/>
      <c r="BH61" s="142"/>
    </row>
    <row r="62" spans="1:60" outlineLevel="1" x14ac:dyDescent="0.25">
      <c r="A62" s="143"/>
      <c r="B62" s="143"/>
      <c r="C62" s="391" t="s">
        <v>175</v>
      </c>
      <c r="D62" s="392"/>
      <c r="E62" s="393"/>
      <c r="F62" s="394"/>
      <c r="G62" s="395"/>
      <c r="H62" s="159"/>
      <c r="I62" s="159"/>
      <c r="J62" s="159"/>
      <c r="K62" s="159"/>
      <c r="L62" s="159"/>
      <c r="M62" s="159"/>
      <c r="N62" s="150"/>
      <c r="O62" s="150"/>
      <c r="P62" s="150"/>
      <c r="Q62" s="150"/>
      <c r="R62" s="150"/>
      <c r="S62" s="150"/>
      <c r="T62" s="151"/>
      <c r="U62" s="150"/>
      <c r="V62" s="142"/>
      <c r="W62" s="142"/>
      <c r="X62" s="142"/>
      <c r="Y62" s="142"/>
      <c r="Z62" s="142"/>
      <c r="AA62" s="142"/>
      <c r="AB62" s="142"/>
      <c r="AC62" s="142"/>
      <c r="AD62" s="142"/>
      <c r="AE62" s="142" t="s">
        <v>95</v>
      </c>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5" t="str">
        <f>C62</f>
        <v>Položka obsahuje:</v>
      </c>
      <c r="BB62" s="142"/>
      <c r="BC62" s="142"/>
      <c r="BD62" s="142"/>
      <c r="BE62" s="142"/>
      <c r="BF62" s="142"/>
      <c r="BG62" s="142"/>
      <c r="BH62" s="142"/>
    </row>
    <row r="63" spans="1:60" ht="21" outlineLevel="1" x14ac:dyDescent="0.25">
      <c r="A63" s="143"/>
      <c r="B63" s="143"/>
      <c r="C63" s="391" t="s">
        <v>416</v>
      </c>
      <c r="D63" s="392"/>
      <c r="E63" s="393"/>
      <c r="F63" s="394"/>
      <c r="G63" s="395"/>
      <c r="H63" s="159"/>
      <c r="I63" s="159"/>
      <c r="J63" s="159"/>
      <c r="K63" s="159"/>
      <c r="L63" s="159"/>
      <c r="M63" s="159"/>
      <c r="N63" s="150"/>
      <c r="O63" s="150"/>
      <c r="P63" s="150"/>
      <c r="Q63" s="150"/>
      <c r="R63" s="150"/>
      <c r="S63" s="150"/>
      <c r="T63" s="151"/>
      <c r="U63" s="150"/>
      <c r="V63" s="142"/>
      <c r="W63" s="142"/>
      <c r="X63" s="142"/>
      <c r="Y63" s="142"/>
      <c r="Z63" s="142"/>
      <c r="AA63" s="142"/>
      <c r="AB63" s="142"/>
      <c r="AC63" s="142"/>
      <c r="AD63" s="142"/>
      <c r="AE63" s="142" t="s">
        <v>95</v>
      </c>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5" t="str">
        <f>C63</f>
        <v>- veškeré poplatky provozovateli skládky, recyklační linky nebo jiného zařízení na recyklaci nebo likvidaci odpadů související s převzetím, uložením, zpracováním nebo likvidací odpadu</v>
      </c>
      <c r="BB63" s="142"/>
      <c r="BC63" s="142"/>
      <c r="BD63" s="142"/>
      <c r="BE63" s="142"/>
      <c r="BF63" s="142"/>
      <c r="BG63" s="142"/>
      <c r="BH63" s="142"/>
    </row>
    <row r="64" spans="1:60" ht="21" outlineLevel="1" x14ac:dyDescent="0.25">
      <c r="A64" s="143"/>
      <c r="B64" s="143"/>
      <c r="C64" s="391" t="s">
        <v>417</v>
      </c>
      <c r="D64" s="392"/>
      <c r="E64" s="393"/>
      <c r="F64" s="394"/>
      <c r="G64" s="395"/>
      <c r="H64" s="159"/>
      <c r="I64" s="159"/>
      <c r="J64" s="159"/>
      <c r="K64" s="159"/>
      <c r="L64" s="159"/>
      <c r="M64" s="159"/>
      <c r="N64" s="150"/>
      <c r="O64" s="150"/>
      <c r="P64" s="150"/>
      <c r="Q64" s="150"/>
      <c r="R64" s="150"/>
      <c r="S64" s="150"/>
      <c r="T64" s="151"/>
      <c r="U64" s="150"/>
      <c r="V64" s="142"/>
      <c r="W64" s="142"/>
      <c r="X64" s="142"/>
      <c r="Y64" s="142"/>
      <c r="Z64" s="142"/>
      <c r="AA64" s="142"/>
      <c r="AB64" s="142"/>
      <c r="AC64" s="142"/>
      <c r="AD64" s="142"/>
      <c r="AE64" s="142" t="s">
        <v>95</v>
      </c>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5" t="str">
        <f>C64</f>
        <v>- náklady spojené s dopravou odpadu z místa stavby na místo převzetí provozovatelem skládky, recyklační linky nebo jiného zařízení  na zpracování nebo likvidaci odpadů</v>
      </c>
      <c r="BB64" s="142"/>
      <c r="BC64" s="142"/>
      <c r="BD64" s="142"/>
      <c r="BE64" s="142"/>
      <c r="BF64" s="142"/>
      <c r="BG64" s="142"/>
      <c r="BH64" s="142"/>
    </row>
    <row r="65" spans="1:60" outlineLevel="1" x14ac:dyDescent="0.25">
      <c r="A65" s="143"/>
      <c r="B65" s="143"/>
      <c r="C65" s="179" t="s">
        <v>683</v>
      </c>
      <c r="D65" s="152"/>
      <c r="E65" s="156">
        <v>768.06</v>
      </c>
      <c r="F65" s="159"/>
      <c r="G65" s="159"/>
      <c r="H65" s="159"/>
      <c r="I65" s="159"/>
      <c r="J65" s="159"/>
      <c r="K65" s="159"/>
      <c r="L65" s="159"/>
      <c r="M65" s="159"/>
      <c r="N65" s="150"/>
      <c r="O65" s="150"/>
      <c r="P65" s="150"/>
      <c r="Q65" s="150"/>
      <c r="R65" s="150"/>
      <c r="S65" s="150"/>
      <c r="T65" s="151"/>
      <c r="U65" s="150"/>
      <c r="V65" s="142"/>
      <c r="W65" s="142"/>
      <c r="X65" s="142"/>
      <c r="Y65" s="142"/>
      <c r="Z65" s="142"/>
      <c r="AA65" s="142"/>
      <c r="AB65" s="142"/>
      <c r="AC65" s="142"/>
      <c r="AD65" s="142"/>
      <c r="AE65" s="142" t="s">
        <v>102</v>
      </c>
      <c r="AF65" s="142">
        <v>0</v>
      </c>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row>
    <row r="66" spans="1:60" x14ac:dyDescent="0.25">
      <c r="A66" s="144" t="s">
        <v>88</v>
      </c>
      <c r="B66" s="144" t="s">
        <v>419</v>
      </c>
      <c r="C66" s="180" t="s">
        <v>420</v>
      </c>
      <c r="D66" s="153"/>
      <c r="E66" s="157"/>
      <c r="F66" s="160"/>
      <c r="G66" s="160">
        <f>SUMIF(AE67:AE75,"&lt;&gt;NOR",G67:G75)</f>
        <v>0</v>
      </c>
      <c r="H66" s="160"/>
      <c r="I66" s="160">
        <f>SUM(I67:I75)</f>
        <v>0</v>
      </c>
      <c r="J66" s="160"/>
      <c r="K66" s="160">
        <f>SUM(K67:K75)</f>
        <v>0</v>
      </c>
      <c r="L66" s="160"/>
      <c r="M66" s="160">
        <f>SUM(M67:M75)</f>
        <v>0</v>
      </c>
      <c r="N66" s="153"/>
      <c r="O66" s="153">
        <f>SUM(O67:O75)</f>
        <v>0</v>
      </c>
      <c r="P66" s="153"/>
      <c r="Q66" s="153">
        <f>SUM(Q67:Q75)</f>
        <v>0</v>
      </c>
      <c r="R66" s="153"/>
      <c r="S66" s="153"/>
      <c r="T66" s="154"/>
      <c r="U66" s="153">
        <f>SUM(U67:U75)</f>
        <v>0</v>
      </c>
      <c r="AE66" t="s">
        <v>89</v>
      </c>
    </row>
    <row r="67" spans="1:60" outlineLevel="1" x14ac:dyDescent="0.25">
      <c r="A67" s="143">
        <v>26</v>
      </c>
      <c r="B67" s="143" t="s">
        <v>148</v>
      </c>
      <c r="C67" s="178" t="s">
        <v>421</v>
      </c>
      <c r="D67" s="150" t="s">
        <v>105</v>
      </c>
      <c r="E67" s="155">
        <v>476.39399999999972</v>
      </c>
      <c r="F67" s="158">
        <f>H67+J67</f>
        <v>0</v>
      </c>
      <c r="G67" s="159">
        <f>ROUND(E67*F67,2)</f>
        <v>0</v>
      </c>
      <c r="H67" s="159"/>
      <c r="I67" s="159">
        <f>ROUND(E67*H67,2)</f>
        <v>0</v>
      </c>
      <c r="J67" s="159"/>
      <c r="K67" s="159">
        <f>ROUND(E67*J67,2)</f>
        <v>0</v>
      </c>
      <c r="L67" s="159">
        <v>21</v>
      </c>
      <c r="M67" s="159">
        <f>G67*(1+L67/100)</f>
        <v>0</v>
      </c>
      <c r="N67" s="150">
        <v>0</v>
      </c>
      <c r="O67" s="150">
        <f>ROUND(E67*N67,5)</f>
        <v>0</v>
      </c>
      <c r="P67" s="150">
        <v>0</v>
      </c>
      <c r="Q67" s="150">
        <f>ROUND(E67*P67,5)</f>
        <v>0</v>
      </c>
      <c r="R67" s="150"/>
      <c r="S67" s="150"/>
      <c r="T67" s="151">
        <v>0</v>
      </c>
      <c r="U67" s="150">
        <f>ROUND(E67*T67,2)</f>
        <v>0</v>
      </c>
      <c r="V67" s="142"/>
      <c r="W67" s="142"/>
      <c r="X67" s="142"/>
      <c r="Y67" s="142"/>
      <c r="Z67" s="142"/>
      <c r="AA67" s="142"/>
      <c r="AB67" s="142"/>
      <c r="AC67" s="142"/>
      <c r="AD67" s="142"/>
      <c r="AE67" s="142" t="s">
        <v>100</v>
      </c>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row>
    <row r="68" spans="1:60" outlineLevel="1" x14ac:dyDescent="0.25">
      <c r="A68" s="143"/>
      <c r="B68" s="143"/>
      <c r="C68" s="179" t="s">
        <v>684</v>
      </c>
      <c r="D68" s="152"/>
      <c r="E68" s="156">
        <v>521.1</v>
      </c>
      <c r="F68" s="159"/>
      <c r="G68" s="159"/>
      <c r="H68" s="159"/>
      <c r="I68" s="159"/>
      <c r="J68" s="159"/>
      <c r="K68" s="159"/>
      <c r="L68" s="159"/>
      <c r="M68" s="159"/>
      <c r="N68" s="150"/>
      <c r="O68" s="150"/>
      <c r="P68" s="150"/>
      <c r="Q68" s="150"/>
      <c r="R68" s="150"/>
      <c r="S68" s="150"/>
      <c r="T68" s="151"/>
      <c r="U68" s="150"/>
      <c r="V68" s="142"/>
      <c r="W68" s="142"/>
      <c r="X68" s="142"/>
      <c r="Y68" s="142"/>
      <c r="Z68" s="142"/>
      <c r="AA68" s="142"/>
      <c r="AB68" s="142"/>
      <c r="AC68" s="142"/>
      <c r="AD68" s="142"/>
      <c r="AE68" s="142" t="s">
        <v>102</v>
      </c>
      <c r="AF68" s="142">
        <v>0</v>
      </c>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row>
    <row r="69" spans="1:60" outlineLevel="1" x14ac:dyDescent="0.25">
      <c r="A69" s="143"/>
      <c r="B69" s="143"/>
      <c r="C69" s="179" t="s">
        <v>685</v>
      </c>
      <c r="D69" s="152"/>
      <c r="E69" s="156">
        <v>246.96</v>
      </c>
      <c r="F69" s="159"/>
      <c r="G69" s="159"/>
      <c r="H69" s="159"/>
      <c r="I69" s="159"/>
      <c r="J69" s="159"/>
      <c r="K69" s="159"/>
      <c r="L69" s="159"/>
      <c r="M69" s="159"/>
      <c r="N69" s="150"/>
      <c r="O69" s="150"/>
      <c r="P69" s="150"/>
      <c r="Q69" s="150"/>
      <c r="R69" s="150"/>
      <c r="S69" s="150"/>
      <c r="T69" s="151"/>
      <c r="U69" s="150"/>
      <c r="V69" s="142"/>
      <c r="W69" s="142"/>
      <c r="X69" s="142"/>
      <c r="Y69" s="142"/>
      <c r="Z69" s="142"/>
      <c r="AA69" s="142"/>
      <c r="AB69" s="142"/>
      <c r="AC69" s="142"/>
      <c r="AD69" s="142"/>
      <c r="AE69" s="142" t="s">
        <v>102</v>
      </c>
      <c r="AF69" s="142">
        <v>0</v>
      </c>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row>
    <row r="70" spans="1:60" outlineLevel="1" x14ac:dyDescent="0.25">
      <c r="A70" s="143"/>
      <c r="B70" s="143"/>
      <c r="C70" s="179" t="s">
        <v>686</v>
      </c>
      <c r="D70" s="152"/>
      <c r="E70" s="156">
        <v>-191.07</v>
      </c>
      <c r="F70" s="159"/>
      <c r="G70" s="159"/>
      <c r="H70" s="159"/>
      <c r="I70" s="159"/>
      <c r="J70" s="159"/>
      <c r="K70" s="159"/>
      <c r="L70" s="159"/>
      <c r="M70" s="159"/>
      <c r="N70" s="150"/>
      <c r="O70" s="150"/>
      <c r="P70" s="150"/>
      <c r="Q70" s="150"/>
      <c r="R70" s="150"/>
      <c r="S70" s="150"/>
      <c r="T70" s="151"/>
      <c r="U70" s="150"/>
      <c r="V70" s="142"/>
      <c r="W70" s="142"/>
      <c r="X70" s="142"/>
      <c r="Y70" s="142"/>
      <c r="Z70" s="142"/>
      <c r="AA70" s="142"/>
      <c r="AB70" s="142"/>
      <c r="AC70" s="142"/>
      <c r="AD70" s="142"/>
      <c r="AE70" s="142" t="s">
        <v>102</v>
      </c>
      <c r="AF70" s="142">
        <v>0</v>
      </c>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row>
    <row r="71" spans="1:60" outlineLevel="1" x14ac:dyDescent="0.25">
      <c r="A71" s="143"/>
      <c r="B71" s="143"/>
      <c r="C71" s="179" t="s">
        <v>687</v>
      </c>
      <c r="D71" s="152"/>
      <c r="E71" s="156">
        <v>-49.392000000000003</v>
      </c>
      <c r="F71" s="159"/>
      <c r="G71" s="159"/>
      <c r="H71" s="159"/>
      <c r="I71" s="159"/>
      <c r="J71" s="159"/>
      <c r="K71" s="159"/>
      <c r="L71" s="159"/>
      <c r="M71" s="159"/>
      <c r="N71" s="150"/>
      <c r="O71" s="150"/>
      <c r="P71" s="150"/>
      <c r="Q71" s="150"/>
      <c r="R71" s="150"/>
      <c r="S71" s="150"/>
      <c r="T71" s="151"/>
      <c r="U71" s="150"/>
      <c r="V71" s="142"/>
      <c r="W71" s="142"/>
      <c r="X71" s="142"/>
      <c r="Y71" s="142"/>
      <c r="Z71" s="142"/>
      <c r="AA71" s="142"/>
      <c r="AB71" s="142"/>
      <c r="AC71" s="142"/>
      <c r="AD71" s="142"/>
      <c r="AE71" s="142" t="s">
        <v>102</v>
      </c>
      <c r="AF71" s="142">
        <v>0</v>
      </c>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row>
    <row r="72" spans="1:60" outlineLevel="1" x14ac:dyDescent="0.25">
      <c r="A72" s="143"/>
      <c r="B72" s="143"/>
      <c r="C72" s="179" t="s">
        <v>688</v>
      </c>
      <c r="D72" s="152"/>
      <c r="E72" s="156">
        <v>-51.204000000000001</v>
      </c>
      <c r="F72" s="159"/>
      <c r="G72" s="159"/>
      <c r="H72" s="159"/>
      <c r="I72" s="159"/>
      <c r="J72" s="159"/>
      <c r="K72" s="159"/>
      <c r="L72" s="159"/>
      <c r="M72" s="159"/>
      <c r="N72" s="150"/>
      <c r="O72" s="150"/>
      <c r="P72" s="150"/>
      <c r="Q72" s="150"/>
      <c r="R72" s="150"/>
      <c r="S72" s="150"/>
      <c r="T72" s="151"/>
      <c r="U72" s="150"/>
      <c r="V72" s="142"/>
      <c r="W72" s="142"/>
      <c r="X72" s="142"/>
      <c r="Y72" s="142"/>
      <c r="Z72" s="142"/>
      <c r="AA72" s="142"/>
      <c r="AB72" s="142"/>
      <c r="AC72" s="142"/>
      <c r="AD72" s="142"/>
      <c r="AE72" s="142" t="s">
        <v>102</v>
      </c>
      <c r="AF72" s="142">
        <v>0</v>
      </c>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row>
    <row r="73" spans="1:60" outlineLevel="1" x14ac:dyDescent="0.25">
      <c r="A73" s="143">
        <v>27</v>
      </c>
      <c r="B73" s="143" t="s">
        <v>427</v>
      </c>
      <c r="C73" s="178" t="s">
        <v>428</v>
      </c>
      <c r="D73" s="150" t="s">
        <v>105</v>
      </c>
      <c r="E73" s="155">
        <v>240.46200000000002</v>
      </c>
      <c r="F73" s="158">
        <f>H73+J73</f>
        <v>0</v>
      </c>
      <c r="G73" s="159">
        <f>ROUND(E73*F73,2)</f>
        <v>0</v>
      </c>
      <c r="H73" s="159"/>
      <c r="I73" s="159">
        <f>ROUND(E73*H73,2)</f>
        <v>0</v>
      </c>
      <c r="J73" s="159"/>
      <c r="K73" s="159">
        <f>ROUND(E73*J73,2)</f>
        <v>0</v>
      </c>
      <c r="L73" s="159">
        <v>21</v>
      </c>
      <c r="M73" s="159">
        <f>G73*(1+L73/100)</f>
        <v>0</v>
      </c>
      <c r="N73" s="150">
        <v>0</v>
      </c>
      <c r="O73" s="150">
        <f>ROUND(E73*N73,5)</f>
        <v>0</v>
      </c>
      <c r="P73" s="150">
        <v>0</v>
      </c>
      <c r="Q73" s="150">
        <f>ROUND(E73*P73,5)</f>
        <v>0</v>
      </c>
      <c r="R73" s="150"/>
      <c r="S73" s="150"/>
      <c r="T73" s="151">
        <v>0</v>
      </c>
      <c r="U73" s="150">
        <f>ROUND(E73*T73,2)</f>
        <v>0</v>
      </c>
      <c r="V73" s="142"/>
      <c r="W73" s="142"/>
      <c r="X73" s="142"/>
      <c r="Y73" s="142"/>
      <c r="Z73" s="142"/>
      <c r="AA73" s="142"/>
      <c r="AB73" s="142"/>
      <c r="AC73" s="142"/>
      <c r="AD73" s="142"/>
      <c r="AE73" s="142" t="s">
        <v>100</v>
      </c>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row>
    <row r="74" spans="1:60" outlineLevel="1" x14ac:dyDescent="0.25">
      <c r="A74" s="143"/>
      <c r="B74" s="143"/>
      <c r="C74" s="179" t="s">
        <v>689</v>
      </c>
      <c r="D74" s="152"/>
      <c r="E74" s="156">
        <v>191.07</v>
      </c>
      <c r="F74" s="159"/>
      <c r="G74" s="159"/>
      <c r="H74" s="159"/>
      <c r="I74" s="159"/>
      <c r="J74" s="159"/>
      <c r="K74" s="159"/>
      <c r="L74" s="159"/>
      <c r="M74" s="159"/>
      <c r="N74" s="150"/>
      <c r="O74" s="150"/>
      <c r="P74" s="150"/>
      <c r="Q74" s="150"/>
      <c r="R74" s="150"/>
      <c r="S74" s="150"/>
      <c r="T74" s="151"/>
      <c r="U74" s="150"/>
      <c r="V74" s="142"/>
      <c r="W74" s="142"/>
      <c r="X74" s="142"/>
      <c r="Y74" s="142"/>
      <c r="Z74" s="142"/>
      <c r="AA74" s="142"/>
      <c r="AB74" s="142"/>
      <c r="AC74" s="142"/>
      <c r="AD74" s="142"/>
      <c r="AE74" s="142" t="s">
        <v>102</v>
      </c>
      <c r="AF74" s="142">
        <v>0</v>
      </c>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row>
    <row r="75" spans="1:60" outlineLevel="1" x14ac:dyDescent="0.25">
      <c r="A75" s="143"/>
      <c r="B75" s="143"/>
      <c r="C75" s="179" t="s">
        <v>690</v>
      </c>
      <c r="D75" s="152"/>
      <c r="E75" s="156">
        <v>49.392000000000003</v>
      </c>
      <c r="F75" s="159"/>
      <c r="G75" s="159"/>
      <c r="H75" s="159"/>
      <c r="I75" s="159"/>
      <c r="J75" s="159"/>
      <c r="K75" s="159"/>
      <c r="L75" s="159"/>
      <c r="M75" s="159"/>
      <c r="N75" s="150"/>
      <c r="O75" s="150"/>
      <c r="P75" s="150"/>
      <c r="Q75" s="150"/>
      <c r="R75" s="150"/>
      <c r="S75" s="150"/>
      <c r="T75" s="151"/>
      <c r="U75" s="150"/>
      <c r="V75" s="142"/>
      <c r="W75" s="142"/>
      <c r="X75" s="142"/>
      <c r="Y75" s="142"/>
      <c r="Z75" s="142"/>
      <c r="AA75" s="142"/>
      <c r="AB75" s="142"/>
      <c r="AC75" s="142"/>
      <c r="AD75" s="142"/>
      <c r="AE75" s="142" t="s">
        <v>102</v>
      </c>
      <c r="AF75" s="142">
        <v>0</v>
      </c>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row>
    <row r="76" spans="1:60" x14ac:dyDescent="0.25">
      <c r="A76" s="144" t="s">
        <v>88</v>
      </c>
      <c r="B76" s="144" t="s">
        <v>431</v>
      </c>
      <c r="C76" s="180" t="s">
        <v>432</v>
      </c>
      <c r="D76" s="153"/>
      <c r="E76" s="157"/>
      <c r="F76" s="160"/>
      <c r="G76" s="160">
        <f>SUMIF(AE77:AE86,"&lt;&gt;NOR",G77:G86)</f>
        <v>0</v>
      </c>
      <c r="H76" s="160"/>
      <c r="I76" s="160">
        <f>SUM(I77:I86)</f>
        <v>0</v>
      </c>
      <c r="J76" s="160"/>
      <c r="K76" s="160">
        <f>SUM(K77:K86)</f>
        <v>0</v>
      </c>
      <c r="L76" s="160"/>
      <c r="M76" s="160">
        <f>SUM(M77:M86)</f>
        <v>0</v>
      </c>
      <c r="N76" s="153"/>
      <c r="O76" s="153">
        <f>SUM(O77:O86)</f>
        <v>73.404629999999997</v>
      </c>
      <c r="P76" s="153"/>
      <c r="Q76" s="153">
        <f>SUM(Q77:Q86)</f>
        <v>0</v>
      </c>
      <c r="R76" s="153"/>
      <c r="S76" s="153"/>
      <c r="T76" s="154"/>
      <c r="U76" s="153">
        <f>SUM(U77:U86)</f>
        <v>0</v>
      </c>
      <c r="AE76" t="s">
        <v>89</v>
      </c>
    </row>
    <row r="77" spans="1:60" outlineLevel="1" x14ac:dyDescent="0.25">
      <c r="A77" s="143">
        <v>28</v>
      </c>
      <c r="B77" s="143" t="s">
        <v>433</v>
      </c>
      <c r="C77" s="178" t="s">
        <v>434</v>
      </c>
      <c r="D77" s="150" t="s">
        <v>105</v>
      </c>
      <c r="E77" s="155">
        <v>44.865552000000008</v>
      </c>
      <c r="F77" s="158">
        <f>H77+J77</f>
        <v>0</v>
      </c>
      <c r="G77" s="159">
        <f>ROUND(E77*F77,2)</f>
        <v>0</v>
      </c>
      <c r="H77" s="159"/>
      <c r="I77" s="159">
        <f>ROUND(E77*H77,2)</f>
        <v>0</v>
      </c>
      <c r="J77" s="159"/>
      <c r="K77" s="159">
        <f>ROUND(E77*J77,2)</f>
        <v>0</v>
      </c>
      <c r="L77" s="159">
        <v>21</v>
      </c>
      <c r="M77" s="159">
        <f>G77*(1+L77/100)</f>
        <v>0</v>
      </c>
      <c r="N77" s="150">
        <v>1.63</v>
      </c>
      <c r="O77" s="150">
        <f>ROUND(E77*N77,5)</f>
        <v>73.130849999999995</v>
      </c>
      <c r="P77" s="150">
        <v>0</v>
      </c>
      <c r="Q77" s="150">
        <f>ROUND(E77*P77,5)</f>
        <v>0</v>
      </c>
      <c r="R77" s="150"/>
      <c r="S77" s="150"/>
      <c r="T77" s="151">
        <v>0</v>
      </c>
      <c r="U77" s="150">
        <f>ROUND(E77*T77,2)</f>
        <v>0</v>
      </c>
      <c r="V77" s="142"/>
      <c r="W77" s="142"/>
      <c r="X77" s="142"/>
      <c r="Y77" s="142"/>
      <c r="Z77" s="142"/>
      <c r="AA77" s="142"/>
      <c r="AB77" s="142"/>
      <c r="AC77" s="142"/>
      <c r="AD77" s="142"/>
      <c r="AE77" s="142" t="s">
        <v>100</v>
      </c>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row>
    <row r="78" spans="1:60" outlineLevel="1" x14ac:dyDescent="0.25">
      <c r="A78" s="143"/>
      <c r="B78" s="143"/>
      <c r="C78" s="179" t="s">
        <v>691</v>
      </c>
      <c r="D78" s="152"/>
      <c r="E78" s="156">
        <v>44.865552000000001</v>
      </c>
      <c r="F78" s="159"/>
      <c r="G78" s="159"/>
      <c r="H78" s="159"/>
      <c r="I78" s="159"/>
      <c r="J78" s="159"/>
      <c r="K78" s="159"/>
      <c r="L78" s="159"/>
      <c r="M78" s="159"/>
      <c r="N78" s="150"/>
      <c r="O78" s="150"/>
      <c r="P78" s="150"/>
      <c r="Q78" s="150"/>
      <c r="R78" s="150"/>
      <c r="S78" s="150"/>
      <c r="T78" s="151"/>
      <c r="U78" s="150"/>
      <c r="V78" s="142"/>
      <c r="W78" s="142"/>
      <c r="X78" s="142"/>
      <c r="Y78" s="142"/>
      <c r="Z78" s="142"/>
      <c r="AA78" s="142"/>
      <c r="AB78" s="142"/>
      <c r="AC78" s="142"/>
      <c r="AD78" s="142"/>
      <c r="AE78" s="142" t="s">
        <v>102</v>
      </c>
      <c r="AF78" s="142">
        <v>0</v>
      </c>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row>
    <row r="79" spans="1:60" outlineLevel="1" x14ac:dyDescent="0.25">
      <c r="A79" s="143">
        <v>29</v>
      </c>
      <c r="B79" s="143" t="s">
        <v>436</v>
      </c>
      <c r="C79" s="178" t="s">
        <v>437</v>
      </c>
      <c r="D79" s="150" t="s">
        <v>159</v>
      </c>
      <c r="E79" s="155">
        <v>289.5</v>
      </c>
      <c r="F79" s="158">
        <f>H79+J79</f>
        <v>0</v>
      </c>
      <c r="G79" s="159">
        <f>ROUND(E79*F79,2)</f>
        <v>0</v>
      </c>
      <c r="H79" s="159"/>
      <c r="I79" s="159">
        <f>ROUND(E79*H79,2)</f>
        <v>0</v>
      </c>
      <c r="J79" s="159"/>
      <c r="K79" s="159">
        <f>ROUND(E79*J79,2)</f>
        <v>0</v>
      </c>
      <c r="L79" s="159">
        <v>21</v>
      </c>
      <c r="M79" s="159">
        <f>G79*(1+L79/100)</f>
        <v>0</v>
      </c>
      <c r="N79" s="150">
        <v>0</v>
      </c>
      <c r="O79" s="150">
        <f>ROUND(E79*N79,5)</f>
        <v>0</v>
      </c>
      <c r="P79" s="150">
        <v>0</v>
      </c>
      <c r="Q79" s="150">
        <f>ROUND(E79*P79,5)</f>
        <v>0</v>
      </c>
      <c r="R79" s="150"/>
      <c r="S79" s="150"/>
      <c r="T79" s="151">
        <v>0</v>
      </c>
      <c r="U79" s="150">
        <f>ROUND(E79*T79,2)</f>
        <v>0</v>
      </c>
      <c r="V79" s="142"/>
      <c r="W79" s="142"/>
      <c r="X79" s="142"/>
      <c r="Y79" s="142"/>
      <c r="Z79" s="142"/>
      <c r="AA79" s="142"/>
      <c r="AB79" s="142"/>
      <c r="AC79" s="142"/>
      <c r="AD79" s="142"/>
      <c r="AE79" s="142" t="s">
        <v>100</v>
      </c>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row>
    <row r="80" spans="1:60" outlineLevel="1" x14ac:dyDescent="0.25">
      <c r="A80" s="143">
        <v>30</v>
      </c>
      <c r="B80" s="143" t="s">
        <v>439</v>
      </c>
      <c r="C80" s="178" t="s">
        <v>440</v>
      </c>
      <c r="D80" s="150" t="s">
        <v>130</v>
      </c>
      <c r="E80" s="155">
        <v>521.1</v>
      </c>
      <c r="F80" s="158">
        <f>H80+J80</f>
        <v>0</v>
      </c>
      <c r="G80" s="159">
        <f>ROUND(E80*F80,2)</f>
        <v>0</v>
      </c>
      <c r="H80" s="159"/>
      <c r="I80" s="159">
        <f>ROUND(E80*H80,2)</f>
        <v>0</v>
      </c>
      <c r="J80" s="159"/>
      <c r="K80" s="159">
        <f>ROUND(E80*J80,2)</f>
        <v>0</v>
      </c>
      <c r="L80" s="159">
        <v>21</v>
      </c>
      <c r="M80" s="159">
        <f>G80*(1+L80/100)</f>
        <v>0</v>
      </c>
      <c r="N80" s="150">
        <v>1.8000000000000001E-4</v>
      </c>
      <c r="O80" s="150">
        <f>ROUND(E80*N80,5)</f>
        <v>9.3799999999999994E-2</v>
      </c>
      <c r="P80" s="150">
        <v>0</v>
      </c>
      <c r="Q80" s="150">
        <f>ROUND(E80*P80,5)</f>
        <v>0</v>
      </c>
      <c r="R80" s="150"/>
      <c r="S80" s="150"/>
      <c r="T80" s="151">
        <v>0</v>
      </c>
      <c r="U80" s="150">
        <f>ROUND(E80*T80,2)</f>
        <v>0</v>
      </c>
      <c r="V80" s="142"/>
      <c r="W80" s="142"/>
      <c r="X80" s="142"/>
      <c r="Y80" s="142"/>
      <c r="Z80" s="142"/>
      <c r="AA80" s="142"/>
      <c r="AB80" s="142"/>
      <c r="AC80" s="142"/>
      <c r="AD80" s="142"/>
      <c r="AE80" s="142" t="s">
        <v>100</v>
      </c>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row>
    <row r="81" spans="1:60" outlineLevel="1" x14ac:dyDescent="0.25">
      <c r="A81" s="143"/>
      <c r="B81" s="143"/>
      <c r="C81" s="179" t="s">
        <v>692</v>
      </c>
      <c r="D81" s="152"/>
      <c r="E81" s="156">
        <v>521.1</v>
      </c>
      <c r="F81" s="159"/>
      <c r="G81" s="159"/>
      <c r="H81" s="159"/>
      <c r="I81" s="159"/>
      <c r="J81" s="159"/>
      <c r="K81" s="159"/>
      <c r="L81" s="159"/>
      <c r="M81" s="159"/>
      <c r="N81" s="150"/>
      <c r="O81" s="150"/>
      <c r="P81" s="150"/>
      <c r="Q81" s="150"/>
      <c r="R81" s="150"/>
      <c r="S81" s="150"/>
      <c r="T81" s="151"/>
      <c r="U81" s="150"/>
      <c r="V81" s="142"/>
      <c r="W81" s="142"/>
      <c r="X81" s="142"/>
      <c r="Y81" s="142"/>
      <c r="Z81" s="142"/>
      <c r="AA81" s="142"/>
      <c r="AB81" s="142"/>
      <c r="AC81" s="142"/>
      <c r="AD81" s="142"/>
      <c r="AE81" s="142" t="s">
        <v>102</v>
      </c>
      <c r="AF81" s="142">
        <v>0</v>
      </c>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row>
    <row r="82" spans="1:60" outlineLevel="1" x14ac:dyDescent="0.25">
      <c r="A82" s="143">
        <v>31</v>
      </c>
      <c r="B82" s="143" t="s">
        <v>442</v>
      </c>
      <c r="C82" s="178" t="s">
        <v>443</v>
      </c>
      <c r="D82" s="150" t="s">
        <v>159</v>
      </c>
      <c r="E82" s="155">
        <v>298.185</v>
      </c>
      <c r="F82" s="158">
        <f>H82+J82</f>
        <v>0</v>
      </c>
      <c r="G82" s="159">
        <f>ROUND(E82*F82,2)</f>
        <v>0</v>
      </c>
      <c r="H82" s="159"/>
      <c r="I82" s="159">
        <f>ROUND(E82*H82,2)</f>
        <v>0</v>
      </c>
      <c r="J82" s="159"/>
      <c r="K82" s="159">
        <f>ROUND(E82*J82,2)</f>
        <v>0</v>
      </c>
      <c r="L82" s="159">
        <v>21</v>
      </c>
      <c r="M82" s="159">
        <f>G82*(1+L82/100)</f>
        <v>0</v>
      </c>
      <c r="N82" s="150">
        <v>3.8999999999999999E-4</v>
      </c>
      <c r="O82" s="150">
        <f>ROUND(E82*N82,5)</f>
        <v>0.11629</v>
      </c>
      <c r="P82" s="150">
        <v>0</v>
      </c>
      <c r="Q82" s="150">
        <f>ROUND(E82*P82,5)</f>
        <v>0</v>
      </c>
      <c r="R82" s="150"/>
      <c r="S82" s="150"/>
      <c r="T82" s="151">
        <v>0</v>
      </c>
      <c r="U82" s="150">
        <f>ROUND(E82*T82,2)</f>
        <v>0</v>
      </c>
      <c r="V82" s="142"/>
      <c r="W82" s="142"/>
      <c r="X82" s="142"/>
      <c r="Y82" s="142"/>
      <c r="Z82" s="142"/>
      <c r="AA82" s="142"/>
      <c r="AB82" s="142"/>
      <c r="AC82" s="142"/>
      <c r="AD82" s="142"/>
      <c r="AE82" s="142" t="s">
        <v>218</v>
      </c>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row>
    <row r="83" spans="1:60" outlineLevel="1" x14ac:dyDescent="0.25">
      <c r="A83" s="143"/>
      <c r="B83" s="143"/>
      <c r="C83" s="179" t="s">
        <v>693</v>
      </c>
      <c r="D83" s="152"/>
      <c r="E83" s="156">
        <v>298.185</v>
      </c>
      <c r="F83" s="159"/>
      <c r="G83" s="159"/>
      <c r="H83" s="159"/>
      <c r="I83" s="159"/>
      <c r="J83" s="159"/>
      <c r="K83" s="159"/>
      <c r="L83" s="159"/>
      <c r="M83" s="159"/>
      <c r="N83" s="150"/>
      <c r="O83" s="150"/>
      <c r="P83" s="150"/>
      <c r="Q83" s="150"/>
      <c r="R83" s="150"/>
      <c r="S83" s="150"/>
      <c r="T83" s="151"/>
      <c r="U83" s="150"/>
      <c r="V83" s="142"/>
      <c r="W83" s="142"/>
      <c r="X83" s="142"/>
      <c r="Y83" s="142"/>
      <c r="Z83" s="142"/>
      <c r="AA83" s="142"/>
      <c r="AB83" s="142"/>
      <c r="AC83" s="142"/>
      <c r="AD83" s="142"/>
      <c r="AE83" s="142" t="s">
        <v>102</v>
      </c>
      <c r="AF83" s="142">
        <v>0</v>
      </c>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row>
    <row r="84" spans="1:60" outlineLevel="1" x14ac:dyDescent="0.25">
      <c r="A84" s="143">
        <v>32</v>
      </c>
      <c r="B84" s="143" t="s">
        <v>445</v>
      </c>
      <c r="C84" s="178" t="s">
        <v>446</v>
      </c>
      <c r="D84" s="150" t="s">
        <v>130</v>
      </c>
      <c r="E84" s="155">
        <v>289.5</v>
      </c>
      <c r="F84" s="158">
        <f>H84+J84</f>
        <v>0</v>
      </c>
      <c r="G84" s="159">
        <f>ROUND(E84*F84,2)</f>
        <v>0</v>
      </c>
      <c r="H84" s="159"/>
      <c r="I84" s="159">
        <f>ROUND(E84*H84,2)</f>
        <v>0</v>
      </c>
      <c r="J84" s="159"/>
      <c r="K84" s="159">
        <f>ROUND(E84*J84,2)</f>
        <v>0</v>
      </c>
      <c r="L84" s="159">
        <v>21</v>
      </c>
      <c r="M84" s="159">
        <f>G84*(1+L84/100)</f>
        <v>0</v>
      </c>
      <c r="N84" s="150">
        <v>2.2000000000000001E-4</v>
      </c>
      <c r="O84" s="150">
        <f>ROUND(E84*N84,5)</f>
        <v>6.3689999999999997E-2</v>
      </c>
      <c r="P84" s="150">
        <v>0</v>
      </c>
      <c r="Q84" s="150">
        <f>ROUND(E84*P84,5)</f>
        <v>0</v>
      </c>
      <c r="R84" s="150"/>
      <c r="S84" s="150"/>
      <c r="T84" s="151">
        <v>0</v>
      </c>
      <c r="U84" s="150">
        <f>ROUND(E84*T84,2)</f>
        <v>0</v>
      </c>
      <c r="V84" s="142"/>
      <c r="W84" s="142"/>
      <c r="X84" s="142"/>
      <c r="Y84" s="142"/>
      <c r="Z84" s="142"/>
      <c r="AA84" s="142"/>
      <c r="AB84" s="142"/>
      <c r="AC84" s="142"/>
      <c r="AD84" s="142"/>
      <c r="AE84" s="142" t="s">
        <v>218</v>
      </c>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row>
    <row r="85" spans="1:60" outlineLevel="1" x14ac:dyDescent="0.25">
      <c r="A85" s="143"/>
      <c r="B85" s="143"/>
      <c r="C85" s="179" t="s">
        <v>694</v>
      </c>
      <c r="D85" s="152"/>
      <c r="E85" s="156">
        <v>289.5</v>
      </c>
      <c r="F85" s="159"/>
      <c r="G85" s="159"/>
      <c r="H85" s="159"/>
      <c r="I85" s="159"/>
      <c r="J85" s="159"/>
      <c r="K85" s="159"/>
      <c r="L85" s="159"/>
      <c r="M85" s="159"/>
      <c r="N85" s="150"/>
      <c r="O85" s="150"/>
      <c r="P85" s="150"/>
      <c r="Q85" s="150"/>
      <c r="R85" s="150"/>
      <c r="S85" s="150"/>
      <c r="T85" s="151"/>
      <c r="U85" s="150"/>
      <c r="V85" s="142"/>
      <c r="W85" s="142"/>
      <c r="X85" s="142"/>
      <c r="Y85" s="142"/>
      <c r="Z85" s="142"/>
      <c r="AA85" s="142"/>
      <c r="AB85" s="142"/>
      <c r="AC85" s="142"/>
      <c r="AD85" s="142"/>
      <c r="AE85" s="142" t="s">
        <v>102</v>
      </c>
      <c r="AF85" s="142">
        <v>0</v>
      </c>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row>
    <row r="86" spans="1:60" outlineLevel="1" x14ac:dyDescent="0.25">
      <c r="A86" s="143"/>
      <c r="B86" s="143"/>
      <c r="C86" s="179" t="s">
        <v>297</v>
      </c>
      <c r="D86" s="152"/>
      <c r="E86" s="156"/>
      <c r="F86" s="159"/>
      <c r="G86" s="159"/>
      <c r="H86" s="159"/>
      <c r="I86" s="159"/>
      <c r="J86" s="159"/>
      <c r="K86" s="159"/>
      <c r="L86" s="159"/>
      <c r="M86" s="159"/>
      <c r="N86" s="150"/>
      <c r="O86" s="150"/>
      <c r="P86" s="150"/>
      <c r="Q86" s="150"/>
      <c r="R86" s="150"/>
      <c r="S86" s="150"/>
      <c r="T86" s="151"/>
      <c r="U86" s="150"/>
      <c r="V86" s="142"/>
      <c r="W86" s="142"/>
      <c r="X86" s="142"/>
      <c r="Y86" s="142"/>
      <c r="Z86" s="142"/>
      <c r="AA86" s="142"/>
      <c r="AB86" s="142"/>
      <c r="AC86" s="142"/>
      <c r="AD86" s="142"/>
      <c r="AE86" s="142" t="s">
        <v>102</v>
      </c>
      <c r="AF86" s="142">
        <v>0</v>
      </c>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row>
    <row r="87" spans="1:60" x14ac:dyDescent="0.25">
      <c r="A87" s="144" t="s">
        <v>88</v>
      </c>
      <c r="B87" s="144" t="s">
        <v>448</v>
      </c>
      <c r="C87" s="180" t="s">
        <v>449</v>
      </c>
      <c r="D87" s="153"/>
      <c r="E87" s="157"/>
      <c r="F87" s="160"/>
      <c r="G87" s="160">
        <f>SUMIF(AE88:AE90,"&lt;&gt;NOR",G88:G90)</f>
        <v>0</v>
      </c>
      <c r="H87" s="160"/>
      <c r="I87" s="160">
        <f>SUM(I88:I90)</f>
        <v>0</v>
      </c>
      <c r="J87" s="160"/>
      <c r="K87" s="160">
        <f>SUM(K88:K90)</f>
        <v>0</v>
      </c>
      <c r="L87" s="160"/>
      <c r="M87" s="160">
        <f>SUM(M88:M90)</f>
        <v>0</v>
      </c>
      <c r="N87" s="153"/>
      <c r="O87" s="153">
        <f>SUM(O88:O90)</f>
        <v>96.814989999999995</v>
      </c>
      <c r="P87" s="153"/>
      <c r="Q87" s="153">
        <f>SUM(Q88:Q90)</f>
        <v>0</v>
      </c>
      <c r="R87" s="153"/>
      <c r="S87" s="153"/>
      <c r="T87" s="154"/>
      <c r="U87" s="153">
        <f>SUM(U88:U90)</f>
        <v>0</v>
      </c>
      <c r="AE87" t="s">
        <v>89</v>
      </c>
    </row>
    <row r="88" spans="1:60" outlineLevel="1" x14ac:dyDescent="0.25">
      <c r="A88" s="143">
        <v>33</v>
      </c>
      <c r="B88" s="143" t="s">
        <v>450</v>
      </c>
      <c r="C88" s="178" t="s">
        <v>451</v>
      </c>
      <c r="D88" s="150" t="s">
        <v>105</v>
      </c>
      <c r="E88" s="155">
        <v>51.204000000000001</v>
      </c>
      <c r="F88" s="158">
        <f>H88+J88</f>
        <v>0</v>
      </c>
      <c r="G88" s="159">
        <f>ROUND(E88*F88,2)</f>
        <v>0</v>
      </c>
      <c r="H88" s="159"/>
      <c r="I88" s="159">
        <f>ROUND(E88*H88,2)</f>
        <v>0</v>
      </c>
      <c r="J88" s="159"/>
      <c r="K88" s="159">
        <f>ROUND(E88*J88,2)</f>
        <v>0</v>
      </c>
      <c r="L88" s="159">
        <v>21</v>
      </c>
      <c r="M88" s="159">
        <f>G88*(1+L88/100)</f>
        <v>0</v>
      </c>
      <c r="N88" s="150">
        <v>1.8907700000000001</v>
      </c>
      <c r="O88" s="150">
        <f>ROUND(E88*N88,5)</f>
        <v>96.814989999999995</v>
      </c>
      <c r="P88" s="150">
        <v>0</v>
      </c>
      <c r="Q88" s="150">
        <f>ROUND(E88*P88,5)</f>
        <v>0</v>
      </c>
      <c r="R88" s="150"/>
      <c r="S88" s="150"/>
      <c r="T88" s="151">
        <v>0</v>
      </c>
      <c r="U88" s="150">
        <f>ROUND(E88*T88,2)</f>
        <v>0</v>
      </c>
      <c r="V88" s="142"/>
      <c r="W88" s="142"/>
      <c r="X88" s="142"/>
      <c r="Y88" s="142"/>
      <c r="Z88" s="142"/>
      <c r="AA88" s="142"/>
      <c r="AB88" s="142"/>
      <c r="AC88" s="142"/>
      <c r="AD88" s="142"/>
      <c r="AE88" s="142" t="s">
        <v>100</v>
      </c>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row>
    <row r="89" spans="1:60" outlineLevel="1" x14ac:dyDescent="0.25">
      <c r="A89" s="143"/>
      <c r="B89" s="143"/>
      <c r="C89" s="179" t="s">
        <v>695</v>
      </c>
      <c r="D89" s="152"/>
      <c r="E89" s="156">
        <v>34.74</v>
      </c>
      <c r="F89" s="159"/>
      <c r="G89" s="159"/>
      <c r="H89" s="159"/>
      <c r="I89" s="159"/>
      <c r="J89" s="159"/>
      <c r="K89" s="159"/>
      <c r="L89" s="159"/>
      <c r="M89" s="159"/>
      <c r="N89" s="150"/>
      <c r="O89" s="150"/>
      <c r="P89" s="150"/>
      <c r="Q89" s="150"/>
      <c r="R89" s="150"/>
      <c r="S89" s="150"/>
      <c r="T89" s="151"/>
      <c r="U89" s="150"/>
      <c r="V89" s="142"/>
      <c r="W89" s="142"/>
      <c r="X89" s="142"/>
      <c r="Y89" s="142"/>
      <c r="Z89" s="142"/>
      <c r="AA89" s="142"/>
      <c r="AB89" s="142"/>
      <c r="AC89" s="142"/>
      <c r="AD89" s="142"/>
      <c r="AE89" s="142" t="s">
        <v>102</v>
      </c>
      <c r="AF89" s="142">
        <v>0</v>
      </c>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row>
    <row r="90" spans="1:60" outlineLevel="1" x14ac:dyDescent="0.25">
      <c r="A90" s="143"/>
      <c r="B90" s="143"/>
      <c r="C90" s="179" t="s">
        <v>696</v>
      </c>
      <c r="D90" s="152"/>
      <c r="E90" s="156">
        <v>16.463999999999999</v>
      </c>
      <c r="F90" s="159"/>
      <c r="G90" s="159"/>
      <c r="H90" s="159"/>
      <c r="I90" s="159"/>
      <c r="J90" s="159"/>
      <c r="K90" s="159"/>
      <c r="L90" s="159"/>
      <c r="M90" s="159"/>
      <c r="N90" s="150"/>
      <c r="O90" s="150"/>
      <c r="P90" s="150"/>
      <c r="Q90" s="150"/>
      <c r="R90" s="150"/>
      <c r="S90" s="150"/>
      <c r="T90" s="151"/>
      <c r="U90" s="150"/>
      <c r="V90" s="142"/>
      <c r="W90" s="142"/>
      <c r="X90" s="142"/>
      <c r="Y90" s="142"/>
      <c r="Z90" s="142"/>
      <c r="AA90" s="142"/>
      <c r="AB90" s="142"/>
      <c r="AC90" s="142"/>
      <c r="AD90" s="142"/>
      <c r="AE90" s="142" t="s">
        <v>102</v>
      </c>
      <c r="AF90" s="142">
        <v>0</v>
      </c>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row>
    <row r="91" spans="1:60" x14ac:dyDescent="0.25">
      <c r="A91" s="144" t="s">
        <v>88</v>
      </c>
      <c r="B91" s="144" t="s">
        <v>57</v>
      </c>
      <c r="C91" s="180" t="s">
        <v>58</v>
      </c>
      <c r="D91" s="153"/>
      <c r="E91" s="157"/>
      <c r="F91" s="160"/>
      <c r="G91" s="160">
        <f>SUMIF(AE92:AE229,"&lt;&gt;NOR",G92:G229)</f>
        <v>0</v>
      </c>
      <c r="H91" s="160"/>
      <c r="I91" s="160">
        <f>SUM(I92:I229)</f>
        <v>0</v>
      </c>
      <c r="J91" s="160"/>
      <c r="K91" s="160">
        <f>SUM(K92:K229)</f>
        <v>0</v>
      </c>
      <c r="L91" s="160"/>
      <c r="M91" s="160">
        <f>SUM(M92:M229)</f>
        <v>0</v>
      </c>
      <c r="N91" s="153"/>
      <c r="O91" s="153">
        <f>SUM(O92:O229)</f>
        <v>29.730710000000002</v>
      </c>
      <c r="P91" s="153"/>
      <c r="Q91" s="153">
        <f>SUM(Q92:Q229)</f>
        <v>31.114600000000003</v>
      </c>
      <c r="R91" s="153"/>
      <c r="S91" s="153"/>
      <c r="T91" s="154"/>
      <c r="U91" s="153">
        <f>SUM(U92:U229)</f>
        <v>600.31000000000006</v>
      </c>
      <c r="AE91" t="s">
        <v>89</v>
      </c>
    </row>
    <row r="92" spans="1:60" outlineLevel="1" x14ac:dyDescent="0.25">
      <c r="A92" s="143">
        <v>34</v>
      </c>
      <c r="B92" s="143" t="s">
        <v>454</v>
      </c>
      <c r="C92" s="178" t="s">
        <v>455</v>
      </c>
      <c r="D92" s="150" t="s">
        <v>159</v>
      </c>
      <c r="E92" s="155">
        <v>137.19999999999999</v>
      </c>
      <c r="F92" s="158">
        <f>H92+J92</f>
        <v>0</v>
      </c>
      <c r="G92" s="159">
        <f>ROUND(E92*F92,2)</f>
        <v>0</v>
      </c>
      <c r="H92" s="159"/>
      <c r="I92" s="159">
        <f>ROUND(E92*H92,2)</f>
        <v>0</v>
      </c>
      <c r="J92" s="159"/>
      <c r="K92" s="159">
        <f>ROUND(E92*J92,2)</f>
        <v>0</v>
      </c>
      <c r="L92" s="159">
        <v>21</v>
      </c>
      <c r="M92" s="159">
        <f>G92*(1+L92/100)</f>
        <v>0</v>
      </c>
      <c r="N92" s="150">
        <v>0</v>
      </c>
      <c r="O92" s="150">
        <f>ROUND(E92*N92,5)</f>
        <v>0</v>
      </c>
      <c r="P92" s="150">
        <v>0</v>
      </c>
      <c r="Q92" s="150">
        <f>ROUND(E92*P92,5)</f>
        <v>0</v>
      </c>
      <c r="R92" s="150"/>
      <c r="S92" s="150"/>
      <c r="T92" s="151">
        <v>3.4000000000000002E-2</v>
      </c>
      <c r="U92" s="150">
        <f>ROUND(E92*T92,2)</f>
        <v>4.66</v>
      </c>
      <c r="V92" s="142"/>
      <c r="W92" s="142"/>
      <c r="X92" s="142"/>
      <c r="Y92" s="142"/>
      <c r="Z92" s="142"/>
      <c r="AA92" s="142"/>
      <c r="AB92" s="142"/>
      <c r="AC92" s="142"/>
      <c r="AD92" s="142"/>
      <c r="AE92" s="142" t="s">
        <v>100</v>
      </c>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row>
    <row r="93" spans="1:60" ht="20.399999999999999" outlineLevel="1" x14ac:dyDescent="0.25">
      <c r="A93" s="143">
        <v>35</v>
      </c>
      <c r="B93" s="143" t="s">
        <v>456</v>
      </c>
      <c r="C93" s="178" t="s">
        <v>457</v>
      </c>
      <c r="D93" s="150" t="s">
        <v>159</v>
      </c>
      <c r="E93" s="155">
        <v>141.316</v>
      </c>
      <c r="F93" s="158">
        <f>H93+J93</f>
        <v>0</v>
      </c>
      <c r="G93" s="159">
        <f>ROUND(E93*F93,2)</f>
        <v>0</v>
      </c>
      <c r="H93" s="159"/>
      <c r="I93" s="159">
        <f>ROUND(E93*H93,2)</f>
        <v>0</v>
      </c>
      <c r="J93" s="159"/>
      <c r="K93" s="159">
        <f>ROUND(E93*J93,2)</f>
        <v>0</v>
      </c>
      <c r="L93" s="159">
        <v>21</v>
      </c>
      <c r="M93" s="159">
        <f>G93*(1+L93/100)</f>
        <v>0</v>
      </c>
      <c r="N93" s="150">
        <v>2.7E-4</v>
      </c>
      <c r="O93" s="150">
        <f>ROUND(E93*N93,5)</f>
        <v>3.8159999999999999E-2</v>
      </c>
      <c r="P93" s="150">
        <v>0</v>
      </c>
      <c r="Q93" s="150">
        <f>ROUND(E93*P93,5)</f>
        <v>0</v>
      </c>
      <c r="R93" s="150"/>
      <c r="S93" s="150"/>
      <c r="T93" s="151">
        <v>0</v>
      </c>
      <c r="U93" s="150">
        <f>ROUND(E93*T93,2)</f>
        <v>0</v>
      </c>
      <c r="V93" s="142"/>
      <c r="W93" s="142"/>
      <c r="X93" s="142"/>
      <c r="Y93" s="142"/>
      <c r="Z93" s="142"/>
      <c r="AA93" s="142"/>
      <c r="AB93" s="142"/>
      <c r="AC93" s="142"/>
      <c r="AD93" s="142"/>
      <c r="AE93" s="142" t="s">
        <v>218</v>
      </c>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row>
    <row r="94" spans="1:60" outlineLevel="1" x14ac:dyDescent="0.25">
      <c r="A94" s="143"/>
      <c r="B94" s="143"/>
      <c r="C94" s="391" t="s">
        <v>458</v>
      </c>
      <c r="D94" s="392"/>
      <c r="E94" s="393"/>
      <c r="F94" s="394"/>
      <c r="G94" s="395"/>
      <c r="H94" s="159"/>
      <c r="I94" s="159"/>
      <c r="J94" s="159"/>
      <c r="K94" s="159"/>
      <c r="L94" s="159"/>
      <c r="M94" s="159"/>
      <c r="N94" s="150"/>
      <c r="O94" s="150"/>
      <c r="P94" s="150"/>
      <c r="Q94" s="150"/>
      <c r="R94" s="150"/>
      <c r="S94" s="150"/>
      <c r="T94" s="151"/>
      <c r="U94" s="150"/>
      <c r="V94" s="142"/>
      <c r="W94" s="142"/>
      <c r="X94" s="142"/>
      <c r="Y94" s="142"/>
      <c r="Z94" s="142"/>
      <c r="AA94" s="142"/>
      <c r="AB94" s="142"/>
      <c r="AC94" s="142"/>
      <c r="AD94" s="142"/>
      <c r="AE94" s="142" t="s">
        <v>95</v>
      </c>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5" t="str">
        <f>C94</f>
        <v>Viz Technické listy VAS Třebíč V.4</v>
      </c>
      <c r="BB94" s="142"/>
      <c r="BC94" s="142"/>
      <c r="BD94" s="142"/>
      <c r="BE94" s="142"/>
      <c r="BF94" s="142"/>
      <c r="BG94" s="142"/>
      <c r="BH94" s="142"/>
    </row>
    <row r="95" spans="1:60" outlineLevel="1" x14ac:dyDescent="0.25">
      <c r="A95" s="143"/>
      <c r="B95" s="143"/>
      <c r="C95" s="179" t="s">
        <v>697</v>
      </c>
      <c r="D95" s="152"/>
      <c r="E95" s="156">
        <v>141.316</v>
      </c>
      <c r="F95" s="159"/>
      <c r="G95" s="159"/>
      <c r="H95" s="159"/>
      <c r="I95" s="159"/>
      <c r="J95" s="159"/>
      <c r="K95" s="159"/>
      <c r="L95" s="159"/>
      <c r="M95" s="159"/>
      <c r="N95" s="150"/>
      <c r="O95" s="150"/>
      <c r="P95" s="150"/>
      <c r="Q95" s="150"/>
      <c r="R95" s="150"/>
      <c r="S95" s="150"/>
      <c r="T95" s="151"/>
      <c r="U95" s="150"/>
      <c r="V95" s="142"/>
      <c r="W95" s="142"/>
      <c r="X95" s="142"/>
      <c r="Y95" s="142"/>
      <c r="Z95" s="142"/>
      <c r="AA95" s="142"/>
      <c r="AB95" s="142"/>
      <c r="AC95" s="142"/>
      <c r="AD95" s="142"/>
      <c r="AE95" s="142" t="s">
        <v>102</v>
      </c>
      <c r="AF95" s="142">
        <v>0</v>
      </c>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row>
    <row r="96" spans="1:60" outlineLevel="1" x14ac:dyDescent="0.25">
      <c r="A96" s="143">
        <v>36</v>
      </c>
      <c r="B96" s="143" t="s">
        <v>698</v>
      </c>
      <c r="C96" s="178" t="s">
        <v>699</v>
      </c>
      <c r="D96" s="150" t="s">
        <v>159</v>
      </c>
      <c r="E96" s="155">
        <v>14.5</v>
      </c>
      <c r="F96" s="158">
        <f>H96+J96</f>
        <v>0</v>
      </c>
      <c r="G96" s="159">
        <f>ROUND(E96*F96,2)</f>
        <v>0</v>
      </c>
      <c r="H96" s="159"/>
      <c r="I96" s="159">
        <f>ROUND(E96*H96,2)</f>
        <v>0</v>
      </c>
      <c r="J96" s="159"/>
      <c r="K96" s="159">
        <f>ROUND(E96*J96,2)</f>
        <v>0</v>
      </c>
      <c r="L96" s="159">
        <v>21</v>
      </c>
      <c r="M96" s="159">
        <f>G96*(1+L96/100)</f>
        <v>0</v>
      </c>
      <c r="N96" s="150">
        <v>0</v>
      </c>
      <c r="O96" s="150">
        <f>ROUND(E96*N96,5)</f>
        <v>0</v>
      </c>
      <c r="P96" s="150">
        <v>0</v>
      </c>
      <c r="Q96" s="150">
        <f>ROUND(E96*P96,5)</f>
        <v>0</v>
      </c>
      <c r="R96" s="150"/>
      <c r="S96" s="150"/>
      <c r="T96" s="151">
        <v>0.17199999999999999</v>
      </c>
      <c r="U96" s="150">
        <f>ROUND(E96*T96,2)</f>
        <v>2.4900000000000002</v>
      </c>
      <c r="V96" s="142"/>
      <c r="W96" s="142"/>
      <c r="X96" s="142"/>
      <c r="Y96" s="142"/>
      <c r="Z96" s="142"/>
      <c r="AA96" s="142"/>
      <c r="AB96" s="142"/>
      <c r="AC96" s="142"/>
      <c r="AD96" s="142"/>
      <c r="AE96" s="142" t="s">
        <v>100</v>
      </c>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row>
    <row r="97" spans="1:60" ht="20.399999999999999" outlineLevel="1" x14ac:dyDescent="0.25">
      <c r="A97" s="143">
        <v>37</v>
      </c>
      <c r="B97" s="143" t="s">
        <v>700</v>
      </c>
      <c r="C97" s="178" t="s">
        <v>701</v>
      </c>
      <c r="D97" s="150" t="s">
        <v>159</v>
      </c>
      <c r="E97" s="155">
        <v>14.935</v>
      </c>
      <c r="F97" s="158">
        <f>H97+J97</f>
        <v>0</v>
      </c>
      <c r="G97" s="159">
        <f>ROUND(E97*F97,2)</f>
        <v>0</v>
      </c>
      <c r="H97" s="159"/>
      <c r="I97" s="159">
        <f>ROUND(E97*H97,2)</f>
        <v>0</v>
      </c>
      <c r="J97" s="159"/>
      <c r="K97" s="159">
        <f>ROUND(E97*J97,2)</f>
        <v>0</v>
      </c>
      <c r="L97" s="159">
        <v>21</v>
      </c>
      <c r="M97" s="159">
        <f>G97*(1+L97/100)</f>
        <v>0</v>
      </c>
      <c r="N97" s="150">
        <v>3.14E-3</v>
      </c>
      <c r="O97" s="150">
        <f>ROUND(E97*N97,5)</f>
        <v>4.6899999999999997E-2</v>
      </c>
      <c r="P97" s="150">
        <v>0</v>
      </c>
      <c r="Q97" s="150">
        <f>ROUND(E97*P97,5)</f>
        <v>0</v>
      </c>
      <c r="R97" s="150"/>
      <c r="S97" s="150"/>
      <c r="T97" s="151">
        <v>0</v>
      </c>
      <c r="U97" s="150">
        <f>ROUND(E97*T97,2)</f>
        <v>0</v>
      </c>
      <c r="V97" s="142"/>
      <c r="W97" s="142"/>
      <c r="X97" s="142"/>
      <c r="Y97" s="142"/>
      <c r="Z97" s="142"/>
      <c r="AA97" s="142"/>
      <c r="AB97" s="142"/>
      <c r="AC97" s="142"/>
      <c r="AD97" s="142"/>
      <c r="AE97" s="142" t="s">
        <v>218</v>
      </c>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row>
    <row r="98" spans="1:60" outlineLevel="1" x14ac:dyDescent="0.25">
      <c r="A98" s="143"/>
      <c r="B98" s="143"/>
      <c r="C98" s="391" t="s">
        <v>458</v>
      </c>
      <c r="D98" s="392"/>
      <c r="E98" s="393"/>
      <c r="F98" s="394"/>
      <c r="G98" s="395"/>
      <c r="H98" s="159"/>
      <c r="I98" s="159"/>
      <c r="J98" s="159"/>
      <c r="K98" s="159"/>
      <c r="L98" s="159"/>
      <c r="M98" s="159"/>
      <c r="N98" s="150"/>
      <c r="O98" s="150"/>
      <c r="P98" s="150"/>
      <c r="Q98" s="150"/>
      <c r="R98" s="150"/>
      <c r="S98" s="150"/>
      <c r="T98" s="151"/>
      <c r="U98" s="150"/>
      <c r="V98" s="142"/>
      <c r="W98" s="142"/>
      <c r="X98" s="142"/>
      <c r="Y98" s="142"/>
      <c r="Z98" s="142"/>
      <c r="AA98" s="142"/>
      <c r="AB98" s="142"/>
      <c r="AC98" s="142"/>
      <c r="AD98" s="142"/>
      <c r="AE98" s="142" t="s">
        <v>95</v>
      </c>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5" t="str">
        <f>C98</f>
        <v>Viz Technické listy VAS Třebíč V.4</v>
      </c>
      <c r="BB98" s="142"/>
      <c r="BC98" s="142"/>
      <c r="BD98" s="142"/>
      <c r="BE98" s="142"/>
      <c r="BF98" s="142"/>
      <c r="BG98" s="142"/>
      <c r="BH98" s="142"/>
    </row>
    <row r="99" spans="1:60" outlineLevel="1" x14ac:dyDescent="0.25">
      <c r="A99" s="143"/>
      <c r="B99" s="143"/>
      <c r="C99" s="179" t="s">
        <v>702</v>
      </c>
      <c r="D99" s="152"/>
      <c r="E99" s="156">
        <v>14.935</v>
      </c>
      <c r="F99" s="159"/>
      <c r="G99" s="159"/>
      <c r="H99" s="159"/>
      <c r="I99" s="159"/>
      <c r="J99" s="159"/>
      <c r="K99" s="159"/>
      <c r="L99" s="159"/>
      <c r="M99" s="159"/>
      <c r="N99" s="150"/>
      <c r="O99" s="150"/>
      <c r="P99" s="150"/>
      <c r="Q99" s="150"/>
      <c r="R99" s="150"/>
      <c r="S99" s="150"/>
      <c r="T99" s="151"/>
      <c r="U99" s="150"/>
      <c r="V99" s="142"/>
      <c r="W99" s="142"/>
      <c r="X99" s="142"/>
      <c r="Y99" s="142"/>
      <c r="Z99" s="142"/>
      <c r="AA99" s="142"/>
      <c r="AB99" s="142"/>
      <c r="AC99" s="142"/>
      <c r="AD99" s="142"/>
      <c r="AE99" s="142" t="s">
        <v>102</v>
      </c>
      <c r="AF99" s="142">
        <v>0</v>
      </c>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row>
    <row r="100" spans="1:60" outlineLevel="1" x14ac:dyDescent="0.25">
      <c r="A100" s="143">
        <v>38</v>
      </c>
      <c r="B100" s="143" t="s">
        <v>703</v>
      </c>
      <c r="C100" s="178" t="s">
        <v>704</v>
      </c>
      <c r="D100" s="150" t="s">
        <v>159</v>
      </c>
      <c r="E100" s="155">
        <v>46.6</v>
      </c>
      <c r="F100" s="158">
        <f>H100+J100</f>
        <v>0</v>
      </c>
      <c r="G100" s="159">
        <f>ROUND(E100*F100,2)</f>
        <v>0</v>
      </c>
      <c r="H100" s="159"/>
      <c r="I100" s="159">
        <f>ROUND(E100*H100,2)</f>
        <v>0</v>
      </c>
      <c r="J100" s="159"/>
      <c r="K100" s="159">
        <f>ROUND(E100*J100,2)</f>
        <v>0</v>
      </c>
      <c r="L100" s="159">
        <v>21</v>
      </c>
      <c r="M100" s="159">
        <f>G100*(1+L100/100)</f>
        <v>0</v>
      </c>
      <c r="N100" s="150">
        <v>1E-4</v>
      </c>
      <c r="O100" s="150">
        <f>ROUND(E100*N100,5)</f>
        <v>4.6600000000000001E-3</v>
      </c>
      <c r="P100" s="150">
        <v>0</v>
      </c>
      <c r="Q100" s="150">
        <f>ROUND(E100*P100,5)</f>
        <v>0</v>
      </c>
      <c r="R100" s="150"/>
      <c r="S100" s="150"/>
      <c r="T100" s="151">
        <v>0.11899999999999999</v>
      </c>
      <c r="U100" s="150">
        <f>ROUND(E100*T100,2)</f>
        <v>5.55</v>
      </c>
      <c r="V100" s="142"/>
      <c r="W100" s="142"/>
      <c r="X100" s="142"/>
      <c r="Y100" s="142"/>
      <c r="Z100" s="142"/>
      <c r="AA100" s="142"/>
      <c r="AB100" s="142"/>
      <c r="AC100" s="142"/>
      <c r="AD100" s="142"/>
      <c r="AE100" s="142" t="s">
        <v>100</v>
      </c>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row>
    <row r="101" spans="1:60" ht="20.399999999999999" outlineLevel="1" x14ac:dyDescent="0.25">
      <c r="A101" s="143">
        <v>39</v>
      </c>
      <c r="B101" s="143" t="s">
        <v>705</v>
      </c>
      <c r="C101" s="178" t="s">
        <v>706</v>
      </c>
      <c r="D101" s="150" t="s">
        <v>159</v>
      </c>
      <c r="E101" s="155">
        <v>47.998000000000005</v>
      </c>
      <c r="F101" s="158">
        <f>H101+J101</f>
        <v>0</v>
      </c>
      <c r="G101" s="159">
        <f>ROUND(E101*F101,2)</f>
        <v>0</v>
      </c>
      <c r="H101" s="159"/>
      <c r="I101" s="159">
        <f>ROUND(E101*H101,2)</f>
        <v>0</v>
      </c>
      <c r="J101" s="159"/>
      <c r="K101" s="159">
        <f>ROUND(E101*J101,2)</f>
        <v>0</v>
      </c>
      <c r="L101" s="159">
        <v>21</v>
      </c>
      <c r="M101" s="159">
        <f>G101*(1+L101/100)</f>
        <v>0</v>
      </c>
      <c r="N101" s="150">
        <v>6.6699999999999997E-3</v>
      </c>
      <c r="O101" s="150">
        <f>ROUND(E101*N101,5)</f>
        <v>0.32014999999999999</v>
      </c>
      <c r="P101" s="150">
        <v>0</v>
      </c>
      <c r="Q101" s="150">
        <f>ROUND(E101*P101,5)</f>
        <v>0</v>
      </c>
      <c r="R101" s="150"/>
      <c r="S101" s="150"/>
      <c r="T101" s="151">
        <v>0</v>
      </c>
      <c r="U101" s="150">
        <f>ROUND(E101*T101,2)</f>
        <v>0</v>
      </c>
      <c r="V101" s="142"/>
      <c r="W101" s="142"/>
      <c r="X101" s="142"/>
      <c r="Y101" s="142"/>
      <c r="Z101" s="142"/>
      <c r="AA101" s="142"/>
      <c r="AB101" s="142"/>
      <c r="AC101" s="142"/>
      <c r="AD101" s="142"/>
      <c r="AE101" s="142" t="s">
        <v>218</v>
      </c>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row>
    <row r="102" spans="1:60" outlineLevel="1" x14ac:dyDescent="0.25">
      <c r="A102" s="143"/>
      <c r="B102" s="143"/>
      <c r="C102" s="391" t="s">
        <v>458</v>
      </c>
      <c r="D102" s="392"/>
      <c r="E102" s="393"/>
      <c r="F102" s="394"/>
      <c r="G102" s="395"/>
      <c r="H102" s="159"/>
      <c r="I102" s="159"/>
      <c r="J102" s="159"/>
      <c r="K102" s="159"/>
      <c r="L102" s="159"/>
      <c r="M102" s="159"/>
      <c r="N102" s="150"/>
      <c r="O102" s="150"/>
      <c r="P102" s="150"/>
      <c r="Q102" s="150"/>
      <c r="R102" s="150"/>
      <c r="S102" s="150"/>
      <c r="T102" s="151"/>
      <c r="U102" s="150"/>
      <c r="V102" s="142"/>
      <c r="W102" s="142"/>
      <c r="X102" s="142"/>
      <c r="Y102" s="142"/>
      <c r="Z102" s="142"/>
      <c r="AA102" s="142"/>
      <c r="AB102" s="142"/>
      <c r="AC102" s="142"/>
      <c r="AD102" s="142"/>
      <c r="AE102" s="142" t="s">
        <v>95</v>
      </c>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5" t="str">
        <f>C102</f>
        <v>Viz Technické listy VAS Třebíč V.4</v>
      </c>
      <c r="BB102" s="142"/>
      <c r="BC102" s="142"/>
      <c r="BD102" s="142"/>
      <c r="BE102" s="142"/>
      <c r="BF102" s="142"/>
      <c r="BG102" s="142"/>
      <c r="BH102" s="142"/>
    </row>
    <row r="103" spans="1:60" outlineLevel="1" x14ac:dyDescent="0.25">
      <c r="A103" s="143"/>
      <c r="B103" s="143"/>
      <c r="C103" s="179" t="s">
        <v>707</v>
      </c>
      <c r="D103" s="152"/>
      <c r="E103" s="156">
        <v>47.997999999999998</v>
      </c>
      <c r="F103" s="159"/>
      <c r="G103" s="159"/>
      <c r="H103" s="159"/>
      <c r="I103" s="159"/>
      <c r="J103" s="159"/>
      <c r="K103" s="159"/>
      <c r="L103" s="159"/>
      <c r="M103" s="159"/>
      <c r="N103" s="150"/>
      <c r="O103" s="150"/>
      <c r="P103" s="150"/>
      <c r="Q103" s="150"/>
      <c r="R103" s="150"/>
      <c r="S103" s="150"/>
      <c r="T103" s="151"/>
      <c r="U103" s="150"/>
      <c r="V103" s="142"/>
      <c r="W103" s="142"/>
      <c r="X103" s="142"/>
      <c r="Y103" s="142"/>
      <c r="Z103" s="142"/>
      <c r="AA103" s="142"/>
      <c r="AB103" s="142"/>
      <c r="AC103" s="142"/>
      <c r="AD103" s="142"/>
      <c r="AE103" s="142" t="s">
        <v>102</v>
      </c>
      <c r="AF103" s="142">
        <v>0</v>
      </c>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row>
    <row r="104" spans="1:60" outlineLevel="1" x14ac:dyDescent="0.25">
      <c r="A104" s="143">
        <v>40</v>
      </c>
      <c r="B104" s="143" t="s">
        <v>466</v>
      </c>
      <c r="C104" s="178" t="s">
        <v>467</v>
      </c>
      <c r="D104" s="150" t="s">
        <v>159</v>
      </c>
      <c r="E104" s="155">
        <v>228.4</v>
      </c>
      <c r="F104" s="158">
        <f>H104+J104</f>
        <v>0</v>
      </c>
      <c r="G104" s="159">
        <f>ROUND(E104*F104,2)</f>
        <v>0</v>
      </c>
      <c r="H104" s="159"/>
      <c r="I104" s="159">
        <f>ROUND(E104*H104,2)</f>
        <v>0</v>
      </c>
      <c r="J104" s="159"/>
      <c r="K104" s="159">
        <f>ROUND(E104*J104,2)</f>
        <v>0</v>
      </c>
      <c r="L104" s="159">
        <v>21</v>
      </c>
      <c r="M104" s="159">
        <f>G104*(1+L104/100)</f>
        <v>0</v>
      </c>
      <c r="N104" s="150">
        <v>0</v>
      </c>
      <c r="O104" s="150">
        <f>ROUND(E104*N104,5)</f>
        <v>0</v>
      </c>
      <c r="P104" s="150">
        <v>0</v>
      </c>
      <c r="Q104" s="150">
        <f>ROUND(E104*P104,5)</f>
        <v>0</v>
      </c>
      <c r="R104" s="150"/>
      <c r="S104" s="150"/>
      <c r="T104" s="151">
        <v>0.47199999999999998</v>
      </c>
      <c r="U104" s="150">
        <f>ROUND(E104*T104,2)</f>
        <v>107.8</v>
      </c>
      <c r="V104" s="142"/>
      <c r="W104" s="142"/>
      <c r="X104" s="142"/>
      <c r="Y104" s="142"/>
      <c r="Z104" s="142"/>
      <c r="AA104" s="142"/>
      <c r="AB104" s="142"/>
      <c r="AC104" s="142"/>
      <c r="AD104" s="142"/>
      <c r="AE104" s="142" t="s">
        <v>100</v>
      </c>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row>
    <row r="105" spans="1:60" ht="20.399999999999999" outlineLevel="1" x14ac:dyDescent="0.25">
      <c r="A105" s="143">
        <v>41</v>
      </c>
      <c r="B105" s="143" t="s">
        <v>468</v>
      </c>
      <c r="C105" s="178" t="s">
        <v>469</v>
      </c>
      <c r="D105" s="150" t="s">
        <v>159</v>
      </c>
      <c r="E105" s="155">
        <v>235.25200000000001</v>
      </c>
      <c r="F105" s="158">
        <f>H105+J105</f>
        <v>0</v>
      </c>
      <c r="G105" s="159">
        <f>ROUND(E105*F105,2)</f>
        <v>0</v>
      </c>
      <c r="H105" s="159"/>
      <c r="I105" s="159">
        <f>ROUND(E105*H105,2)</f>
        <v>0</v>
      </c>
      <c r="J105" s="159"/>
      <c r="K105" s="159">
        <f>ROUND(E105*J105,2)</f>
        <v>0</v>
      </c>
      <c r="L105" s="159">
        <v>21</v>
      </c>
      <c r="M105" s="159">
        <f>G105*(1+L105/100)</f>
        <v>0</v>
      </c>
      <c r="N105" s="150">
        <v>1.328E-2</v>
      </c>
      <c r="O105" s="150">
        <f>ROUND(E105*N105,5)</f>
        <v>3.1241500000000002</v>
      </c>
      <c r="P105" s="150">
        <v>0</v>
      </c>
      <c r="Q105" s="150">
        <f>ROUND(E105*P105,5)</f>
        <v>0</v>
      </c>
      <c r="R105" s="150"/>
      <c r="S105" s="150"/>
      <c r="T105" s="151">
        <v>0</v>
      </c>
      <c r="U105" s="150">
        <f>ROUND(E105*T105,2)</f>
        <v>0</v>
      </c>
      <c r="V105" s="142"/>
      <c r="W105" s="142"/>
      <c r="X105" s="142"/>
      <c r="Y105" s="142"/>
      <c r="Z105" s="142"/>
      <c r="AA105" s="142"/>
      <c r="AB105" s="142"/>
      <c r="AC105" s="142"/>
      <c r="AD105" s="142"/>
      <c r="AE105" s="142" t="s">
        <v>218</v>
      </c>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row>
    <row r="106" spans="1:60" outlineLevel="1" x14ac:dyDescent="0.25">
      <c r="A106" s="143"/>
      <c r="B106" s="143"/>
      <c r="C106" s="391" t="s">
        <v>465</v>
      </c>
      <c r="D106" s="392"/>
      <c r="E106" s="393"/>
      <c r="F106" s="394"/>
      <c r="G106" s="395"/>
      <c r="H106" s="159"/>
      <c r="I106" s="159"/>
      <c r="J106" s="159"/>
      <c r="K106" s="159"/>
      <c r="L106" s="159"/>
      <c r="M106" s="159"/>
      <c r="N106" s="150"/>
      <c r="O106" s="150"/>
      <c r="P106" s="150"/>
      <c r="Q106" s="150"/>
      <c r="R106" s="150"/>
      <c r="S106" s="150"/>
      <c r="T106" s="151"/>
      <c r="U106" s="150"/>
      <c r="V106" s="142"/>
      <c r="W106" s="142"/>
      <c r="X106" s="142"/>
      <c r="Y106" s="142"/>
      <c r="Z106" s="142"/>
      <c r="AA106" s="142"/>
      <c r="AB106" s="142"/>
      <c r="AC106" s="142"/>
      <c r="AD106" s="142"/>
      <c r="AE106" s="142" t="s">
        <v>95</v>
      </c>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5" t="str">
        <f>C106</f>
        <v>Viz Technické listy VAS Třebíč V.3</v>
      </c>
      <c r="BB106" s="142"/>
      <c r="BC106" s="142"/>
      <c r="BD106" s="142"/>
      <c r="BE106" s="142"/>
      <c r="BF106" s="142"/>
      <c r="BG106" s="142"/>
      <c r="BH106" s="142"/>
    </row>
    <row r="107" spans="1:60" outlineLevel="1" x14ac:dyDescent="0.25">
      <c r="A107" s="143"/>
      <c r="B107" s="143"/>
      <c r="C107" s="179" t="s">
        <v>708</v>
      </c>
      <c r="D107" s="152"/>
      <c r="E107" s="156">
        <v>235.25200000000001</v>
      </c>
      <c r="F107" s="159"/>
      <c r="G107" s="159"/>
      <c r="H107" s="159"/>
      <c r="I107" s="159"/>
      <c r="J107" s="159"/>
      <c r="K107" s="159"/>
      <c r="L107" s="159"/>
      <c r="M107" s="159"/>
      <c r="N107" s="150"/>
      <c r="O107" s="150"/>
      <c r="P107" s="150"/>
      <c r="Q107" s="150"/>
      <c r="R107" s="150"/>
      <c r="S107" s="150"/>
      <c r="T107" s="151"/>
      <c r="U107" s="150"/>
      <c r="V107" s="142"/>
      <c r="W107" s="142"/>
      <c r="X107" s="142"/>
      <c r="Y107" s="142"/>
      <c r="Z107" s="142"/>
      <c r="AA107" s="142"/>
      <c r="AB107" s="142"/>
      <c r="AC107" s="142"/>
      <c r="AD107" s="142"/>
      <c r="AE107" s="142" t="s">
        <v>102</v>
      </c>
      <c r="AF107" s="142">
        <v>0</v>
      </c>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row>
    <row r="108" spans="1:60" outlineLevel="1" x14ac:dyDescent="0.25">
      <c r="A108" s="143">
        <v>42</v>
      </c>
      <c r="B108" s="143" t="s">
        <v>471</v>
      </c>
      <c r="C108" s="178" t="s">
        <v>472</v>
      </c>
      <c r="D108" s="150" t="s">
        <v>214</v>
      </c>
      <c r="E108" s="155">
        <v>2</v>
      </c>
      <c r="F108" s="158">
        <f>H108+J108</f>
        <v>0</v>
      </c>
      <c r="G108" s="159">
        <f>ROUND(E108*F108,2)</f>
        <v>0</v>
      </c>
      <c r="H108" s="159"/>
      <c r="I108" s="159">
        <f>ROUND(E108*H108,2)</f>
        <v>0</v>
      </c>
      <c r="J108" s="159"/>
      <c r="K108" s="159">
        <f>ROUND(E108*J108,2)</f>
        <v>0</v>
      </c>
      <c r="L108" s="159">
        <v>21</v>
      </c>
      <c r="M108" s="159">
        <f>G108*(1+L108/100)</f>
        <v>0</v>
      </c>
      <c r="N108" s="150">
        <v>0</v>
      </c>
      <c r="O108" s="150">
        <f>ROUND(E108*N108,5)</f>
        <v>0</v>
      </c>
      <c r="P108" s="150">
        <v>0</v>
      </c>
      <c r="Q108" s="150">
        <f>ROUND(E108*P108,5)</f>
        <v>0</v>
      </c>
      <c r="R108" s="150"/>
      <c r="S108" s="150"/>
      <c r="T108" s="151">
        <v>0.51390999999999998</v>
      </c>
      <c r="U108" s="150">
        <f>ROUND(E108*T108,2)</f>
        <v>1.03</v>
      </c>
      <c r="V108" s="142"/>
      <c r="W108" s="142"/>
      <c r="X108" s="142"/>
      <c r="Y108" s="142"/>
      <c r="Z108" s="142"/>
      <c r="AA108" s="142"/>
      <c r="AB108" s="142"/>
      <c r="AC108" s="142"/>
      <c r="AD108" s="142"/>
      <c r="AE108" s="142" t="s">
        <v>100</v>
      </c>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row>
    <row r="109" spans="1:60" outlineLevel="1" x14ac:dyDescent="0.25">
      <c r="A109" s="143">
        <v>43</v>
      </c>
      <c r="B109" s="143" t="s">
        <v>473</v>
      </c>
      <c r="C109" s="178" t="s">
        <v>474</v>
      </c>
      <c r="D109" s="150" t="s">
        <v>214</v>
      </c>
      <c r="E109" s="155">
        <v>1.03</v>
      </c>
      <c r="F109" s="158">
        <f>H109+J109</f>
        <v>0</v>
      </c>
      <c r="G109" s="159">
        <f>ROUND(E109*F109,2)</f>
        <v>0</v>
      </c>
      <c r="H109" s="159"/>
      <c r="I109" s="159">
        <f>ROUND(E109*H109,2)</f>
        <v>0</v>
      </c>
      <c r="J109" s="159"/>
      <c r="K109" s="159">
        <f>ROUND(E109*J109,2)</f>
        <v>0</v>
      </c>
      <c r="L109" s="159">
        <v>21</v>
      </c>
      <c r="M109" s="159">
        <f>G109*(1+L109/100)</f>
        <v>0</v>
      </c>
      <c r="N109" s="150">
        <v>9.5E-4</v>
      </c>
      <c r="O109" s="150">
        <f>ROUND(E109*N109,5)</f>
        <v>9.7999999999999997E-4</v>
      </c>
      <c r="P109" s="150">
        <v>0</v>
      </c>
      <c r="Q109" s="150">
        <f>ROUND(E109*P109,5)</f>
        <v>0</v>
      </c>
      <c r="R109" s="150"/>
      <c r="S109" s="150"/>
      <c r="T109" s="151">
        <v>0</v>
      </c>
      <c r="U109" s="150">
        <f>ROUND(E109*T109,2)</f>
        <v>0</v>
      </c>
      <c r="V109" s="142"/>
      <c r="W109" s="142"/>
      <c r="X109" s="142"/>
      <c r="Y109" s="142"/>
      <c r="Z109" s="142"/>
      <c r="AA109" s="142"/>
      <c r="AB109" s="142"/>
      <c r="AC109" s="142"/>
      <c r="AD109" s="142"/>
      <c r="AE109" s="142" t="s">
        <v>218</v>
      </c>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row>
    <row r="110" spans="1:60" outlineLevel="1" x14ac:dyDescent="0.25">
      <c r="A110" s="143"/>
      <c r="B110" s="143"/>
      <c r="C110" s="391" t="s">
        <v>475</v>
      </c>
      <c r="D110" s="392"/>
      <c r="E110" s="393"/>
      <c r="F110" s="394"/>
      <c r="G110" s="395"/>
      <c r="H110" s="159"/>
      <c r="I110" s="159"/>
      <c r="J110" s="159"/>
      <c r="K110" s="159"/>
      <c r="L110" s="159"/>
      <c r="M110" s="159"/>
      <c r="N110" s="150"/>
      <c r="O110" s="150"/>
      <c r="P110" s="150"/>
      <c r="Q110" s="150"/>
      <c r="R110" s="150"/>
      <c r="S110" s="150"/>
      <c r="T110" s="151"/>
      <c r="U110" s="150"/>
      <c r="V110" s="142"/>
      <c r="W110" s="142"/>
      <c r="X110" s="142"/>
      <c r="Y110" s="142"/>
      <c r="Z110" s="142"/>
      <c r="AA110" s="142"/>
      <c r="AB110" s="142"/>
      <c r="AC110" s="142"/>
      <c r="AD110" s="142"/>
      <c r="AE110" s="142" t="s">
        <v>95</v>
      </c>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5" t="str">
        <f>C110</f>
        <v>Viz Technické listy VAS Třebíč V.16</v>
      </c>
      <c r="BB110" s="142"/>
      <c r="BC110" s="142"/>
      <c r="BD110" s="142"/>
      <c r="BE110" s="142"/>
      <c r="BF110" s="142"/>
      <c r="BG110" s="142"/>
      <c r="BH110" s="142"/>
    </row>
    <row r="111" spans="1:60" outlineLevel="1" x14ac:dyDescent="0.25">
      <c r="A111" s="143"/>
      <c r="B111" s="143"/>
      <c r="C111" s="179" t="s">
        <v>483</v>
      </c>
      <c r="D111" s="152"/>
      <c r="E111" s="156">
        <v>1.03</v>
      </c>
      <c r="F111" s="159"/>
      <c r="G111" s="159"/>
      <c r="H111" s="159"/>
      <c r="I111" s="159"/>
      <c r="J111" s="159"/>
      <c r="K111" s="159"/>
      <c r="L111" s="159"/>
      <c r="M111" s="159"/>
      <c r="N111" s="150"/>
      <c r="O111" s="150"/>
      <c r="P111" s="150"/>
      <c r="Q111" s="150"/>
      <c r="R111" s="150"/>
      <c r="S111" s="150"/>
      <c r="T111" s="151"/>
      <c r="U111" s="150"/>
      <c r="V111" s="142"/>
      <c r="W111" s="142"/>
      <c r="X111" s="142"/>
      <c r="Y111" s="142"/>
      <c r="Z111" s="142"/>
      <c r="AA111" s="142"/>
      <c r="AB111" s="142"/>
      <c r="AC111" s="142"/>
      <c r="AD111" s="142"/>
      <c r="AE111" s="142" t="s">
        <v>102</v>
      </c>
      <c r="AF111" s="142">
        <v>0</v>
      </c>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row>
    <row r="112" spans="1:60" outlineLevel="1" x14ac:dyDescent="0.25">
      <c r="A112" s="143">
        <v>44</v>
      </c>
      <c r="B112" s="143" t="s">
        <v>709</v>
      </c>
      <c r="C112" s="178" t="s">
        <v>710</v>
      </c>
      <c r="D112" s="150" t="s">
        <v>214</v>
      </c>
      <c r="E112" s="155">
        <v>2</v>
      </c>
      <c r="F112" s="158">
        <f>H112+J112</f>
        <v>0</v>
      </c>
      <c r="G112" s="159">
        <f>ROUND(E112*F112,2)</f>
        <v>0</v>
      </c>
      <c r="H112" s="159"/>
      <c r="I112" s="159">
        <f>ROUND(E112*H112,2)</f>
        <v>0</v>
      </c>
      <c r="J112" s="159"/>
      <c r="K112" s="159">
        <f>ROUND(E112*J112,2)</f>
        <v>0</v>
      </c>
      <c r="L112" s="159">
        <v>21</v>
      </c>
      <c r="M112" s="159">
        <f>G112*(1+L112/100)</f>
        <v>0</v>
      </c>
      <c r="N112" s="150">
        <v>2.81E-3</v>
      </c>
      <c r="O112" s="150">
        <f>ROUND(E112*N112,5)</f>
        <v>5.62E-3</v>
      </c>
      <c r="P112" s="150">
        <v>0</v>
      </c>
      <c r="Q112" s="150">
        <f>ROUND(E112*P112,5)</f>
        <v>0</v>
      </c>
      <c r="R112" s="150"/>
      <c r="S112" s="150"/>
      <c r="T112" s="151">
        <v>1.4410000000000001</v>
      </c>
      <c r="U112" s="150">
        <f>ROUND(E112*T112,2)</f>
        <v>2.88</v>
      </c>
      <c r="V112" s="142"/>
      <c r="W112" s="142"/>
      <c r="X112" s="142"/>
      <c r="Y112" s="142"/>
      <c r="Z112" s="142"/>
      <c r="AA112" s="142"/>
      <c r="AB112" s="142"/>
      <c r="AC112" s="142"/>
      <c r="AD112" s="142"/>
      <c r="AE112" s="142" t="s">
        <v>100</v>
      </c>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row>
    <row r="113" spans="1:60" outlineLevel="1" x14ac:dyDescent="0.25">
      <c r="A113" s="143">
        <v>45</v>
      </c>
      <c r="B113" s="143" t="s">
        <v>711</v>
      </c>
      <c r="C113" s="178" t="s">
        <v>712</v>
      </c>
      <c r="D113" s="150" t="s">
        <v>214</v>
      </c>
      <c r="E113" s="155">
        <v>2.06</v>
      </c>
      <c r="F113" s="158">
        <f>H113+J113</f>
        <v>0</v>
      </c>
      <c r="G113" s="159">
        <f>ROUND(E113*F113,2)</f>
        <v>0</v>
      </c>
      <c r="H113" s="159"/>
      <c r="I113" s="159">
        <f>ROUND(E113*H113,2)</f>
        <v>0</v>
      </c>
      <c r="J113" s="159"/>
      <c r="K113" s="159">
        <f>ROUND(E113*J113,2)</f>
        <v>0</v>
      </c>
      <c r="L113" s="159">
        <v>21</v>
      </c>
      <c r="M113" s="159">
        <f>G113*(1+L113/100)</f>
        <v>0</v>
      </c>
      <c r="N113" s="150">
        <v>3.6700000000000003E-2</v>
      </c>
      <c r="O113" s="150">
        <f>ROUND(E113*N113,5)</f>
        <v>7.5600000000000001E-2</v>
      </c>
      <c r="P113" s="150">
        <v>0</v>
      </c>
      <c r="Q113" s="150">
        <f>ROUND(E113*P113,5)</f>
        <v>0</v>
      </c>
      <c r="R113" s="150"/>
      <c r="S113" s="150"/>
      <c r="T113" s="151">
        <v>0</v>
      </c>
      <c r="U113" s="150">
        <f>ROUND(E113*T113,2)</f>
        <v>0</v>
      </c>
      <c r="V113" s="142"/>
      <c r="W113" s="142"/>
      <c r="X113" s="142"/>
      <c r="Y113" s="142"/>
      <c r="Z113" s="142"/>
      <c r="AA113" s="142"/>
      <c r="AB113" s="142"/>
      <c r="AC113" s="142"/>
      <c r="AD113" s="142"/>
      <c r="AE113" s="142" t="s">
        <v>218</v>
      </c>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row>
    <row r="114" spans="1:60" outlineLevel="1" x14ac:dyDescent="0.25">
      <c r="A114" s="143"/>
      <c r="B114" s="143"/>
      <c r="C114" s="391" t="s">
        <v>482</v>
      </c>
      <c r="D114" s="392"/>
      <c r="E114" s="393"/>
      <c r="F114" s="394"/>
      <c r="G114" s="395"/>
      <c r="H114" s="159"/>
      <c r="I114" s="159"/>
      <c r="J114" s="159"/>
      <c r="K114" s="159"/>
      <c r="L114" s="159"/>
      <c r="M114" s="159"/>
      <c r="N114" s="150"/>
      <c r="O114" s="150"/>
      <c r="P114" s="150"/>
      <c r="Q114" s="150"/>
      <c r="R114" s="150"/>
      <c r="S114" s="150"/>
      <c r="T114" s="151"/>
      <c r="U114" s="150"/>
      <c r="V114" s="142"/>
      <c r="W114" s="142"/>
      <c r="X114" s="142"/>
      <c r="Y114" s="142"/>
      <c r="Z114" s="142"/>
      <c r="AA114" s="142"/>
      <c r="AB114" s="142"/>
      <c r="AC114" s="142"/>
      <c r="AD114" s="142"/>
      <c r="AE114" s="142" t="s">
        <v>95</v>
      </c>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5" t="str">
        <f>C114</f>
        <v>Viz Technické listy VAS Třebíč V.8</v>
      </c>
      <c r="BB114" s="142"/>
      <c r="BC114" s="142"/>
      <c r="BD114" s="142"/>
      <c r="BE114" s="142"/>
      <c r="BF114" s="142"/>
      <c r="BG114" s="142"/>
      <c r="BH114" s="142"/>
    </row>
    <row r="115" spans="1:60" outlineLevel="1" x14ac:dyDescent="0.25">
      <c r="A115" s="143"/>
      <c r="B115" s="143"/>
      <c r="C115" s="179" t="s">
        <v>488</v>
      </c>
      <c r="D115" s="152"/>
      <c r="E115" s="156">
        <v>2.06</v>
      </c>
      <c r="F115" s="159"/>
      <c r="G115" s="159"/>
      <c r="H115" s="159"/>
      <c r="I115" s="159"/>
      <c r="J115" s="159"/>
      <c r="K115" s="159"/>
      <c r="L115" s="159"/>
      <c r="M115" s="159"/>
      <c r="N115" s="150"/>
      <c r="O115" s="150"/>
      <c r="P115" s="150"/>
      <c r="Q115" s="150"/>
      <c r="R115" s="150"/>
      <c r="S115" s="150"/>
      <c r="T115" s="151"/>
      <c r="U115" s="150"/>
      <c r="V115" s="142"/>
      <c r="W115" s="142"/>
      <c r="X115" s="142"/>
      <c r="Y115" s="142"/>
      <c r="Z115" s="142"/>
      <c r="AA115" s="142"/>
      <c r="AB115" s="142"/>
      <c r="AC115" s="142"/>
      <c r="AD115" s="142"/>
      <c r="AE115" s="142" t="s">
        <v>102</v>
      </c>
      <c r="AF115" s="142">
        <v>0</v>
      </c>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row>
    <row r="116" spans="1:60" outlineLevel="1" x14ac:dyDescent="0.25">
      <c r="A116" s="143">
        <v>46</v>
      </c>
      <c r="B116" s="143" t="s">
        <v>494</v>
      </c>
      <c r="C116" s="178" t="s">
        <v>713</v>
      </c>
      <c r="D116" s="150" t="s">
        <v>168</v>
      </c>
      <c r="E116" s="155">
        <v>7</v>
      </c>
      <c r="F116" s="158">
        <f>H116+J116</f>
        <v>0</v>
      </c>
      <c r="G116" s="159">
        <f>ROUND(E116*F116,2)</f>
        <v>0</v>
      </c>
      <c r="H116" s="159"/>
      <c r="I116" s="159">
        <f>ROUND(E116*H116,2)</f>
        <v>0</v>
      </c>
      <c r="J116" s="159"/>
      <c r="K116" s="159">
        <f>ROUND(E116*J116,2)</f>
        <v>0</v>
      </c>
      <c r="L116" s="159">
        <v>21</v>
      </c>
      <c r="M116" s="159">
        <f>G116*(1+L116/100)</f>
        <v>0</v>
      </c>
      <c r="N116" s="150">
        <v>0</v>
      </c>
      <c r="O116" s="150">
        <f>ROUND(E116*N116,5)</f>
        <v>0</v>
      </c>
      <c r="P116" s="150">
        <v>0</v>
      </c>
      <c r="Q116" s="150">
        <f>ROUND(E116*P116,5)</f>
        <v>0</v>
      </c>
      <c r="R116" s="150"/>
      <c r="S116" s="150"/>
      <c r="T116" s="151">
        <v>0</v>
      </c>
      <c r="U116" s="150">
        <f>ROUND(E116*T116,2)</f>
        <v>0</v>
      </c>
      <c r="V116" s="142"/>
      <c r="W116" s="142"/>
      <c r="X116" s="142"/>
      <c r="Y116" s="142"/>
      <c r="Z116" s="142"/>
      <c r="AA116" s="142"/>
      <c r="AB116" s="142"/>
      <c r="AC116" s="142"/>
      <c r="AD116" s="142"/>
      <c r="AE116" s="142" t="s">
        <v>100</v>
      </c>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row>
    <row r="117" spans="1:60" outlineLevel="1" x14ac:dyDescent="0.25">
      <c r="A117" s="143"/>
      <c r="B117" s="143"/>
      <c r="C117" s="391" t="s">
        <v>496</v>
      </c>
      <c r="D117" s="392"/>
      <c r="E117" s="393"/>
      <c r="F117" s="394"/>
      <c r="G117" s="395"/>
      <c r="H117" s="159"/>
      <c r="I117" s="159"/>
      <c r="J117" s="159"/>
      <c r="K117" s="159"/>
      <c r="L117" s="159"/>
      <c r="M117" s="159"/>
      <c r="N117" s="150"/>
      <c r="O117" s="150"/>
      <c r="P117" s="150"/>
      <c r="Q117" s="150"/>
      <c r="R117" s="150"/>
      <c r="S117" s="150"/>
      <c r="T117" s="151"/>
      <c r="U117" s="150"/>
      <c r="V117" s="142"/>
      <c r="W117" s="142"/>
      <c r="X117" s="142"/>
      <c r="Y117" s="142"/>
      <c r="Z117" s="142"/>
      <c r="AA117" s="142"/>
      <c r="AB117" s="142"/>
      <c r="AC117" s="142"/>
      <c r="AD117" s="142"/>
      <c r="AE117" s="142" t="s">
        <v>95</v>
      </c>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5" t="str">
        <f>C117</f>
        <v>Viz Technické listy VAS Třebíč V.10</v>
      </c>
      <c r="BB117" s="142"/>
      <c r="BC117" s="142"/>
      <c r="BD117" s="142"/>
      <c r="BE117" s="142"/>
      <c r="BF117" s="142"/>
      <c r="BG117" s="142"/>
      <c r="BH117" s="142"/>
    </row>
    <row r="118" spans="1:60" outlineLevel="1" x14ac:dyDescent="0.25">
      <c r="A118" s="143">
        <v>47</v>
      </c>
      <c r="B118" s="143" t="s">
        <v>497</v>
      </c>
      <c r="C118" s="178" t="s">
        <v>498</v>
      </c>
      <c r="D118" s="150" t="s">
        <v>168</v>
      </c>
      <c r="E118" s="155">
        <v>6</v>
      </c>
      <c r="F118" s="158">
        <f>H118+J118</f>
        <v>0</v>
      </c>
      <c r="G118" s="159">
        <f>ROUND(E118*F118,2)</f>
        <v>0</v>
      </c>
      <c r="H118" s="159"/>
      <c r="I118" s="159">
        <f>ROUND(E118*H118,2)</f>
        <v>0</v>
      </c>
      <c r="J118" s="159"/>
      <c r="K118" s="159">
        <f>ROUND(E118*J118,2)</f>
        <v>0</v>
      </c>
      <c r="L118" s="159">
        <v>21</v>
      </c>
      <c r="M118" s="159">
        <f>G118*(1+L118/100)</f>
        <v>0</v>
      </c>
      <c r="N118" s="150">
        <v>0</v>
      </c>
      <c r="O118" s="150">
        <f>ROUND(E118*N118,5)</f>
        <v>0</v>
      </c>
      <c r="P118" s="150">
        <v>0</v>
      </c>
      <c r="Q118" s="150">
        <f>ROUND(E118*P118,5)</f>
        <v>0</v>
      </c>
      <c r="R118" s="150"/>
      <c r="S118" s="150"/>
      <c r="T118" s="151">
        <v>0</v>
      </c>
      <c r="U118" s="150">
        <f>ROUND(E118*T118,2)</f>
        <v>0</v>
      </c>
      <c r="V118" s="142"/>
      <c r="W118" s="142"/>
      <c r="X118" s="142"/>
      <c r="Y118" s="142"/>
      <c r="Z118" s="142"/>
      <c r="AA118" s="142"/>
      <c r="AB118" s="142"/>
      <c r="AC118" s="142"/>
      <c r="AD118" s="142"/>
      <c r="AE118" s="142" t="s">
        <v>100</v>
      </c>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row>
    <row r="119" spans="1:60" outlineLevel="1" x14ac:dyDescent="0.25">
      <c r="A119" s="143"/>
      <c r="B119" s="143"/>
      <c r="C119" s="391" t="s">
        <v>496</v>
      </c>
      <c r="D119" s="392"/>
      <c r="E119" s="393"/>
      <c r="F119" s="394"/>
      <c r="G119" s="395"/>
      <c r="H119" s="159"/>
      <c r="I119" s="159"/>
      <c r="J119" s="159"/>
      <c r="K119" s="159"/>
      <c r="L119" s="159"/>
      <c r="M119" s="159"/>
      <c r="N119" s="150"/>
      <c r="O119" s="150"/>
      <c r="P119" s="150"/>
      <c r="Q119" s="150"/>
      <c r="R119" s="150"/>
      <c r="S119" s="150"/>
      <c r="T119" s="151"/>
      <c r="U119" s="150"/>
      <c r="V119" s="142"/>
      <c r="W119" s="142"/>
      <c r="X119" s="142"/>
      <c r="Y119" s="142"/>
      <c r="Z119" s="142"/>
      <c r="AA119" s="142"/>
      <c r="AB119" s="142"/>
      <c r="AC119" s="142"/>
      <c r="AD119" s="142"/>
      <c r="AE119" s="142" t="s">
        <v>95</v>
      </c>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5" t="str">
        <f>C119</f>
        <v>Viz Technické listy VAS Třebíč V.10</v>
      </c>
      <c r="BB119" s="142"/>
      <c r="BC119" s="142"/>
      <c r="BD119" s="142"/>
      <c r="BE119" s="142"/>
      <c r="BF119" s="142"/>
      <c r="BG119" s="142"/>
      <c r="BH119" s="142"/>
    </row>
    <row r="120" spans="1:60" outlineLevel="1" x14ac:dyDescent="0.25">
      <c r="A120" s="143">
        <v>48</v>
      </c>
      <c r="B120" s="143" t="s">
        <v>499</v>
      </c>
      <c r="C120" s="178" t="s">
        <v>500</v>
      </c>
      <c r="D120" s="150" t="s">
        <v>168</v>
      </c>
      <c r="E120" s="155">
        <v>8</v>
      </c>
      <c r="F120" s="158">
        <f>H120+J120</f>
        <v>0</v>
      </c>
      <c r="G120" s="159">
        <f>ROUND(E120*F120,2)</f>
        <v>0</v>
      </c>
      <c r="H120" s="159"/>
      <c r="I120" s="159">
        <f>ROUND(E120*H120,2)</f>
        <v>0</v>
      </c>
      <c r="J120" s="159"/>
      <c r="K120" s="159">
        <f>ROUND(E120*J120,2)</f>
        <v>0</v>
      </c>
      <c r="L120" s="159">
        <v>21</v>
      </c>
      <c r="M120" s="159">
        <f>G120*(1+L120/100)</f>
        <v>0</v>
      </c>
      <c r="N120" s="150">
        <v>0</v>
      </c>
      <c r="O120" s="150">
        <f>ROUND(E120*N120,5)</f>
        <v>0</v>
      </c>
      <c r="P120" s="150">
        <v>0</v>
      </c>
      <c r="Q120" s="150">
        <f>ROUND(E120*P120,5)</f>
        <v>0</v>
      </c>
      <c r="R120" s="150"/>
      <c r="S120" s="150"/>
      <c r="T120" s="151">
        <v>0</v>
      </c>
      <c r="U120" s="150">
        <f>ROUND(E120*T120,2)</f>
        <v>0</v>
      </c>
      <c r="V120" s="142"/>
      <c r="W120" s="142"/>
      <c r="X120" s="142"/>
      <c r="Y120" s="142"/>
      <c r="Z120" s="142"/>
      <c r="AA120" s="142"/>
      <c r="AB120" s="142"/>
      <c r="AC120" s="142"/>
      <c r="AD120" s="142"/>
      <c r="AE120" s="142" t="s">
        <v>100</v>
      </c>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row>
    <row r="121" spans="1:60" outlineLevel="1" x14ac:dyDescent="0.25">
      <c r="A121" s="143"/>
      <c r="B121" s="143"/>
      <c r="C121" s="391" t="s">
        <v>496</v>
      </c>
      <c r="D121" s="392"/>
      <c r="E121" s="393"/>
      <c r="F121" s="394"/>
      <c r="G121" s="395"/>
      <c r="H121" s="159"/>
      <c r="I121" s="159"/>
      <c r="J121" s="159"/>
      <c r="K121" s="159"/>
      <c r="L121" s="159"/>
      <c r="M121" s="159"/>
      <c r="N121" s="150"/>
      <c r="O121" s="150"/>
      <c r="P121" s="150"/>
      <c r="Q121" s="150"/>
      <c r="R121" s="150"/>
      <c r="S121" s="150"/>
      <c r="T121" s="151"/>
      <c r="U121" s="150"/>
      <c r="V121" s="142"/>
      <c r="W121" s="142"/>
      <c r="X121" s="142"/>
      <c r="Y121" s="142"/>
      <c r="Z121" s="142"/>
      <c r="AA121" s="142"/>
      <c r="AB121" s="142"/>
      <c r="AC121" s="142"/>
      <c r="AD121" s="142"/>
      <c r="AE121" s="142" t="s">
        <v>95</v>
      </c>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5" t="str">
        <f>C121</f>
        <v>Viz Technické listy VAS Třebíč V.10</v>
      </c>
      <c r="BB121" s="142"/>
      <c r="BC121" s="142"/>
      <c r="BD121" s="142"/>
      <c r="BE121" s="142"/>
      <c r="BF121" s="142"/>
      <c r="BG121" s="142"/>
      <c r="BH121" s="142"/>
    </row>
    <row r="122" spans="1:60" outlineLevel="1" x14ac:dyDescent="0.25">
      <c r="A122" s="143">
        <v>49</v>
      </c>
      <c r="B122" s="143" t="s">
        <v>489</v>
      </c>
      <c r="C122" s="178" t="s">
        <v>490</v>
      </c>
      <c r="D122" s="150" t="s">
        <v>214</v>
      </c>
      <c r="E122" s="155">
        <v>1</v>
      </c>
      <c r="F122" s="158">
        <f>H122+J122</f>
        <v>0</v>
      </c>
      <c r="G122" s="159">
        <f>ROUND(E122*F122,2)</f>
        <v>0</v>
      </c>
      <c r="H122" s="159"/>
      <c r="I122" s="159">
        <f>ROUND(E122*H122,2)</f>
        <v>0</v>
      </c>
      <c r="J122" s="159"/>
      <c r="K122" s="159">
        <f>ROUND(E122*J122,2)</f>
        <v>0</v>
      </c>
      <c r="L122" s="159">
        <v>21</v>
      </c>
      <c r="M122" s="159">
        <f>G122*(1+L122/100)</f>
        <v>0</v>
      </c>
      <c r="N122" s="150">
        <v>2.2000000000000001E-4</v>
      </c>
      <c r="O122" s="150">
        <f>ROUND(E122*N122,5)</f>
        <v>2.2000000000000001E-4</v>
      </c>
      <c r="P122" s="150">
        <v>0</v>
      </c>
      <c r="Q122" s="150">
        <f>ROUND(E122*P122,5)</f>
        <v>0</v>
      </c>
      <c r="R122" s="150"/>
      <c r="S122" s="150"/>
      <c r="T122" s="151">
        <v>0.75900000000000001</v>
      </c>
      <c r="U122" s="150">
        <f>ROUND(E122*T122,2)</f>
        <v>0.76</v>
      </c>
      <c r="V122" s="142"/>
      <c r="W122" s="142"/>
      <c r="X122" s="142"/>
      <c r="Y122" s="142"/>
      <c r="Z122" s="142"/>
      <c r="AA122" s="142"/>
      <c r="AB122" s="142"/>
      <c r="AC122" s="142"/>
      <c r="AD122" s="142"/>
      <c r="AE122" s="142" t="s">
        <v>100</v>
      </c>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row>
    <row r="123" spans="1:60" ht="20.399999999999999" outlineLevel="1" x14ac:dyDescent="0.25">
      <c r="A123" s="143">
        <v>50</v>
      </c>
      <c r="B123" s="143" t="s">
        <v>501</v>
      </c>
      <c r="C123" s="178" t="s">
        <v>502</v>
      </c>
      <c r="D123" s="150" t="s">
        <v>214</v>
      </c>
      <c r="E123" s="155">
        <v>1.03</v>
      </c>
      <c r="F123" s="158">
        <f>H123+J123</f>
        <v>0</v>
      </c>
      <c r="G123" s="159">
        <f>ROUND(E123*F123,2)</f>
        <v>0</v>
      </c>
      <c r="H123" s="159"/>
      <c r="I123" s="159">
        <f>ROUND(E123*H123,2)</f>
        <v>0</v>
      </c>
      <c r="J123" s="159"/>
      <c r="K123" s="159">
        <f>ROUND(E123*J123,2)</f>
        <v>0</v>
      </c>
      <c r="L123" s="159">
        <v>21</v>
      </c>
      <c r="M123" s="159">
        <f>G123*(1+L123/100)</f>
        <v>0</v>
      </c>
      <c r="N123" s="150">
        <v>1.41E-2</v>
      </c>
      <c r="O123" s="150">
        <f>ROUND(E123*N123,5)</f>
        <v>1.452E-2</v>
      </c>
      <c r="P123" s="150">
        <v>0</v>
      </c>
      <c r="Q123" s="150">
        <f>ROUND(E123*P123,5)</f>
        <v>0</v>
      </c>
      <c r="R123" s="150"/>
      <c r="S123" s="150"/>
      <c r="T123" s="151">
        <v>0</v>
      </c>
      <c r="U123" s="150">
        <f>ROUND(E123*T123,2)</f>
        <v>0</v>
      </c>
      <c r="V123" s="142"/>
      <c r="W123" s="142"/>
      <c r="X123" s="142"/>
      <c r="Y123" s="142"/>
      <c r="Z123" s="142"/>
      <c r="AA123" s="142"/>
      <c r="AB123" s="142"/>
      <c r="AC123" s="142"/>
      <c r="AD123" s="142"/>
      <c r="AE123" s="142" t="s">
        <v>218</v>
      </c>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row>
    <row r="124" spans="1:60" outlineLevel="1" x14ac:dyDescent="0.25">
      <c r="A124" s="143"/>
      <c r="B124" s="143"/>
      <c r="C124" s="391" t="s">
        <v>503</v>
      </c>
      <c r="D124" s="392"/>
      <c r="E124" s="393"/>
      <c r="F124" s="394"/>
      <c r="G124" s="395"/>
      <c r="H124" s="159"/>
      <c r="I124" s="159"/>
      <c r="J124" s="159"/>
      <c r="K124" s="159"/>
      <c r="L124" s="159"/>
      <c r="M124" s="159"/>
      <c r="N124" s="150"/>
      <c r="O124" s="150"/>
      <c r="P124" s="150"/>
      <c r="Q124" s="150"/>
      <c r="R124" s="150"/>
      <c r="S124" s="150"/>
      <c r="T124" s="151"/>
      <c r="U124" s="150"/>
      <c r="V124" s="142"/>
      <c r="W124" s="142"/>
      <c r="X124" s="142"/>
      <c r="Y124" s="142"/>
      <c r="Z124" s="142"/>
      <c r="AA124" s="142"/>
      <c r="AB124" s="142"/>
      <c r="AC124" s="142"/>
      <c r="AD124" s="142"/>
      <c r="AE124" s="142" t="s">
        <v>95</v>
      </c>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5" t="str">
        <f>C124</f>
        <v>dle Technických listů VAS V8</v>
      </c>
      <c r="BB124" s="142"/>
      <c r="BC124" s="142"/>
      <c r="BD124" s="142"/>
      <c r="BE124" s="142"/>
      <c r="BF124" s="142"/>
      <c r="BG124" s="142"/>
      <c r="BH124" s="142"/>
    </row>
    <row r="125" spans="1:60" outlineLevel="1" x14ac:dyDescent="0.25">
      <c r="A125" s="143"/>
      <c r="B125" s="143"/>
      <c r="C125" s="179" t="s">
        <v>483</v>
      </c>
      <c r="D125" s="152"/>
      <c r="E125" s="156">
        <v>1.03</v>
      </c>
      <c r="F125" s="159"/>
      <c r="G125" s="159"/>
      <c r="H125" s="159"/>
      <c r="I125" s="159"/>
      <c r="J125" s="159"/>
      <c r="K125" s="159"/>
      <c r="L125" s="159"/>
      <c r="M125" s="159"/>
      <c r="N125" s="150"/>
      <c r="O125" s="150"/>
      <c r="P125" s="150"/>
      <c r="Q125" s="150"/>
      <c r="R125" s="150"/>
      <c r="S125" s="150"/>
      <c r="T125" s="151"/>
      <c r="U125" s="150"/>
      <c r="V125" s="142"/>
      <c r="W125" s="142"/>
      <c r="X125" s="142"/>
      <c r="Y125" s="142"/>
      <c r="Z125" s="142"/>
      <c r="AA125" s="142"/>
      <c r="AB125" s="142"/>
      <c r="AC125" s="142"/>
      <c r="AD125" s="142"/>
      <c r="AE125" s="142" t="s">
        <v>102</v>
      </c>
      <c r="AF125" s="142">
        <v>0</v>
      </c>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row>
    <row r="126" spans="1:60" outlineLevel="1" x14ac:dyDescent="0.25">
      <c r="A126" s="143">
        <v>51</v>
      </c>
      <c r="B126" s="143" t="s">
        <v>506</v>
      </c>
      <c r="C126" s="178" t="s">
        <v>507</v>
      </c>
      <c r="D126" s="150" t="s">
        <v>214</v>
      </c>
      <c r="E126" s="155">
        <v>1</v>
      </c>
      <c r="F126" s="158">
        <f>H126+J126</f>
        <v>0</v>
      </c>
      <c r="G126" s="159">
        <f>ROUND(E126*F126,2)</f>
        <v>0</v>
      </c>
      <c r="H126" s="159"/>
      <c r="I126" s="159">
        <f>ROUND(E126*H126,2)</f>
        <v>0</v>
      </c>
      <c r="J126" s="159"/>
      <c r="K126" s="159">
        <f>ROUND(E126*J126,2)</f>
        <v>0</v>
      </c>
      <c r="L126" s="159">
        <v>21</v>
      </c>
      <c r="M126" s="159">
        <f>G126*(1+L126/100)</f>
        <v>0</v>
      </c>
      <c r="N126" s="150">
        <v>1.1E-4</v>
      </c>
      <c r="O126" s="150">
        <f>ROUND(E126*N126,5)</f>
        <v>1.1E-4</v>
      </c>
      <c r="P126" s="150">
        <v>0</v>
      </c>
      <c r="Q126" s="150">
        <f>ROUND(E126*P126,5)</f>
        <v>0</v>
      </c>
      <c r="R126" s="150"/>
      <c r="S126" s="150"/>
      <c r="T126" s="151">
        <v>0.70799999999999996</v>
      </c>
      <c r="U126" s="150">
        <f>ROUND(E126*T126,2)</f>
        <v>0.71</v>
      </c>
      <c r="V126" s="142"/>
      <c r="W126" s="142"/>
      <c r="X126" s="142"/>
      <c r="Y126" s="142"/>
      <c r="Z126" s="142"/>
      <c r="AA126" s="142"/>
      <c r="AB126" s="142"/>
      <c r="AC126" s="142"/>
      <c r="AD126" s="142"/>
      <c r="AE126" s="142" t="s">
        <v>100</v>
      </c>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row>
    <row r="127" spans="1:60" outlineLevel="1" x14ac:dyDescent="0.25">
      <c r="A127" s="143">
        <v>52</v>
      </c>
      <c r="B127" s="143" t="s">
        <v>508</v>
      </c>
      <c r="C127" s="178" t="s">
        <v>509</v>
      </c>
      <c r="D127" s="150" t="s">
        <v>214</v>
      </c>
      <c r="E127" s="155">
        <v>1.03</v>
      </c>
      <c r="F127" s="158">
        <f>H127+J127</f>
        <v>0</v>
      </c>
      <c r="G127" s="159">
        <f>ROUND(E127*F127,2)</f>
        <v>0</v>
      </c>
      <c r="H127" s="159"/>
      <c r="I127" s="159">
        <f>ROUND(E127*H127,2)</f>
        <v>0</v>
      </c>
      <c r="J127" s="159"/>
      <c r="K127" s="159">
        <f>ROUND(E127*J127,2)</f>
        <v>0</v>
      </c>
      <c r="L127" s="159">
        <v>21</v>
      </c>
      <c r="M127" s="159">
        <f>G127*(1+L127/100)</f>
        <v>0</v>
      </c>
      <c r="N127" s="150">
        <v>3.5499999999999997E-2</v>
      </c>
      <c r="O127" s="150">
        <f>ROUND(E127*N127,5)</f>
        <v>3.6569999999999998E-2</v>
      </c>
      <c r="P127" s="150">
        <v>0</v>
      </c>
      <c r="Q127" s="150">
        <f>ROUND(E127*P127,5)</f>
        <v>0</v>
      </c>
      <c r="R127" s="150"/>
      <c r="S127" s="150"/>
      <c r="T127" s="151">
        <v>0</v>
      </c>
      <c r="U127" s="150">
        <f>ROUND(E127*T127,2)</f>
        <v>0</v>
      </c>
      <c r="V127" s="142"/>
      <c r="W127" s="142"/>
      <c r="X127" s="142"/>
      <c r="Y127" s="142"/>
      <c r="Z127" s="142"/>
      <c r="AA127" s="142"/>
      <c r="AB127" s="142"/>
      <c r="AC127" s="142"/>
      <c r="AD127" s="142"/>
      <c r="AE127" s="142" t="s">
        <v>218</v>
      </c>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row>
    <row r="128" spans="1:60" outlineLevel="1" x14ac:dyDescent="0.25">
      <c r="A128" s="143"/>
      <c r="B128" s="143"/>
      <c r="C128" s="391" t="s">
        <v>510</v>
      </c>
      <c r="D128" s="392"/>
      <c r="E128" s="393"/>
      <c r="F128" s="394"/>
      <c r="G128" s="395"/>
      <c r="H128" s="159"/>
      <c r="I128" s="159"/>
      <c r="J128" s="159"/>
      <c r="K128" s="159"/>
      <c r="L128" s="159"/>
      <c r="M128" s="159"/>
      <c r="N128" s="150"/>
      <c r="O128" s="150"/>
      <c r="P128" s="150"/>
      <c r="Q128" s="150"/>
      <c r="R128" s="150"/>
      <c r="S128" s="150"/>
      <c r="T128" s="151"/>
      <c r="U128" s="150"/>
      <c r="V128" s="142"/>
      <c r="W128" s="142"/>
      <c r="X128" s="142"/>
      <c r="Y128" s="142"/>
      <c r="Z128" s="142"/>
      <c r="AA128" s="142"/>
      <c r="AB128" s="142"/>
      <c r="AC128" s="142"/>
      <c r="AD128" s="142"/>
      <c r="AE128" s="142" t="s">
        <v>95</v>
      </c>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5" t="str">
        <f>C128</f>
        <v>Viz Technické listy VAS Třebíč V.21</v>
      </c>
      <c r="BB128" s="142"/>
      <c r="BC128" s="142"/>
      <c r="BD128" s="142"/>
      <c r="BE128" s="142"/>
      <c r="BF128" s="142"/>
      <c r="BG128" s="142"/>
      <c r="BH128" s="142"/>
    </row>
    <row r="129" spans="1:60" outlineLevel="1" x14ac:dyDescent="0.25">
      <c r="A129" s="143"/>
      <c r="B129" s="143"/>
      <c r="C129" s="179" t="s">
        <v>483</v>
      </c>
      <c r="D129" s="152"/>
      <c r="E129" s="156">
        <v>1.03</v>
      </c>
      <c r="F129" s="159"/>
      <c r="G129" s="159"/>
      <c r="H129" s="159"/>
      <c r="I129" s="159"/>
      <c r="J129" s="159"/>
      <c r="K129" s="159"/>
      <c r="L129" s="159"/>
      <c r="M129" s="159"/>
      <c r="N129" s="150"/>
      <c r="O129" s="150"/>
      <c r="P129" s="150"/>
      <c r="Q129" s="150"/>
      <c r="R129" s="150"/>
      <c r="S129" s="150"/>
      <c r="T129" s="151"/>
      <c r="U129" s="150"/>
      <c r="V129" s="142"/>
      <c r="W129" s="142"/>
      <c r="X129" s="142"/>
      <c r="Y129" s="142"/>
      <c r="Z129" s="142"/>
      <c r="AA129" s="142"/>
      <c r="AB129" s="142"/>
      <c r="AC129" s="142"/>
      <c r="AD129" s="142"/>
      <c r="AE129" s="142" t="s">
        <v>102</v>
      </c>
      <c r="AF129" s="142">
        <v>0</v>
      </c>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row>
    <row r="130" spans="1:60" ht="20.399999999999999" outlineLevel="1" x14ac:dyDescent="0.25">
      <c r="A130" s="143">
        <v>53</v>
      </c>
      <c r="B130" s="143" t="s">
        <v>511</v>
      </c>
      <c r="C130" s="178" t="s">
        <v>512</v>
      </c>
      <c r="D130" s="150" t="s">
        <v>214</v>
      </c>
      <c r="E130" s="155">
        <v>1</v>
      </c>
      <c r="F130" s="158">
        <f>H130+J130</f>
        <v>0</v>
      </c>
      <c r="G130" s="159">
        <f>ROUND(E130*F130,2)</f>
        <v>0</v>
      </c>
      <c r="H130" s="159"/>
      <c r="I130" s="159">
        <f>ROUND(E130*H130,2)</f>
        <v>0</v>
      </c>
      <c r="J130" s="159"/>
      <c r="K130" s="159">
        <f>ROUND(E130*J130,2)</f>
        <v>0</v>
      </c>
      <c r="L130" s="159">
        <v>21</v>
      </c>
      <c r="M130" s="159">
        <f>G130*(1+L130/100)</f>
        <v>0</v>
      </c>
      <c r="N130" s="150">
        <v>2.4E-2</v>
      </c>
      <c r="O130" s="150">
        <f>ROUND(E130*N130,5)</f>
        <v>2.4E-2</v>
      </c>
      <c r="P130" s="150">
        <v>0</v>
      </c>
      <c r="Q130" s="150">
        <f>ROUND(E130*P130,5)</f>
        <v>0</v>
      </c>
      <c r="R130" s="150"/>
      <c r="S130" s="150"/>
      <c r="T130" s="151">
        <v>0</v>
      </c>
      <c r="U130" s="150">
        <f>ROUND(E130*T130,2)</f>
        <v>0</v>
      </c>
      <c r="V130" s="142"/>
      <c r="W130" s="142"/>
      <c r="X130" s="142"/>
      <c r="Y130" s="142"/>
      <c r="Z130" s="142"/>
      <c r="AA130" s="142"/>
      <c r="AB130" s="142"/>
      <c r="AC130" s="142"/>
      <c r="AD130" s="142"/>
      <c r="AE130" s="142" t="s">
        <v>218</v>
      </c>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row>
    <row r="131" spans="1:60" outlineLevel="1" x14ac:dyDescent="0.25">
      <c r="A131" s="143"/>
      <c r="B131" s="143"/>
      <c r="C131" s="391" t="s">
        <v>513</v>
      </c>
      <c r="D131" s="392"/>
      <c r="E131" s="393"/>
      <c r="F131" s="394"/>
      <c r="G131" s="395"/>
      <c r="H131" s="159"/>
      <c r="I131" s="159"/>
      <c r="J131" s="159"/>
      <c r="K131" s="159"/>
      <c r="L131" s="159"/>
      <c r="M131" s="159"/>
      <c r="N131" s="150"/>
      <c r="O131" s="150"/>
      <c r="P131" s="150"/>
      <c r="Q131" s="150"/>
      <c r="R131" s="150"/>
      <c r="S131" s="150"/>
      <c r="T131" s="151"/>
      <c r="U131" s="150"/>
      <c r="V131" s="142"/>
      <c r="W131" s="142"/>
      <c r="X131" s="142"/>
      <c r="Y131" s="142"/>
      <c r="Z131" s="142"/>
      <c r="AA131" s="142"/>
      <c r="AB131" s="142"/>
      <c r="AC131" s="142"/>
      <c r="AD131" s="142"/>
      <c r="AE131" s="142" t="s">
        <v>95</v>
      </c>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5" t="str">
        <f>C131</f>
        <v>dle Technických listů VAS V23</v>
      </c>
      <c r="BB131" s="142"/>
      <c r="BC131" s="142"/>
      <c r="BD131" s="142"/>
      <c r="BE131" s="142"/>
      <c r="BF131" s="142"/>
      <c r="BG131" s="142"/>
      <c r="BH131" s="142"/>
    </row>
    <row r="132" spans="1:60" outlineLevel="1" x14ac:dyDescent="0.25">
      <c r="A132" s="143">
        <v>54</v>
      </c>
      <c r="B132" s="143" t="s">
        <v>514</v>
      </c>
      <c r="C132" s="178" t="s">
        <v>515</v>
      </c>
      <c r="D132" s="150" t="s">
        <v>214</v>
      </c>
      <c r="E132" s="155">
        <v>1</v>
      </c>
      <c r="F132" s="158">
        <f>H132+J132</f>
        <v>0</v>
      </c>
      <c r="G132" s="159">
        <f>ROUND(E132*F132,2)</f>
        <v>0</v>
      </c>
      <c r="H132" s="159"/>
      <c r="I132" s="159">
        <f>ROUND(E132*H132,2)</f>
        <v>0</v>
      </c>
      <c r="J132" s="159"/>
      <c r="K132" s="159">
        <f>ROUND(E132*J132,2)</f>
        <v>0</v>
      </c>
      <c r="L132" s="159">
        <v>21</v>
      </c>
      <c r="M132" s="159">
        <f>G132*(1+L132/100)</f>
        <v>0</v>
      </c>
      <c r="N132" s="150">
        <v>4.0999999999999999E-4</v>
      </c>
      <c r="O132" s="150">
        <f>ROUND(E132*N132,5)</f>
        <v>4.0999999999999999E-4</v>
      </c>
      <c r="P132" s="150">
        <v>0</v>
      </c>
      <c r="Q132" s="150">
        <f>ROUND(E132*P132,5)</f>
        <v>0</v>
      </c>
      <c r="R132" s="150"/>
      <c r="S132" s="150"/>
      <c r="T132" s="151">
        <v>0.85599999999999998</v>
      </c>
      <c r="U132" s="150">
        <f>ROUND(E132*T132,2)</f>
        <v>0.86</v>
      </c>
      <c r="V132" s="142"/>
      <c r="W132" s="142"/>
      <c r="X132" s="142"/>
      <c r="Y132" s="142"/>
      <c r="Z132" s="142"/>
      <c r="AA132" s="142"/>
      <c r="AB132" s="142"/>
      <c r="AC132" s="142"/>
      <c r="AD132" s="142"/>
      <c r="AE132" s="142" t="s">
        <v>100</v>
      </c>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row>
    <row r="133" spans="1:60" outlineLevel="1" x14ac:dyDescent="0.25">
      <c r="A133" s="143">
        <v>55</v>
      </c>
      <c r="B133" s="143" t="s">
        <v>520</v>
      </c>
      <c r="C133" s="178" t="s">
        <v>521</v>
      </c>
      <c r="D133" s="150" t="s">
        <v>214</v>
      </c>
      <c r="E133" s="155">
        <v>1.03</v>
      </c>
      <c r="F133" s="158">
        <f>H133+J133</f>
        <v>0</v>
      </c>
      <c r="G133" s="159">
        <f>ROUND(E133*F133,2)</f>
        <v>0</v>
      </c>
      <c r="H133" s="159"/>
      <c r="I133" s="159">
        <f>ROUND(E133*H133,2)</f>
        <v>0</v>
      </c>
      <c r="J133" s="159"/>
      <c r="K133" s="159">
        <f>ROUND(E133*J133,2)</f>
        <v>0</v>
      </c>
      <c r="L133" s="159">
        <v>21</v>
      </c>
      <c r="M133" s="159">
        <f>G133*(1+L133/100)</f>
        <v>0</v>
      </c>
      <c r="N133" s="150">
        <v>4.3E-3</v>
      </c>
      <c r="O133" s="150">
        <f>ROUND(E133*N133,5)</f>
        <v>4.4299999999999999E-3</v>
      </c>
      <c r="P133" s="150">
        <v>0</v>
      </c>
      <c r="Q133" s="150">
        <f>ROUND(E133*P133,5)</f>
        <v>0</v>
      </c>
      <c r="R133" s="150"/>
      <c r="S133" s="150"/>
      <c r="T133" s="151">
        <v>0</v>
      </c>
      <c r="U133" s="150">
        <f>ROUND(E133*T133,2)</f>
        <v>0</v>
      </c>
      <c r="V133" s="142"/>
      <c r="W133" s="142"/>
      <c r="X133" s="142"/>
      <c r="Y133" s="142"/>
      <c r="Z133" s="142"/>
      <c r="AA133" s="142"/>
      <c r="AB133" s="142"/>
      <c r="AC133" s="142"/>
      <c r="AD133" s="142"/>
      <c r="AE133" s="142" t="s">
        <v>218</v>
      </c>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row>
    <row r="134" spans="1:60" outlineLevel="1" x14ac:dyDescent="0.25">
      <c r="A134" s="143"/>
      <c r="B134" s="143"/>
      <c r="C134" s="391" t="s">
        <v>482</v>
      </c>
      <c r="D134" s="392"/>
      <c r="E134" s="393"/>
      <c r="F134" s="394"/>
      <c r="G134" s="395"/>
      <c r="H134" s="159"/>
      <c r="I134" s="159"/>
      <c r="J134" s="159"/>
      <c r="K134" s="159"/>
      <c r="L134" s="159"/>
      <c r="M134" s="159"/>
      <c r="N134" s="150"/>
      <c r="O134" s="150"/>
      <c r="P134" s="150"/>
      <c r="Q134" s="150"/>
      <c r="R134" s="150"/>
      <c r="S134" s="150"/>
      <c r="T134" s="151"/>
      <c r="U134" s="150"/>
      <c r="V134" s="142"/>
      <c r="W134" s="142"/>
      <c r="X134" s="142"/>
      <c r="Y134" s="142"/>
      <c r="Z134" s="142"/>
      <c r="AA134" s="142"/>
      <c r="AB134" s="142"/>
      <c r="AC134" s="142"/>
      <c r="AD134" s="142"/>
      <c r="AE134" s="142" t="s">
        <v>95</v>
      </c>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5" t="str">
        <f>C134</f>
        <v>Viz Technické listy VAS Třebíč V.8</v>
      </c>
      <c r="BB134" s="142"/>
      <c r="BC134" s="142"/>
      <c r="BD134" s="142"/>
      <c r="BE134" s="142"/>
      <c r="BF134" s="142"/>
      <c r="BG134" s="142"/>
      <c r="BH134" s="142"/>
    </row>
    <row r="135" spans="1:60" outlineLevel="1" x14ac:dyDescent="0.25">
      <c r="A135" s="143"/>
      <c r="B135" s="143"/>
      <c r="C135" s="179" t="s">
        <v>483</v>
      </c>
      <c r="D135" s="152"/>
      <c r="E135" s="156">
        <v>1.03</v>
      </c>
      <c r="F135" s="159"/>
      <c r="G135" s="159"/>
      <c r="H135" s="159"/>
      <c r="I135" s="159"/>
      <c r="J135" s="159"/>
      <c r="K135" s="159"/>
      <c r="L135" s="159"/>
      <c r="M135" s="159"/>
      <c r="N135" s="150"/>
      <c r="O135" s="150"/>
      <c r="P135" s="150"/>
      <c r="Q135" s="150"/>
      <c r="R135" s="150"/>
      <c r="S135" s="150"/>
      <c r="T135" s="151"/>
      <c r="U135" s="150"/>
      <c r="V135" s="142"/>
      <c r="W135" s="142"/>
      <c r="X135" s="142"/>
      <c r="Y135" s="142"/>
      <c r="Z135" s="142"/>
      <c r="AA135" s="142"/>
      <c r="AB135" s="142"/>
      <c r="AC135" s="142"/>
      <c r="AD135" s="142"/>
      <c r="AE135" s="142" t="s">
        <v>102</v>
      </c>
      <c r="AF135" s="142">
        <v>0</v>
      </c>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row>
    <row r="136" spans="1:60" outlineLevel="1" x14ac:dyDescent="0.25">
      <c r="A136" s="143">
        <v>56</v>
      </c>
      <c r="B136" s="143" t="s">
        <v>528</v>
      </c>
      <c r="C136" s="178" t="s">
        <v>529</v>
      </c>
      <c r="D136" s="150" t="s">
        <v>214</v>
      </c>
      <c r="E136" s="155">
        <v>5</v>
      </c>
      <c r="F136" s="158">
        <f>H136+J136</f>
        <v>0</v>
      </c>
      <c r="G136" s="159">
        <f>ROUND(E136*F136,2)</f>
        <v>0</v>
      </c>
      <c r="H136" s="159"/>
      <c r="I136" s="159">
        <f>ROUND(E136*H136,2)</f>
        <v>0</v>
      </c>
      <c r="J136" s="159"/>
      <c r="K136" s="159">
        <f>ROUND(E136*J136,2)</f>
        <v>0</v>
      </c>
      <c r="L136" s="159">
        <v>21</v>
      </c>
      <c r="M136" s="159">
        <f>G136*(1+L136/100)</f>
        <v>0</v>
      </c>
      <c r="N136" s="150">
        <v>2.81E-3</v>
      </c>
      <c r="O136" s="150">
        <f>ROUND(E136*N136,5)</f>
        <v>1.405E-2</v>
      </c>
      <c r="P136" s="150">
        <v>0</v>
      </c>
      <c r="Q136" s="150">
        <f>ROUND(E136*P136,5)</f>
        <v>0</v>
      </c>
      <c r="R136" s="150"/>
      <c r="S136" s="150"/>
      <c r="T136" s="151">
        <v>1.04</v>
      </c>
      <c r="U136" s="150">
        <f>ROUND(E136*T136,2)</f>
        <v>5.2</v>
      </c>
      <c r="V136" s="142"/>
      <c r="W136" s="142"/>
      <c r="X136" s="142"/>
      <c r="Y136" s="142"/>
      <c r="Z136" s="142"/>
      <c r="AA136" s="142"/>
      <c r="AB136" s="142"/>
      <c r="AC136" s="142"/>
      <c r="AD136" s="142"/>
      <c r="AE136" s="142" t="s">
        <v>100</v>
      </c>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row>
    <row r="137" spans="1:60" outlineLevel="1" x14ac:dyDescent="0.25">
      <c r="A137" s="143">
        <v>57</v>
      </c>
      <c r="B137" s="143" t="s">
        <v>530</v>
      </c>
      <c r="C137" s="178" t="s">
        <v>531</v>
      </c>
      <c r="D137" s="150" t="s">
        <v>214</v>
      </c>
      <c r="E137" s="155">
        <v>2.06</v>
      </c>
      <c r="F137" s="158">
        <f>H137+J137</f>
        <v>0</v>
      </c>
      <c r="G137" s="159">
        <f>ROUND(E137*F137,2)</f>
        <v>0</v>
      </c>
      <c r="H137" s="159"/>
      <c r="I137" s="159">
        <f>ROUND(E137*H137,2)</f>
        <v>0</v>
      </c>
      <c r="J137" s="159"/>
      <c r="K137" s="159">
        <f>ROUND(E137*J137,2)</f>
        <v>0</v>
      </c>
      <c r="L137" s="159">
        <v>21</v>
      </c>
      <c r="M137" s="159">
        <f>G137*(1+L137/100)</f>
        <v>0</v>
      </c>
      <c r="N137" s="150">
        <v>1.0999999999999999E-2</v>
      </c>
      <c r="O137" s="150">
        <f>ROUND(E137*N137,5)</f>
        <v>2.266E-2</v>
      </c>
      <c r="P137" s="150">
        <v>0</v>
      </c>
      <c r="Q137" s="150">
        <f>ROUND(E137*P137,5)</f>
        <v>0</v>
      </c>
      <c r="R137" s="150"/>
      <c r="S137" s="150"/>
      <c r="T137" s="151">
        <v>0</v>
      </c>
      <c r="U137" s="150">
        <f>ROUND(E137*T137,2)</f>
        <v>0</v>
      </c>
      <c r="V137" s="142"/>
      <c r="W137" s="142"/>
      <c r="X137" s="142"/>
      <c r="Y137" s="142"/>
      <c r="Z137" s="142"/>
      <c r="AA137" s="142"/>
      <c r="AB137" s="142"/>
      <c r="AC137" s="142"/>
      <c r="AD137" s="142"/>
      <c r="AE137" s="142" t="s">
        <v>218</v>
      </c>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row>
    <row r="138" spans="1:60" outlineLevel="1" x14ac:dyDescent="0.25">
      <c r="A138" s="143"/>
      <c r="B138" s="143"/>
      <c r="C138" s="391" t="s">
        <v>482</v>
      </c>
      <c r="D138" s="392"/>
      <c r="E138" s="393"/>
      <c r="F138" s="394"/>
      <c r="G138" s="395"/>
      <c r="H138" s="159"/>
      <c r="I138" s="159"/>
      <c r="J138" s="159"/>
      <c r="K138" s="159"/>
      <c r="L138" s="159"/>
      <c r="M138" s="159"/>
      <c r="N138" s="150"/>
      <c r="O138" s="150"/>
      <c r="P138" s="150"/>
      <c r="Q138" s="150"/>
      <c r="R138" s="150"/>
      <c r="S138" s="150"/>
      <c r="T138" s="151"/>
      <c r="U138" s="150"/>
      <c r="V138" s="142"/>
      <c r="W138" s="142"/>
      <c r="X138" s="142"/>
      <c r="Y138" s="142"/>
      <c r="Z138" s="142"/>
      <c r="AA138" s="142"/>
      <c r="AB138" s="142"/>
      <c r="AC138" s="142"/>
      <c r="AD138" s="142"/>
      <c r="AE138" s="142" t="s">
        <v>95</v>
      </c>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5" t="str">
        <f>C138</f>
        <v>Viz Technické listy VAS Třebíč V.8</v>
      </c>
      <c r="BB138" s="142"/>
      <c r="BC138" s="142"/>
      <c r="BD138" s="142"/>
      <c r="BE138" s="142"/>
      <c r="BF138" s="142"/>
      <c r="BG138" s="142"/>
      <c r="BH138" s="142"/>
    </row>
    <row r="139" spans="1:60" outlineLevel="1" x14ac:dyDescent="0.25">
      <c r="A139" s="143"/>
      <c r="B139" s="143"/>
      <c r="C139" s="179" t="s">
        <v>488</v>
      </c>
      <c r="D139" s="152"/>
      <c r="E139" s="156">
        <v>2.06</v>
      </c>
      <c r="F139" s="159"/>
      <c r="G139" s="159"/>
      <c r="H139" s="159"/>
      <c r="I139" s="159"/>
      <c r="J139" s="159"/>
      <c r="K139" s="159"/>
      <c r="L139" s="159"/>
      <c r="M139" s="159"/>
      <c r="N139" s="150"/>
      <c r="O139" s="150"/>
      <c r="P139" s="150"/>
      <c r="Q139" s="150"/>
      <c r="R139" s="150"/>
      <c r="S139" s="150"/>
      <c r="T139" s="151"/>
      <c r="U139" s="150"/>
      <c r="V139" s="142"/>
      <c r="W139" s="142"/>
      <c r="X139" s="142"/>
      <c r="Y139" s="142"/>
      <c r="Z139" s="142"/>
      <c r="AA139" s="142"/>
      <c r="AB139" s="142"/>
      <c r="AC139" s="142"/>
      <c r="AD139" s="142"/>
      <c r="AE139" s="142" t="s">
        <v>102</v>
      </c>
      <c r="AF139" s="142">
        <v>0</v>
      </c>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row>
    <row r="140" spans="1:60" outlineLevel="1" x14ac:dyDescent="0.25">
      <c r="A140" s="143">
        <v>58</v>
      </c>
      <c r="B140" s="143" t="s">
        <v>714</v>
      </c>
      <c r="C140" s="178" t="s">
        <v>715</v>
      </c>
      <c r="D140" s="150" t="s">
        <v>214</v>
      </c>
      <c r="E140" s="155">
        <v>1.03</v>
      </c>
      <c r="F140" s="158">
        <f>H140+J140</f>
        <v>0</v>
      </c>
      <c r="G140" s="159">
        <f>ROUND(E140*F140,2)</f>
        <v>0</v>
      </c>
      <c r="H140" s="159"/>
      <c r="I140" s="159">
        <f>ROUND(E140*H140,2)</f>
        <v>0</v>
      </c>
      <c r="J140" s="159"/>
      <c r="K140" s="159">
        <f>ROUND(E140*J140,2)</f>
        <v>0</v>
      </c>
      <c r="L140" s="159">
        <v>21</v>
      </c>
      <c r="M140" s="159">
        <f>G140*(1+L140/100)</f>
        <v>0</v>
      </c>
      <c r="N140" s="150">
        <v>3.6200000000000003E-2</v>
      </c>
      <c r="O140" s="150">
        <f>ROUND(E140*N140,5)</f>
        <v>3.7289999999999997E-2</v>
      </c>
      <c r="P140" s="150">
        <v>0</v>
      </c>
      <c r="Q140" s="150">
        <f>ROUND(E140*P140,5)</f>
        <v>0</v>
      </c>
      <c r="R140" s="150"/>
      <c r="S140" s="150"/>
      <c r="T140" s="151">
        <v>0</v>
      </c>
      <c r="U140" s="150">
        <f>ROUND(E140*T140,2)</f>
        <v>0</v>
      </c>
      <c r="V140" s="142"/>
      <c r="W140" s="142"/>
      <c r="X140" s="142"/>
      <c r="Y140" s="142"/>
      <c r="Z140" s="142"/>
      <c r="AA140" s="142"/>
      <c r="AB140" s="142"/>
      <c r="AC140" s="142"/>
      <c r="AD140" s="142"/>
      <c r="AE140" s="142" t="s">
        <v>218</v>
      </c>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row>
    <row r="141" spans="1:60" outlineLevel="1" x14ac:dyDescent="0.25">
      <c r="A141" s="143"/>
      <c r="B141" s="143"/>
      <c r="C141" s="391" t="s">
        <v>482</v>
      </c>
      <c r="D141" s="392"/>
      <c r="E141" s="393"/>
      <c r="F141" s="394"/>
      <c r="G141" s="395"/>
      <c r="H141" s="159"/>
      <c r="I141" s="159"/>
      <c r="J141" s="159"/>
      <c r="K141" s="159"/>
      <c r="L141" s="159"/>
      <c r="M141" s="159"/>
      <c r="N141" s="150"/>
      <c r="O141" s="150"/>
      <c r="P141" s="150"/>
      <c r="Q141" s="150"/>
      <c r="R141" s="150"/>
      <c r="S141" s="150"/>
      <c r="T141" s="151"/>
      <c r="U141" s="150"/>
      <c r="V141" s="142"/>
      <c r="W141" s="142"/>
      <c r="X141" s="142"/>
      <c r="Y141" s="142"/>
      <c r="Z141" s="142"/>
      <c r="AA141" s="142"/>
      <c r="AB141" s="142"/>
      <c r="AC141" s="142"/>
      <c r="AD141" s="142"/>
      <c r="AE141" s="142" t="s">
        <v>95</v>
      </c>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5" t="str">
        <f>C141</f>
        <v>Viz Technické listy VAS Třebíč V.8</v>
      </c>
      <c r="BB141" s="142"/>
      <c r="BC141" s="142"/>
      <c r="BD141" s="142"/>
      <c r="BE141" s="142"/>
      <c r="BF141" s="142"/>
      <c r="BG141" s="142"/>
      <c r="BH141" s="142"/>
    </row>
    <row r="142" spans="1:60" outlineLevel="1" x14ac:dyDescent="0.25">
      <c r="A142" s="143"/>
      <c r="B142" s="143"/>
      <c r="C142" s="179" t="s">
        <v>483</v>
      </c>
      <c r="D142" s="152"/>
      <c r="E142" s="156">
        <v>1.03</v>
      </c>
      <c r="F142" s="159"/>
      <c r="G142" s="159"/>
      <c r="H142" s="159"/>
      <c r="I142" s="159"/>
      <c r="J142" s="159"/>
      <c r="K142" s="159"/>
      <c r="L142" s="159"/>
      <c r="M142" s="159"/>
      <c r="N142" s="150"/>
      <c r="O142" s="150"/>
      <c r="P142" s="150"/>
      <c r="Q142" s="150"/>
      <c r="R142" s="150"/>
      <c r="S142" s="150"/>
      <c r="T142" s="151"/>
      <c r="U142" s="150"/>
      <c r="V142" s="142"/>
      <c r="W142" s="142"/>
      <c r="X142" s="142"/>
      <c r="Y142" s="142"/>
      <c r="Z142" s="142"/>
      <c r="AA142" s="142"/>
      <c r="AB142" s="142"/>
      <c r="AC142" s="142"/>
      <c r="AD142" s="142"/>
      <c r="AE142" s="142" t="s">
        <v>102</v>
      </c>
      <c r="AF142" s="142">
        <v>0</v>
      </c>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row>
    <row r="143" spans="1:60" outlineLevel="1" x14ac:dyDescent="0.25">
      <c r="A143" s="143">
        <v>59</v>
      </c>
      <c r="B143" s="143" t="s">
        <v>716</v>
      </c>
      <c r="C143" s="178" t="s">
        <v>717</v>
      </c>
      <c r="D143" s="150" t="s">
        <v>214</v>
      </c>
      <c r="E143" s="155">
        <v>2.06</v>
      </c>
      <c r="F143" s="158">
        <f>H143+J143</f>
        <v>0</v>
      </c>
      <c r="G143" s="159">
        <f>ROUND(E143*F143,2)</f>
        <v>0</v>
      </c>
      <c r="H143" s="159"/>
      <c r="I143" s="159">
        <f>ROUND(E143*H143,2)</f>
        <v>0</v>
      </c>
      <c r="J143" s="159"/>
      <c r="K143" s="159">
        <f>ROUND(E143*J143,2)</f>
        <v>0</v>
      </c>
      <c r="L143" s="159">
        <v>21</v>
      </c>
      <c r="M143" s="159">
        <f>G143*(1+L143/100)</f>
        <v>0</v>
      </c>
      <c r="N143" s="150">
        <v>3.49E-2</v>
      </c>
      <c r="O143" s="150">
        <f>ROUND(E143*N143,5)</f>
        <v>7.1889999999999996E-2</v>
      </c>
      <c r="P143" s="150">
        <v>0</v>
      </c>
      <c r="Q143" s="150">
        <f>ROUND(E143*P143,5)</f>
        <v>0</v>
      </c>
      <c r="R143" s="150"/>
      <c r="S143" s="150"/>
      <c r="T143" s="151">
        <v>0</v>
      </c>
      <c r="U143" s="150">
        <f>ROUND(E143*T143,2)</f>
        <v>0</v>
      </c>
      <c r="V143" s="142"/>
      <c r="W143" s="142"/>
      <c r="X143" s="142"/>
      <c r="Y143" s="142"/>
      <c r="Z143" s="142"/>
      <c r="AA143" s="142"/>
      <c r="AB143" s="142"/>
      <c r="AC143" s="142"/>
      <c r="AD143" s="142"/>
      <c r="AE143" s="142" t="s">
        <v>218</v>
      </c>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row>
    <row r="144" spans="1:60" outlineLevel="1" x14ac:dyDescent="0.25">
      <c r="A144" s="143"/>
      <c r="B144" s="143"/>
      <c r="C144" s="391" t="s">
        <v>482</v>
      </c>
      <c r="D144" s="392"/>
      <c r="E144" s="393"/>
      <c r="F144" s="394"/>
      <c r="G144" s="395"/>
      <c r="H144" s="159"/>
      <c r="I144" s="159"/>
      <c r="J144" s="159"/>
      <c r="K144" s="159"/>
      <c r="L144" s="159"/>
      <c r="M144" s="159"/>
      <c r="N144" s="150"/>
      <c r="O144" s="150"/>
      <c r="P144" s="150"/>
      <c r="Q144" s="150"/>
      <c r="R144" s="150"/>
      <c r="S144" s="150"/>
      <c r="T144" s="151"/>
      <c r="U144" s="150"/>
      <c r="V144" s="142"/>
      <c r="W144" s="142"/>
      <c r="X144" s="142"/>
      <c r="Y144" s="142"/>
      <c r="Z144" s="142"/>
      <c r="AA144" s="142"/>
      <c r="AB144" s="142"/>
      <c r="AC144" s="142"/>
      <c r="AD144" s="142"/>
      <c r="AE144" s="142" t="s">
        <v>95</v>
      </c>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5" t="str">
        <f>C144</f>
        <v>Viz Technické listy VAS Třebíč V.8</v>
      </c>
      <c r="BB144" s="142"/>
      <c r="BC144" s="142"/>
      <c r="BD144" s="142"/>
      <c r="BE144" s="142"/>
      <c r="BF144" s="142"/>
      <c r="BG144" s="142"/>
      <c r="BH144" s="142"/>
    </row>
    <row r="145" spans="1:60" outlineLevel="1" x14ac:dyDescent="0.25">
      <c r="A145" s="143"/>
      <c r="B145" s="143"/>
      <c r="C145" s="179" t="s">
        <v>488</v>
      </c>
      <c r="D145" s="152"/>
      <c r="E145" s="156">
        <v>2.06</v>
      </c>
      <c r="F145" s="159"/>
      <c r="G145" s="159"/>
      <c r="H145" s="159"/>
      <c r="I145" s="159"/>
      <c r="J145" s="159"/>
      <c r="K145" s="159"/>
      <c r="L145" s="159"/>
      <c r="M145" s="159"/>
      <c r="N145" s="150"/>
      <c r="O145" s="150"/>
      <c r="P145" s="150"/>
      <c r="Q145" s="150"/>
      <c r="R145" s="150"/>
      <c r="S145" s="150"/>
      <c r="T145" s="151"/>
      <c r="U145" s="150"/>
      <c r="V145" s="142"/>
      <c r="W145" s="142"/>
      <c r="X145" s="142"/>
      <c r="Y145" s="142"/>
      <c r="Z145" s="142"/>
      <c r="AA145" s="142"/>
      <c r="AB145" s="142"/>
      <c r="AC145" s="142"/>
      <c r="AD145" s="142"/>
      <c r="AE145" s="142" t="s">
        <v>102</v>
      </c>
      <c r="AF145" s="142">
        <v>0</v>
      </c>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row>
    <row r="146" spans="1:60" outlineLevel="1" x14ac:dyDescent="0.25">
      <c r="A146" s="143">
        <v>60</v>
      </c>
      <c r="B146" s="143" t="s">
        <v>536</v>
      </c>
      <c r="C146" s="178" t="s">
        <v>537</v>
      </c>
      <c r="D146" s="150" t="s">
        <v>214</v>
      </c>
      <c r="E146" s="155">
        <v>1</v>
      </c>
      <c r="F146" s="158">
        <f>H146+J146</f>
        <v>0</v>
      </c>
      <c r="G146" s="159">
        <f>ROUND(E146*F146,2)</f>
        <v>0</v>
      </c>
      <c r="H146" s="159"/>
      <c r="I146" s="159">
        <f>ROUND(E146*H146,2)</f>
        <v>0</v>
      </c>
      <c r="J146" s="159"/>
      <c r="K146" s="159">
        <f>ROUND(E146*J146,2)</f>
        <v>0</v>
      </c>
      <c r="L146" s="159">
        <v>21</v>
      </c>
      <c r="M146" s="159">
        <f>G146*(1+L146/100)</f>
        <v>0</v>
      </c>
      <c r="N146" s="150">
        <v>6.2E-4</v>
      </c>
      <c r="O146" s="150">
        <f>ROUND(E146*N146,5)</f>
        <v>6.2E-4</v>
      </c>
      <c r="P146" s="150">
        <v>0</v>
      </c>
      <c r="Q146" s="150">
        <f>ROUND(E146*P146,5)</f>
        <v>0</v>
      </c>
      <c r="R146" s="150"/>
      <c r="S146" s="150"/>
      <c r="T146" s="151">
        <v>1.24</v>
      </c>
      <c r="U146" s="150">
        <f>ROUND(E146*T146,2)</f>
        <v>1.24</v>
      </c>
      <c r="V146" s="142"/>
      <c r="W146" s="142"/>
      <c r="X146" s="142"/>
      <c r="Y146" s="142"/>
      <c r="Z146" s="142"/>
      <c r="AA146" s="142"/>
      <c r="AB146" s="142"/>
      <c r="AC146" s="142"/>
      <c r="AD146" s="142"/>
      <c r="AE146" s="142" t="s">
        <v>100</v>
      </c>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row>
    <row r="147" spans="1:60" outlineLevel="1" x14ac:dyDescent="0.25">
      <c r="A147" s="143">
        <v>61</v>
      </c>
      <c r="B147" s="143" t="s">
        <v>540</v>
      </c>
      <c r="C147" s="178" t="s">
        <v>541</v>
      </c>
      <c r="D147" s="150" t="s">
        <v>214</v>
      </c>
      <c r="E147" s="155">
        <v>1.03</v>
      </c>
      <c r="F147" s="158">
        <f>H147+J147</f>
        <v>0</v>
      </c>
      <c r="G147" s="159">
        <f>ROUND(E147*F147,2)</f>
        <v>0</v>
      </c>
      <c r="H147" s="159"/>
      <c r="I147" s="159">
        <f>ROUND(E147*H147,2)</f>
        <v>0</v>
      </c>
      <c r="J147" s="159"/>
      <c r="K147" s="159">
        <f>ROUND(E147*J147,2)</f>
        <v>0</v>
      </c>
      <c r="L147" s="159">
        <v>21</v>
      </c>
      <c r="M147" s="159">
        <f>G147*(1+L147/100)</f>
        <v>0</v>
      </c>
      <c r="N147" s="150">
        <v>1.9E-2</v>
      </c>
      <c r="O147" s="150">
        <f>ROUND(E147*N147,5)</f>
        <v>1.9570000000000001E-2</v>
      </c>
      <c r="P147" s="150">
        <v>0</v>
      </c>
      <c r="Q147" s="150">
        <f>ROUND(E147*P147,5)</f>
        <v>0</v>
      </c>
      <c r="R147" s="150"/>
      <c r="S147" s="150"/>
      <c r="T147" s="151">
        <v>0</v>
      </c>
      <c r="U147" s="150">
        <f>ROUND(E147*T147,2)</f>
        <v>0</v>
      </c>
      <c r="V147" s="142"/>
      <c r="W147" s="142"/>
      <c r="X147" s="142"/>
      <c r="Y147" s="142"/>
      <c r="Z147" s="142"/>
      <c r="AA147" s="142"/>
      <c r="AB147" s="142"/>
      <c r="AC147" s="142"/>
      <c r="AD147" s="142"/>
      <c r="AE147" s="142" t="s">
        <v>218</v>
      </c>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row>
    <row r="148" spans="1:60" outlineLevel="1" x14ac:dyDescent="0.25">
      <c r="A148" s="143"/>
      <c r="B148" s="143"/>
      <c r="C148" s="391" t="s">
        <v>482</v>
      </c>
      <c r="D148" s="392"/>
      <c r="E148" s="393"/>
      <c r="F148" s="394"/>
      <c r="G148" s="395"/>
      <c r="H148" s="159"/>
      <c r="I148" s="159"/>
      <c r="J148" s="159"/>
      <c r="K148" s="159"/>
      <c r="L148" s="159"/>
      <c r="M148" s="159"/>
      <c r="N148" s="150"/>
      <c r="O148" s="150"/>
      <c r="P148" s="150"/>
      <c r="Q148" s="150"/>
      <c r="R148" s="150"/>
      <c r="S148" s="150"/>
      <c r="T148" s="151"/>
      <c r="U148" s="150"/>
      <c r="V148" s="142"/>
      <c r="W148" s="142"/>
      <c r="X148" s="142"/>
      <c r="Y148" s="142"/>
      <c r="Z148" s="142"/>
      <c r="AA148" s="142"/>
      <c r="AB148" s="142"/>
      <c r="AC148" s="142"/>
      <c r="AD148" s="142"/>
      <c r="AE148" s="142" t="s">
        <v>95</v>
      </c>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5" t="str">
        <f>C148</f>
        <v>Viz Technické listy VAS Třebíč V.8</v>
      </c>
      <c r="BB148" s="142"/>
      <c r="BC148" s="142"/>
      <c r="BD148" s="142"/>
      <c r="BE148" s="142"/>
      <c r="BF148" s="142"/>
      <c r="BG148" s="142"/>
      <c r="BH148" s="142"/>
    </row>
    <row r="149" spans="1:60" outlineLevel="1" x14ac:dyDescent="0.25">
      <c r="A149" s="143"/>
      <c r="B149" s="143"/>
      <c r="C149" s="179" t="s">
        <v>483</v>
      </c>
      <c r="D149" s="152"/>
      <c r="E149" s="156">
        <v>1.03</v>
      </c>
      <c r="F149" s="159"/>
      <c r="G149" s="159"/>
      <c r="H149" s="159"/>
      <c r="I149" s="159"/>
      <c r="J149" s="159"/>
      <c r="K149" s="159"/>
      <c r="L149" s="159"/>
      <c r="M149" s="159"/>
      <c r="N149" s="150"/>
      <c r="O149" s="150"/>
      <c r="P149" s="150"/>
      <c r="Q149" s="150"/>
      <c r="R149" s="150"/>
      <c r="S149" s="150"/>
      <c r="T149" s="151"/>
      <c r="U149" s="150"/>
      <c r="V149" s="142"/>
      <c r="W149" s="142"/>
      <c r="X149" s="142"/>
      <c r="Y149" s="142"/>
      <c r="Z149" s="142"/>
      <c r="AA149" s="142"/>
      <c r="AB149" s="142"/>
      <c r="AC149" s="142"/>
      <c r="AD149" s="142"/>
      <c r="AE149" s="142" t="s">
        <v>102</v>
      </c>
      <c r="AF149" s="142">
        <v>0</v>
      </c>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row>
    <row r="150" spans="1:60" outlineLevel="1" x14ac:dyDescent="0.25">
      <c r="A150" s="143">
        <v>62</v>
      </c>
      <c r="B150" s="143" t="s">
        <v>546</v>
      </c>
      <c r="C150" s="178" t="s">
        <v>547</v>
      </c>
      <c r="D150" s="150" t="s">
        <v>214</v>
      </c>
      <c r="E150" s="155">
        <v>10</v>
      </c>
      <c r="F150" s="158">
        <f>H150+J150</f>
        <v>0</v>
      </c>
      <c r="G150" s="159">
        <f>ROUND(E150*F150,2)</f>
        <v>0</v>
      </c>
      <c r="H150" s="159"/>
      <c r="I150" s="159">
        <f>ROUND(E150*H150,2)</f>
        <v>0</v>
      </c>
      <c r="J150" s="159"/>
      <c r="K150" s="159">
        <f>ROUND(E150*J150,2)</f>
        <v>0</v>
      </c>
      <c r="L150" s="159">
        <v>21</v>
      </c>
      <c r="M150" s="159">
        <f>G150*(1+L150/100)</f>
        <v>0</v>
      </c>
      <c r="N150" s="150">
        <v>4.1999999999999997E-3</v>
      </c>
      <c r="O150" s="150">
        <f>ROUND(E150*N150,5)</f>
        <v>4.2000000000000003E-2</v>
      </c>
      <c r="P150" s="150">
        <v>0</v>
      </c>
      <c r="Q150" s="150">
        <f>ROUND(E150*P150,5)</f>
        <v>0</v>
      </c>
      <c r="R150" s="150"/>
      <c r="S150" s="150"/>
      <c r="T150" s="151">
        <v>1.4350000000000001</v>
      </c>
      <c r="U150" s="150">
        <f>ROUND(E150*T150,2)</f>
        <v>14.35</v>
      </c>
      <c r="V150" s="142"/>
      <c r="W150" s="142"/>
      <c r="X150" s="142"/>
      <c r="Y150" s="142"/>
      <c r="Z150" s="142"/>
      <c r="AA150" s="142"/>
      <c r="AB150" s="142"/>
      <c r="AC150" s="142"/>
      <c r="AD150" s="142"/>
      <c r="AE150" s="142" t="s">
        <v>100</v>
      </c>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row>
    <row r="151" spans="1:60" outlineLevel="1" x14ac:dyDescent="0.25">
      <c r="A151" s="143">
        <v>63</v>
      </c>
      <c r="B151" s="143" t="s">
        <v>550</v>
      </c>
      <c r="C151" s="178" t="s">
        <v>551</v>
      </c>
      <c r="D151" s="150" t="s">
        <v>214</v>
      </c>
      <c r="E151" s="155">
        <v>1.03</v>
      </c>
      <c r="F151" s="158">
        <f>H151+J151</f>
        <v>0</v>
      </c>
      <c r="G151" s="159">
        <f>ROUND(E151*F151,2)</f>
        <v>0</v>
      </c>
      <c r="H151" s="159"/>
      <c r="I151" s="159">
        <f>ROUND(E151*H151,2)</f>
        <v>0</v>
      </c>
      <c r="J151" s="159"/>
      <c r="K151" s="159">
        <f>ROUND(E151*J151,2)</f>
        <v>0</v>
      </c>
      <c r="L151" s="159">
        <v>21</v>
      </c>
      <c r="M151" s="159">
        <f>G151*(1+L151/100)</f>
        <v>0</v>
      </c>
      <c r="N151" s="150">
        <v>4.2999999999999997E-2</v>
      </c>
      <c r="O151" s="150">
        <f>ROUND(E151*N151,5)</f>
        <v>4.4290000000000003E-2</v>
      </c>
      <c r="P151" s="150">
        <v>0</v>
      </c>
      <c r="Q151" s="150">
        <f>ROUND(E151*P151,5)</f>
        <v>0</v>
      </c>
      <c r="R151" s="150"/>
      <c r="S151" s="150"/>
      <c r="T151" s="151">
        <v>0</v>
      </c>
      <c r="U151" s="150">
        <f>ROUND(E151*T151,2)</f>
        <v>0</v>
      </c>
      <c r="V151" s="142"/>
      <c r="W151" s="142"/>
      <c r="X151" s="142"/>
      <c r="Y151" s="142"/>
      <c r="Z151" s="142"/>
      <c r="AA151" s="142"/>
      <c r="AB151" s="142"/>
      <c r="AC151" s="142"/>
      <c r="AD151" s="142"/>
      <c r="AE151" s="142" t="s">
        <v>218</v>
      </c>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row>
    <row r="152" spans="1:60" outlineLevel="1" x14ac:dyDescent="0.25">
      <c r="A152" s="143"/>
      <c r="B152" s="143"/>
      <c r="C152" s="391" t="s">
        <v>482</v>
      </c>
      <c r="D152" s="392"/>
      <c r="E152" s="393"/>
      <c r="F152" s="394"/>
      <c r="G152" s="395"/>
      <c r="H152" s="159"/>
      <c r="I152" s="159"/>
      <c r="J152" s="159"/>
      <c r="K152" s="159"/>
      <c r="L152" s="159"/>
      <c r="M152" s="159"/>
      <c r="N152" s="150"/>
      <c r="O152" s="150"/>
      <c r="P152" s="150"/>
      <c r="Q152" s="150"/>
      <c r="R152" s="150"/>
      <c r="S152" s="150"/>
      <c r="T152" s="151"/>
      <c r="U152" s="150"/>
      <c r="V152" s="142"/>
      <c r="W152" s="142"/>
      <c r="X152" s="142"/>
      <c r="Y152" s="142"/>
      <c r="Z152" s="142"/>
      <c r="AA152" s="142"/>
      <c r="AB152" s="142"/>
      <c r="AC152" s="142"/>
      <c r="AD152" s="142"/>
      <c r="AE152" s="142" t="s">
        <v>95</v>
      </c>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5" t="str">
        <f>C152</f>
        <v>Viz Technické listy VAS Třebíč V.8</v>
      </c>
      <c r="BB152" s="142"/>
      <c r="BC152" s="142"/>
      <c r="BD152" s="142"/>
      <c r="BE152" s="142"/>
      <c r="BF152" s="142"/>
      <c r="BG152" s="142"/>
      <c r="BH152" s="142"/>
    </row>
    <row r="153" spans="1:60" outlineLevel="1" x14ac:dyDescent="0.25">
      <c r="A153" s="143"/>
      <c r="B153" s="143"/>
      <c r="C153" s="179" t="s">
        <v>483</v>
      </c>
      <c r="D153" s="152"/>
      <c r="E153" s="156">
        <v>1.03</v>
      </c>
      <c r="F153" s="159"/>
      <c r="G153" s="159"/>
      <c r="H153" s="159"/>
      <c r="I153" s="159"/>
      <c r="J153" s="159"/>
      <c r="K153" s="159"/>
      <c r="L153" s="159"/>
      <c r="M153" s="159"/>
      <c r="N153" s="150"/>
      <c r="O153" s="150"/>
      <c r="P153" s="150"/>
      <c r="Q153" s="150"/>
      <c r="R153" s="150"/>
      <c r="S153" s="150"/>
      <c r="T153" s="151"/>
      <c r="U153" s="150"/>
      <c r="V153" s="142"/>
      <c r="W153" s="142"/>
      <c r="X153" s="142"/>
      <c r="Y153" s="142"/>
      <c r="Z153" s="142"/>
      <c r="AA153" s="142"/>
      <c r="AB153" s="142"/>
      <c r="AC153" s="142"/>
      <c r="AD153" s="142"/>
      <c r="AE153" s="142" t="s">
        <v>102</v>
      </c>
      <c r="AF153" s="142">
        <v>0</v>
      </c>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row>
    <row r="154" spans="1:60" outlineLevel="1" x14ac:dyDescent="0.25">
      <c r="A154" s="143">
        <v>64</v>
      </c>
      <c r="B154" s="143" t="s">
        <v>555</v>
      </c>
      <c r="C154" s="178" t="s">
        <v>556</v>
      </c>
      <c r="D154" s="150" t="s">
        <v>214</v>
      </c>
      <c r="E154" s="155">
        <v>3.09</v>
      </c>
      <c r="F154" s="158">
        <f>H154+J154</f>
        <v>0</v>
      </c>
      <c r="G154" s="159">
        <f>ROUND(E154*F154,2)</f>
        <v>0</v>
      </c>
      <c r="H154" s="159"/>
      <c r="I154" s="159">
        <f>ROUND(E154*H154,2)</f>
        <v>0</v>
      </c>
      <c r="J154" s="159"/>
      <c r="K154" s="159">
        <f>ROUND(E154*J154,2)</f>
        <v>0</v>
      </c>
      <c r="L154" s="159">
        <v>21</v>
      </c>
      <c r="M154" s="159">
        <f>G154*(1+L154/100)</f>
        <v>0</v>
      </c>
      <c r="N154" s="150">
        <v>4.9500000000000002E-2</v>
      </c>
      <c r="O154" s="150">
        <f>ROUND(E154*N154,5)</f>
        <v>0.15296000000000001</v>
      </c>
      <c r="P154" s="150">
        <v>0</v>
      </c>
      <c r="Q154" s="150">
        <f>ROUND(E154*P154,5)</f>
        <v>0</v>
      </c>
      <c r="R154" s="150"/>
      <c r="S154" s="150"/>
      <c r="T154" s="151">
        <v>0</v>
      </c>
      <c r="U154" s="150">
        <f>ROUND(E154*T154,2)</f>
        <v>0</v>
      </c>
      <c r="V154" s="142"/>
      <c r="W154" s="142"/>
      <c r="X154" s="142"/>
      <c r="Y154" s="142"/>
      <c r="Z154" s="142"/>
      <c r="AA154" s="142"/>
      <c r="AB154" s="142"/>
      <c r="AC154" s="142"/>
      <c r="AD154" s="142"/>
      <c r="AE154" s="142" t="s">
        <v>218</v>
      </c>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row>
    <row r="155" spans="1:60" outlineLevel="1" x14ac:dyDescent="0.25">
      <c r="A155" s="143"/>
      <c r="B155" s="143"/>
      <c r="C155" s="391" t="s">
        <v>482</v>
      </c>
      <c r="D155" s="392"/>
      <c r="E155" s="393"/>
      <c r="F155" s="394"/>
      <c r="G155" s="395"/>
      <c r="H155" s="159"/>
      <c r="I155" s="159"/>
      <c r="J155" s="159"/>
      <c r="K155" s="159"/>
      <c r="L155" s="159"/>
      <c r="M155" s="159"/>
      <c r="N155" s="150"/>
      <c r="O155" s="150"/>
      <c r="P155" s="150"/>
      <c r="Q155" s="150"/>
      <c r="R155" s="150"/>
      <c r="S155" s="150"/>
      <c r="T155" s="151"/>
      <c r="U155" s="150"/>
      <c r="V155" s="142"/>
      <c r="W155" s="142"/>
      <c r="X155" s="142"/>
      <c r="Y155" s="142"/>
      <c r="Z155" s="142"/>
      <c r="AA155" s="142"/>
      <c r="AB155" s="142"/>
      <c r="AC155" s="142"/>
      <c r="AD155" s="142"/>
      <c r="AE155" s="142" t="s">
        <v>95</v>
      </c>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5" t="str">
        <f>C155</f>
        <v>Viz Technické listy VAS Třebíč V.8</v>
      </c>
      <c r="BB155" s="142"/>
      <c r="BC155" s="142"/>
      <c r="BD155" s="142"/>
      <c r="BE155" s="142"/>
      <c r="BF155" s="142"/>
      <c r="BG155" s="142"/>
      <c r="BH155" s="142"/>
    </row>
    <row r="156" spans="1:60" outlineLevel="1" x14ac:dyDescent="0.25">
      <c r="A156" s="143"/>
      <c r="B156" s="143"/>
      <c r="C156" s="179" t="s">
        <v>552</v>
      </c>
      <c r="D156" s="152"/>
      <c r="E156" s="156">
        <v>3.09</v>
      </c>
      <c r="F156" s="159"/>
      <c r="G156" s="159"/>
      <c r="H156" s="159"/>
      <c r="I156" s="159"/>
      <c r="J156" s="159"/>
      <c r="K156" s="159"/>
      <c r="L156" s="159"/>
      <c r="M156" s="159"/>
      <c r="N156" s="150"/>
      <c r="O156" s="150"/>
      <c r="P156" s="150"/>
      <c r="Q156" s="150"/>
      <c r="R156" s="150"/>
      <c r="S156" s="150"/>
      <c r="T156" s="151"/>
      <c r="U156" s="150"/>
      <c r="V156" s="142"/>
      <c r="W156" s="142"/>
      <c r="X156" s="142"/>
      <c r="Y156" s="142"/>
      <c r="Z156" s="142"/>
      <c r="AA156" s="142"/>
      <c r="AB156" s="142"/>
      <c r="AC156" s="142"/>
      <c r="AD156" s="142"/>
      <c r="AE156" s="142" t="s">
        <v>102</v>
      </c>
      <c r="AF156" s="142">
        <v>0</v>
      </c>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row>
    <row r="157" spans="1:60" outlineLevel="1" x14ac:dyDescent="0.25">
      <c r="A157" s="143">
        <v>65</v>
      </c>
      <c r="B157" s="143" t="s">
        <v>566</v>
      </c>
      <c r="C157" s="178" t="s">
        <v>567</v>
      </c>
      <c r="D157" s="150" t="s">
        <v>214</v>
      </c>
      <c r="E157" s="155">
        <v>1</v>
      </c>
      <c r="F157" s="158">
        <f>H157+J157</f>
        <v>0</v>
      </c>
      <c r="G157" s="159">
        <f>ROUND(E157*F157,2)</f>
        <v>0</v>
      </c>
      <c r="H157" s="159"/>
      <c r="I157" s="159">
        <f>ROUND(E157*H157,2)</f>
        <v>0</v>
      </c>
      <c r="J157" s="159"/>
      <c r="K157" s="159">
        <f>ROUND(E157*J157,2)</f>
        <v>0</v>
      </c>
      <c r="L157" s="159">
        <v>21</v>
      </c>
      <c r="M157" s="159">
        <f>G157*(1+L157/100)</f>
        <v>0</v>
      </c>
      <c r="N157" s="150">
        <v>4.0999999999999999E-4</v>
      </c>
      <c r="O157" s="150">
        <f>ROUND(E157*N157,5)</f>
        <v>4.0999999999999999E-4</v>
      </c>
      <c r="P157" s="150">
        <v>0</v>
      </c>
      <c r="Q157" s="150">
        <f>ROUND(E157*P157,5)</f>
        <v>0</v>
      </c>
      <c r="R157" s="150"/>
      <c r="S157" s="150"/>
      <c r="T157" s="151">
        <v>1.8660000000000001</v>
      </c>
      <c r="U157" s="150">
        <f>ROUND(E157*T157,2)</f>
        <v>1.87</v>
      </c>
      <c r="V157" s="142"/>
      <c r="W157" s="142"/>
      <c r="X157" s="142"/>
      <c r="Y157" s="142"/>
      <c r="Z157" s="142"/>
      <c r="AA157" s="142"/>
      <c r="AB157" s="142"/>
      <c r="AC157" s="142"/>
      <c r="AD157" s="142"/>
      <c r="AE157" s="142" t="s">
        <v>100</v>
      </c>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row>
    <row r="158" spans="1:60" outlineLevel="1" x14ac:dyDescent="0.25">
      <c r="A158" s="143">
        <v>66</v>
      </c>
      <c r="B158" s="143" t="s">
        <v>568</v>
      </c>
      <c r="C158" s="178" t="s">
        <v>569</v>
      </c>
      <c r="D158" s="150" t="s">
        <v>214</v>
      </c>
      <c r="E158" s="155">
        <v>1.03</v>
      </c>
      <c r="F158" s="158">
        <f>H158+J158</f>
        <v>0</v>
      </c>
      <c r="G158" s="159">
        <f>ROUND(E158*F158,2)</f>
        <v>0</v>
      </c>
      <c r="H158" s="159"/>
      <c r="I158" s="159">
        <f>ROUND(E158*H158,2)</f>
        <v>0</v>
      </c>
      <c r="J158" s="159"/>
      <c r="K158" s="159">
        <f>ROUND(E158*J158,2)</f>
        <v>0</v>
      </c>
      <c r="L158" s="159">
        <v>21</v>
      </c>
      <c r="M158" s="159">
        <f>G158*(1+L158/100)</f>
        <v>0</v>
      </c>
      <c r="N158" s="150">
        <v>2.4500000000000001E-2</v>
      </c>
      <c r="O158" s="150">
        <f>ROUND(E158*N158,5)</f>
        <v>2.5239999999999999E-2</v>
      </c>
      <c r="P158" s="150">
        <v>0</v>
      </c>
      <c r="Q158" s="150">
        <f>ROUND(E158*P158,5)</f>
        <v>0</v>
      </c>
      <c r="R158" s="150"/>
      <c r="S158" s="150"/>
      <c r="T158" s="151">
        <v>0</v>
      </c>
      <c r="U158" s="150">
        <f>ROUND(E158*T158,2)</f>
        <v>0</v>
      </c>
      <c r="V158" s="142"/>
      <c r="W158" s="142"/>
      <c r="X158" s="142"/>
      <c r="Y158" s="142"/>
      <c r="Z158" s="142"/>
      <c r="AA158" s="142"/>
      <c r="AB158" s="142"/>
      <c r="AC158" s="142"/>
      <c r="AD158" s="142"/>
      <c r="AE158" s="142" t="s">
        <v>218</v>
      </c>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row>
    <row r="159" spans="1:60" outlineLevel="1" x14ac:dyDescent="0.25">
      <c r="A159" s="143"/>
      <c r="B159" s="143"/>
      <c r="C159" s="391" t="s">
        <v>562</v>
      </c>
      <c r="D159" s="392"/>
      <c r="E159" s="393"/>
      <c r="F159" s="394"/>
      <c r="G159" s="395"/>
      <c r="H159" s="159"/>
      <c r="I159" s="159"/>
      <c r="J159" s="159"/>
      <c r="K159" s="159"/>
      <c r="L159" s="159"/>
      <c r="M159" s="159"/>
      <c r="N159" s="150"/>
      <c r="O159" s="150"/>
      <c r="P159" s="150"/>
      <c r="Q159" s="150"/>
      <c r="R159" s="150"/>
      <c r="S159" s="150"/>
      <c r="T159" s="151"/>
      <c r="U159" s="150"/>
      <c r="V159" s="142"/>
      <c r="W159" s="142"/>
      <c r="X159" s="142"/>
      <c r="Y159" s="142"/>
      <c r="Z159" s="142"/>
      <c r="AA159" s="142"/>
      <c r="AB159" s="142"/>
      <c r="AC159" s="142"/>
      <c r="AD159" s="142"/>
      <c r="AE159" s="142" t="s">
        <v>95</v>
      </c>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5" t="str">
        <f>C159</f>
        <v>Viz Technické listy VAS Třebíč V.17</v>
      </c>
      <c r="BB159" s="142"/>
      <c r="BC159" s="142"/>
      <c r="BD159" s="142"/>
      <c r="BE159" s="142"/>
      <c r="BF159" s="142"/>
      <c r="BG159" s="142"/>
      <c r="BH159" s="142"/>
    </row>
    <row r="160" spans="1:60" outlineLevel="1" x14ac:dyDescent="0.25">
      <c r="A160" s="143"/>
      <c r="B160" s="143"/>
      <c r="C160" s="179" t="s">
        <v>483</v>
      </c>
      <c r="D160" s="152"/>
      <c r="E160" s="156">
        <v>1.03</v>
      </c>
      <c r="F160" s="159"/>
      <c r="G160" s="159"/>
      <c r="H160" s="159"/>
      <c r="I160" s="159"/>
      <c r="J160" s="159"/>
      <c r="K160" s="159"/>
      <c r="L160" s="159"/>
      <c r="M160" s="159"/>
      <c r="N160" s="150"/>
      <c r="O160" s="150"/>
      <c r="P160" s="150"/>
      <c r="Q160" s="150"/>
      <c r="R160" s="150"/>
      <c r="S160" s="150"/>
      <c r="T160" s="151"/>
      <c r="U160" s="150"/>
      <c r="V160" s="142"/>
      <c r="W160" s="142"/>
      <c r="X160" s="142"/>
      <c r="Y160" s="142"/>
      <c r="Z160" s="142"/>
      <c r="AA160" s="142"/>
      <c r="AB160" s="142"/>
      <c r="AC160" s="142"/>
      <c r="AD160" s="142"/>
      <c r="AE160" s="142" t="s">
        <v>102</v>
      </c>
      <c r="AF160" s="142">
        <v>0</v>
      </c>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row>
    <row r="161" spans="1:60" outlineLevel="1" x14ac:dyDescent="0.25">
      <c r="A161" s="143">
        <v>67</v>
      </c>
      <c r="B161" s="143" t="s">
        <v>570</v>
      </c>
      <c r="C161" s="178" t="s">
        <v>571</v>
      </c>
      <c r="D161" s="150" t="s">
        <v>214</v>
      </c>
      <c r="E161" s="155">
        <v>1.03</v>
      </c>
      <c r="F161" s="158">
        <f>H161+J161</f>
        <v>0</v>
      </c>
      <c r="G161" s="159">
        <f>ROUND(E161*F161,2)</f>
        <v>0</v>
      </c>
      <c r="H161" s="159"/>
      <c r="I161" s="159">
        <f>ROUND(E161*H161,2)</f>
        <v>0</v>
      </c>
      <c r="J161" s="159"/>
      <c r="K161" s="159">
        <f>ROUND(E161*J161,2)</f>
        <v>0</v>
      </c>
      <c r="L161" s="159">
        <v>21</v>
      </c>
      <c r="M161" s="159">
        <f>G161*(1+L161/100)</f>
        <v>0</v>
      </c>
      <c r="N161" s="150">
        <v>8.0000000000000002E-3</v>
      </c>
      <c r="O161" s="150">
        <f>ROUND(E161*N161,5)</f>
        <v>8.2400000000000008E-3</v>
      </c>
      <c r="P161" s="150">
        <v>0</v>
      </c>
      <c r="Q161" s="150">
        <f>ROUND(E161*P161,5)</f>
        <v>0</v>
      </c>
      <c r="R161" s="150"/>
      <c r="S161" s="150"/>
      <c r="T161" s="151">
        <v>0</v>
      </c>
      <c r="U161" s="150">
        <f>ROUND(E161*T161,2)</f>
        <v>0</v>
      </c>
      <c r="V161" s="142"/>
      <c r="W161" s="142"/>
      <c r="X161" s="142"/>
      <c r="Y161" s="142"/>
      <c r="Z161" s="142"/>
      <c r="AA161" s="142"/>
      <c r="AB161" s="142"/>
      <c r="AC161" s="142"/>
      <c r="AD161" s="142"/>
      <c r="AE161" s="142" t="s">
        <v>218</v>
      </c>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row>
    <row r="162" spans="1:60" outlineLevel="1" x14ac:dyDescent="0.25">
      <c r="A162" s="143"/>
      <c r="B162" s="143"/>
      <c r="C162" s="391" t="s">
        <v>562</v>
      </c>
      <c r="D162" s="392"/>
      <c r="E162" s="393"/>
      <c r="F162" s="394"/>
      <c r="G162" s="395"/>
      <c r="H162" s="159"/>
      <c r="I162" s="159"/>
      <c r="J162" s="159"/>
      <c r="K162" s="159"/>
      <c r="L162" s="159"/>
      <c r="M162" s="159"/>
      <c r="N162" s="150"/>
      <c r="O162" s="150"/>
      <c r="P162" s="150"/>
      <c r="Q162" s="150"/>
      <c r="R162" s="150"/>
      <c r="S162" s="150"/>
      <c r="T162" s="151"/>
      <c r="U162" s="150"/>
      <c r="V162" s="142"/>
      <c r="W162" s="142"/>
      <c r="X162" s="142"/>
      <c r="Y162" s="142"/>
      <c r="Z162" s="142"/>
      <c r="AA162" s="142"/>
      <c r="AB162" s="142"/>
      <c r="AC162" s="142"/>
      <c r="AD162" s="142"/>
      <c r="AE162" s="142" t="s">
        <v>95</v>
      </c>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5" t="str">
        <f>C162</f>
        <v>Viz Technické listy VAS Třebíč V.17</v>
      </c>
      <c r="BB162" s="142"/>
      <c r="BC162" s="142"/>
      <c r="BD162" s="142"/>
      <c r="BE162" s="142"/>
      <c r="BF162" s="142"/>
      <c r="BG162" s="142"/>
      <c r="BH162" s="142"/>
    </row>
    <row r="163" spans="1:60" outlineLevel="1" x14ac:dyDescent="0.25">
      <c r="A163" s="143"/>
      <c r="B163" s="143"/>
      <c r="C163" s="179" t="s">
        <v>483</v>
      </c>
      <c r="D163" s="152"/>
      <c r="E163" s="156">
        <v>1.03</v>
      </c>
      <c r="F163" s="159"/>
      <c r="G163" s="159"/>
      <c r="H163" s="159"/>
      <c r="I163" s="159"/>
      <c r="J163" s="159"/>
      <c r="K163" s="159"/>
      <c r="L163" s="159"/>
      <c r="M163" s="159"/>
      <c r="N163" s="150"/>
      <c r="O163" s="150"/>
      <c r="P163" s="150"/>
      <c r="Q163" s="150"/>
      <c r="R163" s="150"/>
      <c r="S163" s="150"/>
      <c r="T163" s="151"/>
      <c r="U163" s="150"/>
      <c r="V163" s="142"/>
      <c r="W163" s="142"/>
      <c r="X163" s="142"/>
      <c r="Y163" s="142"/>
      <c r="Z163" s="142"/>
      <c r="AA163" s="142"/>
      <c r="AB163" s="142"/>
      <c r="AC163" s="142"/>
      <c r="AD163" s="142"/>
      <c r="AE163" s="142" t="s">
        <v>102</v>
      </c>
      <c r="AF163" s="142">
        <v>0</v>
      </c>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row>
    <row r="164" spans="1:60" outlineLevel="1" x14ac:dyDescent="0.25">
      <c r="A164" s="143">
        <v>68</v>
      </c>
      <c r="B164" s="143" t="s">
        <v>572</v>
      </c>
      <c r="C164" s="178" t="s">
        <v>573</v>
      </c>
      <c r="D164" s="150" t="s">
        <v>214</v>
      </c>
      <c r="E164" s="155">
        <v>1</v>
      </c>
      <c r="F164" s="158">
        <f>H164+J164</f>
        <v>0</v>
      </c>
      <c r="G164" s="159">
        <f>ROUND(E164*F164,2)</f>
        <v>0</v>
      </c>
      <c r="H164" s="159"/>
      <c r="I164" s="159">
        <f>ROUND(E164*H164,2)</f>
        <v>0</v>
      </c>
      <c r="J164" s="159"/>
      <c r="K164" s="159">
        <f>ROUND(E164*J164,2)</f>
        <v>0</v>
      </c>
      <c r="L164" s="159">
        <v>21</v>
      </c>
      <c r="M164" s="159">
        <f>G164*(1+L164/100)</f>
        <v>0</v>
      </c>
      <c r="N164" s="150">
        <v>2.7799999999999999E-3</v>
      </c>
      <c r="O164" s="150">
        <f>ROUND(E164*N164,5)</f>
        <v>2.7799999999999999E-3</v>
      </c>
      <c r="P164" s="150">
        <v>0</v>
      </c>
      <c r="Q164" s="150">
        <f>ROUND(E164*P164,5)</f>
        <v>0</v>
      </c>
      <c r="R164" s="150"/>
      <c r="S164" s="150"/>
      <c r="T164" s="151">
        <v>2.1280000000000001</v>
      </c>
      <c r="U164" s="150">
        <f>ROUND(E164*T164,2)</f>
        <v>2.13</v>
      </c>
      <c r="V164" s="142"/>
      <c r="W164" s="142"/>
      <c r="X164" s="142"/>
      <c r="Y164" s="142"/>
      <c r="Z164" s="142"/>
      <c r="AA164" s="142"/>
      <c r="AB164" s="142"/>
      <c r="AC164" s="142"/>
      <c r="AD164" s="142"/>
      <c r="AE164" s="142" t="s">
        <v>100</v>
      </c>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row>
    <row r="165" spans="1:60" outlineLevel="1" x14ac:dyDescent="0.25">
      <c r="A165" s="143">
        <v>69</v>
      </c>
      <c r="B165" s="143" t="s">
        <v>574</v>
      </c>
      <c r="C165" s="178" t="s">
        <v>575</v>
      </c>
      <c r="D165" s="150" t="s">
        <v>214</v>
      </c>
      <c r="E165" s="155">
        <v>1.03</v>
      </c>
      <c r="F165" s="158">
        <f>H165+J165</f>
        <v>0</v>
      </c>
      <c r="G165" s="159">
        <f>ROUND(E165*F165,2)</f>
        <v>0</v>
      </c>
      <c r="H165" s="159"/>
      <c r="I165" s="159">
        <f>ROUND(E165*H165,2)</f>
        <v>0</v>
      </c>
      <c r="J165" s="159"/>
      <c r="K165" s="159">
        <f>ROUND(E165*J165,2)</f>
        <v>0</v>
      </c>
      <c r="L165" s="159">
        <v>21</v>
      </c>
      <c r="M165" s="159">
        <f>G165*(1+L165/100)</f>
        <v>0</v>
      </c>
      <c r="N165" s="150">
        <v>4.0500000000000001E-2</v>
      </c>
      <c r="O165" s="150">
        <f>ROUND(E165*N165,5)</f>
        <v>4.172E-2</v>
      </c>
      <c r="P165" s="150">
        <v>0</v>
      </c>
      <c r="Q165" s="150">
        <f>ROUND(E165*P165,5)</f>
        <v>0</v>
      </c>
      <c r="R165" s="150"/>
      <c r="S165" s="150"/>
      <c r="T165" s="151">
        <v>0</v>
      </c>
      <c r="U165" s="150">
        <f>ROUND(E165*T165,2)</f>
        <v>0</v>
      </c>
      <c r="V165" s="142"/>
      <c r="W165" s="142"/>
      <c r="X165" s="142"/>
      <c r="Y165" s="142"/>
      <c r="Z165" s="142"/>
      <c r="AA165" s="142"/>
      <c r="AB165" s="142"/>
      <c r="AC165" s="142"/>
      <c r="AD165" s="142"/>
      <c r="AE165" s="142" t="s">
        <v>218</v>
      </c>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row>
    <row r="166" spans="1:60" outlineLevel="1" x14ac:dyDescent="0.25">
      <c r="A166" s="143"/>
      <c r="B166" s="143"/>
      <c r="C166" s="391" t="s">
        <v>562</v>
      </c>
      <c r="D166" s="392"/>
      <c r="E166" s="393"/>
      <c r="F166" s="394"/>
      <c r="G166" s="395"/>
      <c r="H166" s="159"/>
      <c r="I166" s="159"/>
      <c r="J166" s="159"/>
      <c r="K166" s="159"/>
      <c r="L166" s="159"/>
      <c r="M166" s="159"/>
      <c r="N166" s="150"/>
      <c r="O166" s="150"/>
      <c r="P166" s="150"/>
      <c r="Q166" s="150"/>
      <c r="R166" s="150"/>
      <c r="S166" s="150"/>
      <c r="T166" s="151"/>
      <c r="U166" s="150"/>
      <c r="V166" s="142"/>
      <c r="W166" s="142"/>
      <c r="X166" s="142"/>
      <c r="Y166" s="142"/>
      <c r="Z166" s="142"/>
      <c r="AA166" s="142"/>
      <c r="AB166" s="142"/>
      <c r="AC166" s="142"/>
      <c r="AD166" s="142"/>
      <c r="AE166" s="142" t="s">
        <v>95</v>
      </c>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5" t="str">
        <f>C166</f>
        <v>Viz Technické listy VAS Třebíč V.17</v>
      </c>
      <c r="BB166" s="142"/>
      <c r="BC166" s="142"/>
      <c r="BD166" s="142"/>
      <c r="BE166" s="142"/>
      <c r="BF166" s="142"/>
      <c r="BG166" s="142"/>
      <c r="BH166" s="142"/>
    </row>
    <row r="167" spans="1:60" outlineLevel="1" x14ac:dyDescent="0.25">
      <c r="A167" s="143"/>
      <c r="B167" s="143"/>
      <c r="C167" s="179" t="s">
        <v>483</v>
      </c>
      <c r="D167" s="152"/>
      <c r="E167" s="156">
        <v>1.03</v>
      </c>
      <c r="F167" s="159"/>
      <c r="G167" s="159"/>
      <c r="H167" s="159"/>
      <c r="I167" s="159"/>
      <c r="J167" s="159"/>
      <c r="K167" s="159"/>
      <c r="L167" s="159"/>
      <c r="M167" s="159"/>
      <c r="N167" s="150"/>
      <c r="O167" s="150"/>
      <c r="P167" s="150"/>
      <c r="Q167" s="150"/>
      <c r="R167" s="150"/>
      <c r="S167" s="150"/>
      <c r="T167" s="151"/>
      <c r="U167" s="150"/>
      <c r="V167" s="142"/>
      <c r="W167" s="142"/>
      <c r="X167" s="142"/>
      <c r="Y167" s="142"/>
      <c r="Z167" s="142"/>
      <c r="AA167" s="142"/>
      <c r="AB167" s="142"/>
      <c r="AC167" s="142"/>
      <c r="AD167" s="142"/>
      <c r="AE167" s="142" t="s">
        <v>102</v>
      </c>
      <c r="AF167" s="142">
        <v>0</v>
      </c>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row>
    <row r="168" spans="1:60" outlineLevel="1" x14ac:dyDescent="0.25">
      <c r="A168" s="143">
        <v>70</v>
      </c>
      <c r="B168" s="143" t="s">
        <v>576</v>
      </c>
      <c r="C168" s="178" t="s">
        <v>577</v>
      </c>
      <c r="D168" s="150" t="s">
        <v>214</v>
      </c>
      <c r="E168" s="155">
        <v>1.03</v>
      </c>
      <c r="F168" s="158">
        <f>H168+J168</f>
        <v>0</v>
      </c>
      <c r="G168" s="159">
        <f>ROUND(E168*F168,2)</f>
        <v>0</v>
      </c>
      <c r="H168" s="159"/>
      <c r="I168" s="159">
        <f>ROUND(E168*H168,2)</f>
        <v>0</v>
      </c>
      <c r="J168" s="159"/>
      <c r="K168" s="159">
        <f>ROUND(E168*J168,2)</f>
        <v>0</v>
      </c>
      <c r="L168" s="159">
        <v>21</v>
      </c>
      <c r="M168" s="159">
        <f>G168*(1+L168/100)</f>
        <v>0</v>
      </c>
      <c r="N168" s="150">
        <v>9.4999999999999998E-3</v>
      </c>
      <c r="O168" s="150">
        <f>ROUND(E168*N168,5)</f>
        <v>9.7900000000000001E-3</v>
      </c>
      <c r="P168" s="150">
        <v>0</v>
      </c>
      <c r="Q168" s="150">
        <f>ROUND(E168*P168,5)</f>
        <v>0</v>
      </c>
      <c r="R168" s="150"/>
      <c r="S168" s="150"/>
      <c r="T168" s="151">
        <v>0</v>
      </c>
      <c r="U168" s="150">
        <f>ROUND(E168*T168,2)</f>
        <v>0</v>
      </c>
      <c r="V168" s="142"/>
      <c r="W168" s="142"/>
      <c r="X168" s="142"/>
      <c r="Y168" s="142"/>
      <c r="Z168" s="142"/>
      <c r="AA168" s="142"/>
      <c r="AB168" s="142"/>
      <c r="AC168" s="142"/>
      <c r="AD168" s="142"/>
      <c r="AE168" s="142" t="s">
        <v>218</v>
      </c>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row>
    <row r="169" spans="1:60" outlineLevel="1" x14ac:dyDescent="0.25">
      <c r="A169" s="143"/>
      <c r="B169" s="143"/>
      <c r="C169" s="391" t="s">
        <v>562</v>
      </c>
      <c r="D169" s="392"/>
      <c r="E169" s="393"/>
      <c r="F169" s="394"/>
      <c r="G169" s="395"/>
      <c r="H169" s="159"/>
      <c r="I169" s="159"/>
      <c r="J169" s="159"/>
      <c r="K169" s="159"/>
      <c r="L169" s="159"/>
      <c r="M169" s="159"/>
      <c r="N169" s="150"/>
      <c r="O169" s="150"/>
      <c r="P169" s="150"/>
      <c r="Q169" s="150"/>
      <c r="R169" s="150"/>
      <c r="S169" s="150"/>
      <c r="T169" s="151"/>
      <c r="U169" s="150"/>
      <c r="V169" s="142"/>
      <c r="W169" s="142"/>
      <c r="X169" s="142"/>
      <c r="Y169" s="142"/>
      <c r="Z169" s="142"/>
      <c r="AA169" s="142"/>
      <c r="AB169" s="142"/>
      <c r="AC169" s="142"/>
      <c r="AD169" s="142"/>
      <c r="AE169" s="142" t="s">
        <v>95</v>
      </c>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5" t="str">
        <f>C169</f>
        <v>Viz Technické listy VAS Třebíč V.17</v>
      </c>
      <c r="BB169" s="142"/>
      <c r="BC169" s="142"/>
      <c r="BD169" s="142"/>
      <c r="BE169" s="142"/>
      <c r="BF169" s="142"/>
      <c r="BG169" s="142"/>
      <c r="BH169" s="142"/>
    </row>
    <row r="170" spans="1:60" outlineLevel="1" x14ac:dyDescent="0.25">
      <c r="A170" s="143"/>
      <c r="B170" s="143"/>
      <c r="C170" s="179" t="s">
        <v>483</v>
      </c>
      <c r="D170" s="152"/>
      <c r="E170" s="156">
        <v>1.03</v>
      </c>
      <c r="F170" s="159"/>
      <c r="G170" s="159"/>
      <c r="H170" s="159"/>
      <c r="I170" s="159"/>
      <c r="J170" s="159"/>
      <c r="K170" s="159"/>
      <c r="L170" s="159"/>
      <c r="M170" s="159"/>
      <c r="N170" s="150"/>
      <c r="O170" s="150"/>
      <c r="P170" s="150"/>
      <c r="Q170" s="150"/>
      <c r="R170" s="150"/>
      <c r="S170" s="150"/>
      <c r="T170" s="151"/>
      <c r="U170" s="150"/>
      <c r="V170" s="142"/>
      <c r="W170" s="142"/>
      <c r="X170" s="142"/>
      <c r="Y170" s="142"/>
      <c r="Z170" s="142"/>
      <c r="AA170" s="142"/>
      <c r="AB170" s="142"/>
      <c r="AC170" s="142"/>
      <c r="AD170" s="142"/>
      <c r="AE170" s="142" t="s">
        <v>102</v>
      </c>
      <c r="AF170" s="142">
        <v>0</v>
      </c>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row>
    <row r="171" spans="1:60" outlineLevel="1" x14ac:dyDescent="0.25">
      <c r="A171" s="143">
        <v>71</v>
      </c>
      <c r="B171" s="143" t="s">
        <v>578</v>
      </c>
      <c r="C171" s="178" t="s">
        <v>579</v>
      </c>
      <c r="D171" s="150" t="s">
        <v>214</v>
      </c>
      <c r="E171" s="155">
        <v>5</v>
      </c>
      <c r="F171" s="158">
        <f>H171+J171</f>
        <v>0</v>
      </c>
      <c r="G171" s="159">
        <f>ROUND(E171*F171,2)</f>
        <v>0</v>
      </c>
      <c r="H171" s="159"/>
      <c r="I171" s="159">
        <f>ROUND(E171*H171,2)</f>
        <v>0</v>
      </c>
      <c r="J171" s="159"/>
      <c r="K171" s="159">
        <f>ROUND(E171*J171,2)</f>
        <v>0</v>
      </c>
      <c r="L171" s="159">
        <v>21</v>
      </c>
      <c r="M171" s="159">
        <f>G171*(1+L171/100)</f>
        <v>0</v>
      </c>
      <c r="N171" s="150">
        <v>2.81E-3</v>
      </c>
      <c r="O171" s="150">
        <f>ROUND(E171*N171,5)</f>
        <v>1.405E-2</v>
      </c>
      <c r="P171" s="150">
        <v>0</v>
      </c>
      <c r="Q171" s="150">
        <f>ROUND(E171*P171,5)</f>
        <v>0</v>
      </c>
      <c r="R171" s="150"/>
      <c r="S171" s="150"/>
      <c r="T171" s="151">
        <v>2.7160000000000002</v>
      </c>
      <c r="U171" s="150">
        <f>ROUND(E171*T171,2)</f>
        <v>13.58</v>
      </c>
      <c r="V171" s="142"/>
      <c r="W171" s="142"/>
      <c r="X171" s="142"/>
      <c r="Y171" s="142"/>
      <c r="Z171" s="142"/>
      <c r="AA171" s="142"/>
      <c r="AB171" s="142"/>
      <c r="AC171" s="142"/>
      <c r="AD171" s="142"/>
      <c r="AE171" s="142" t="s">
        <v>100</v>
      </c>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row>
    <row r="172" spans="1:60" outlineLevel="1" x14ac:dyDescent="0.25">
      <c r="A172" s="143">
        <v>72</v>
      </c>
      <c r="B172" s="143" t="s">
        <v>580</v>
      </c>
      <c r="C172" s="178" t="s">
        <v>581</v>
      </c>
      <c r="D172" s="150" t="s">
        <v>214</v>
      </c>
      <c r="E172" s="155">
        <v>5.15</v>
      </c>
      <c r="F172" s="158">
        <f>H172+J172</f>
        <v>0</v>
      </c>
      <c r="G172" s="159">
        <f>ROUND(E172*F172,2)</f>
        <v>0</v>
      </c>
      <c r="H172" s="159"/>
      <c r="I172" s="159">
        <f>ROUND(E172*H172,2)</f>
        <v>0</v>
      </c>
      <c r="J172" s="159"/>
      <c r="K172" s="159">
        <f>ROUND(E172*J172,2)</f>
        <v>0</v>
      </c>
      <c r="L172" s="159">
        <v>21</v>
      </c>
      <c r="M172" s="159">
        <f>G172*(1+L172/100)</f>
        <v>0</v>
      </c>
      <c r="N172" s="150">
        <v>6.4000000000000001E-2</v>
      </c>
      <c r="O172" s="150">
        <f>ROUND(E172*N172,5)</f>
        <v>0.3296</v>
      </c>
      <c r="P172" s="150">
        <v>0</v>
      </c>
      <c r="Q172" s="150">
        <f>ROUND(E172*P172,5)</f>
        <v>0</v>
      </c>
      <c r="R172" s="150"/>
      <c r="S172" s="150"/>
      <c r="T172" s="151">
        <v>0</v>
      </c>
      <c r="U172" s="150">
        <f>ROUND(E172*T172,2)</f>
        <v>0</v>
      </c>
      <c r="V172" s="142"/>
      <c r="W172" s="142"/>
      <c r="X172" s="142"/>
      <c r="Y172" s="142"/>
      <c r="Z172" s="142"/>
      <c r="AA172" s="142"/>
      <c r="AB172" s="142"/>
      <c r="AC172" s="142"/>
      <c r="AD172" s="142"/>
      <c r="AE172" s="142" t="s">
        <v>218</v>
      </c>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row>
    <row r="173" spans="1:60" outlineLevel="1" x14ac:dyDescent="0.25">
      <c r="A173" s="143"/>
      <c r="B173" s="143"/>
      <c r="C173" s="391" t="s">
        <v>562</v>
      </c>
      <c r="D173" s="392"/>
      <c r="E173" s="393"/>
      <c r="F173" s="394"/>
      <c r="G173" s="395"/>
      <c r="H173" s="159"/>
      <c r="I173" s="159"/>
      <c r="J173" s="159"/>
      <c r="K173" s="159"/>
      <c r="L173" s="159"/>
      <c r="M173" s="159"/>
      <c r="N173" s="150"/>
      <c r="O173" s="150"/>
      <c r="P173" s="150"/>
      <c r="Q173" s="150"/>
      <c r="R173" s="150"/>
      <c r="S173" s="150"/>
      <c r="T173" s="151"/>
      <c r="U173" s="150"/>
      <c r="V173" s="142"/>
      <c r="W173" s="142"/>
      <c r="X173" s="142"/>
      <c r="Y173" s="142"/>
      <c r="Z173" s="142"/>
      <c r="AA173" s="142"/>
      <c r="AB173" s="142"/>
      <c r="AC173" s="142"/>
      <c r="AD173" s="142"/>
      <c r="AE173" s="142" t="s">
        <v>95</v>
      </c>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5" t="str">
        <f>C173</f>
        <v>Viz Technické listy VAS Třebíč V.17</v>
      </c>
      <c r="BB173" s="142"/>
      <c r="BC173" s="142"/>
      <c r="BD173" s="142"/>
      <c r="BE173" s="142"/>
      <c r="BF173" s="142"/>
      <c r="BG173" s="142"/>
      <c r="BH173" s="142"/>
    </row>
    <row r="174" spans="1:60" outlineLevel="1" x14ac:dyDescent="0.25">
      <c r="A174" s="143"/>
      <c r="B174" s="143"/>
      <c r="C174" s="179" t="s">
        <v>563</v>
      </c>
      <c r="D174" s="152"/>
      <c r="E174" s="156">
        <v>5.15</v>
      </c>
      <c r="F174" s="159"/>
      <c r="G174" s="159"/>
      <c r="H174" s="159"/>
      <c r="I174" s="159"/>
      <c r="J174" s="159"/>
      <c r="K174" s="159"/>
      <c r="L174" s="159"/>
      <c r="M174" s="159"/>
      <c r="N174" s="150"/>
      <c r="O174" s="150"/>
      <c r="P174" s="150"/>
      <c r="Q174" s="150"/>
      <c r="R174" s="150"/>
      <c r="S174" s="150"/>
      <c r="T174" s="151"/>
      <c r="U174" s="150"/>
      <c r="V174" s="142"/>
      <c r="W174" s="142"/>
      <c r="X174" s="142"/>
      <c r="Y174" s="142"/>
      <c r="Z174" s="142"/>
      <c r="AA174" s="142"/>
      <c r="AB174" s="142"/>
      <c r="AC174" s="142"/>
      <c r="AD174" s="142"/>
      <c r="AE174" s="142" t="s">
        <v>102</v>
      </c>
      <c r="AF174" s="142">
        <v>0</v>
      </c>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row>
    <row r="175" spans="1:60" outlineLevel="1" x14ac:dyDescent="0.25">
      <c r="A175" s="143">
        <v>73</v>
      </c>
      <c r="B175" s="143" t="s">
        <v>583</v>
      </c>
      <c r="C175" s="178" t="s">
        <v>584</v>
      </c>
      <c r="D175" s="150" t="s">
        <v>214</v>
      </c>
      <c r="E175" s="155">
        <v>5.15</v>
      </c>
      <c r="F175" s="158">
        <f>H175+J175</f>
        <v>0</v>
      </c>
      <c r="G175" s="159">
        <f>ROUND(E175*F175,2)</f>
        <v>0</v>
      </c>
      <c r="H175" s="159"/>
      <c r="I175" s="159">
        <f>ROUND(E175*H175,2)</f>
        <v>0</v>
      </c>
      <c r="J175" s="159"/>
      <c r="K175" s="159">
        <f>ROUND(E175*J175,2)</f>
        <v>0</v>
      </c>
      <c r="L175" s="159">
        <v>21</v>
      </c>
      <c r="M175" s="159">
        <f>G175*(1+L175/100)</f>
        <v>0</v>
      </c>
      <c r="N175" s="150">
        <v>1.2E-2</v>
      </c>
      <c r="O175" s="150">
        <f>ROUND(E175*N175,5)</f>
        <v>6.1800000000000001E-2</v>
      </c>
      <c r="P175" s="150">
        <v>0</v>
      </c>
      <c r="Q175" s="150">
        <f>ROUND(E175*P175,5)</f>
        <v>0</v>
      </c>
      <c r="R175" s="150"/>
      <c r="S175" s="150"/>
      <c r="T175" s="151">
        <v>0</v>
      </c>
      <c r="U175" s="150">
        <f>ROUND(E175*T175,2)</f>
        <v>0</v>
      </c>
      <c r="V175" s="142"/>
      <c r="W175" s="142"/>
      <c r="X175" s="142"/>
      <c r="Y175" s="142"/>
      <c r="Z175" s="142"/>
      <c r="AA175" s="142"/>
      <c r="AB175" s="142"/>
      <c r="AC175" s="142"/>
      <c r="AD175" s="142"/>
      <c r="AE175" s="142" t="s">
        <v>218</v>
      </c>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row>
    <row r="176" spans="1:60" outlineLevel="1" x14ac:dyDescent="0.25">
      <c r="A176" s="143"/>
      <c r="B176" s="143"/>
      <c r="C176" s="391" t="s">
        <v>562</v>
      </c>
      <c r="D176" s="392"/>
      <c r="E176" s="393"/>
      <c r="F176" s="394"/>
      <c r="G176" s="395"/>
      <c r="H176" s="159"/>
      <c r="I176" s="159"/>
      <c r="J176" s="159"/>
      <c r="K176" s="159"/>
      <c r="L176" s="159"/>
      <c r="M176" s="159"/>
      <c r="N176" s="150"/>
      <c r="O176" s="150"/>
      <c r="P176" s="150"/>
      <c r="Q176" s="150"/>
      <c r="R176" s="150"/>
      <c r="S176" s="150"/>
      <c r="T176" s="151"/>
      <c r="U176" s="150"/>
      <c r="V176" s="142"/>
      <c r="W176" s="142"/>
      <c r="X176" s="142"/>
      <c r="Y176" s="142"/>
      <c r="Z176" s="142"/>
      <c r="AA176" s="142"/>
      <c r="AB176" s="142"/>
      <c r="AC176" s="142"/>
      <c r="AD176" s="142"/>
      <c r="AE176" s="142" t="s">
        <v>95</v>
      </c>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5" t="str">
        <f>C176</f>
        <v>Viz Technické listy VAS Třebíč V.17</v>
      </c>
      <c r="BB176" s="142"/>
      <c r="BC176" s="142"/>
      <c r="BD176" s="142"/>
      <c r="BE176" s="142"/>
      <c r="BF176" s="142"/>
      <c r="BG176" s="142"/>
      <c r="BH176" s="142"/>
    </row>
    <row r="177" spans="1:60" outlineLevel="1" x14ac:dyDescent="0.25">
      <c r="A177" s="143"/>
      <c r="B177" s="143"/>
      <c r="C177" s="179" t="s">
        <v>563</v>
      </c>
      <c r="D177" s="152"/>
      <c r="E177" s="156">
        <v>5.15</v>
      </c>
      <c r="F177" s="159"/>
      <c r="G177" s="159"/>
      <c r="H177" s="159"/>
      <c r="I177" s="159"/>
      <c r="J177" s="159"/>
      <c r="K177" s="159"/>
      <c r="L177" s="159"/>
      <c r="M177" s="159"/>
      <c r="N177" s="150"/>
      <c r="O177" s="150"/>
      <c r="P177" s="150"/>
      <c r="Q177" s="150"/>
      <c r="R177" s="150"/>
      <c r="S177" s="150"/>
      <c r="T177" s="151"/>
      <c r="U177" s="150"/>
      <c r="V177" s="142"/>
      <c r="W177" s="142"/>
      <c r="X177" s="142"/>
      <c r="Y177" s="142"/>
      <c r="Z177" s="142"/>
      <c r="AA177" s="142"/>
      <c r="AB177" s="142"/>
      <c r="AC177" s="142"/>
      <c r="AD177" s="142"/>
      <c r="AE177" s="142" t="s">
        <v>102</v>
      </c>
      <c r="AF177" s="142">
        <v>0</v>
      </c>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row>
    <row r="178" spans="1:60" outlineLevel="1" x14ac:dyDescent="0.25">
      <c r="A178" s="143">
        <v>74</v>
      </c>
      <c r="B178" s="143" t="s">
        <v>585</v>
      </c>
      <c r="C178" s="178" t="s">
        <v>586</v>
      </c>
      <c r="D178" s="150" t="s">
        <v>214</v>
      </c>
      <c r="E178" s="155">
        <v>7</v>
      </c>
      <c r="F178" s="158">
        <f>H178+J178</f>
        <v>0</v>
      </c>
      <c r="G178" s="159">
        <f>ROUND(E178*F178,2)</f>
        <v>0</v>
      </c>
      <c r="H178" s="159"/>
      <c r="I178" s="159">
        <f>ROUND(E178*H178,2)</f>
        <v>0</v>
      </c>
      <c r="J178" s="159"/>
      <c r="K178" s="159">
        <f>ROUND(E178*J178,2)</f>
        <v>0</v>
      </c>
      <c r="L178" s="159">
        <v>21</v>
      </c>
      <c r="M178" s="159">
        <f>G178*(1+L178/100)</f>
        <v>0</v>
      </c>
      <c r="N178" s="150">
        <v>1.2E-2</v>
      </c>
      <c r="O178" s="150">
        <f>ROUND(E178*N178,5)</f>
        <v>8.4000000000000005E-2</v>
      </c>
      <c r="P178" s="150">
        <v>0</v>
      </c>
      <c r="Q178" s="150">
        <f>ROUND(E178*P178,5)</f>
        <v>0</v>
      </c>
      <c r="R178" s="150"/>
      <c r="S178" s="150"/>
      <c r="T178" s="151">
        <v>0</v>
      </c>
      <c r="U178" s="150">
        <f>ROUND(E178*T178,2)</f>
        <v>0</v>
      </c>
      <c r="V178" s="142"/>
      <c r="W178" s="142"/>
      <c r="X178" s="142"/>
      <c r="Y178" s="142"/>
      <c r="Z178" s="142"/>
      <c r="AA178" s="142"/>
      <c r="AB178" s="142"/>
      <c r="AC178" s="142"/>
      <c r="AD178" s="142"/>
      <c r="AE178" s="142" t="s">
        <v>218</v>
      </c>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row>
    <row r="179" spans="1:60" outlineLevel="1" x14ac:dyDescent="0.25">
      <c r="A179" s="143"/>
      <c r="B179" s="143"/>
      <c r="C179" s="391" t="s">
        <v>587</v>
      </c>
      <c r="D179" s="392"/>
      <c r="E179" s="393"/>
      <c r="F179" s="394"/>
      <c r="G179" s="395"/>
      <c r="H179" s="159"/>
      <c r="I179" s="159"/>
      <c r="J179" s="159"/>
      <c r="K179" s="159"/>
      <c r="L179" s="159"/>
      <c r="M179" s="159"/>
      <c r="N179" s="150"/>
      <c r="O179" s="150"/>
      <c r="P179" s="150"/>
      <c r="Q179" s="150"/>
      <c r="R179" s="150"/>
      <c r="S179" s="150"/>
      <c r="T179" s="151"/>
      <c r="U179" s="150"/>
      <c r="V179" s="142"/>
      <c r="W179" s="142"/>
      <c r="X179" s="142"/>
      <c r="Y179" s="142"/>
      <c r="Z179" s="142"/>
      <c r="AA179" s="142"/>
      <c r="AB179" s="142"/>
      <c r="AC179" s="142"/>
      <c r="AD179" s="142"/>
      <c r="AE179" s="142" t="s">
        <v>95</v>
      </c>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5" t="str">
        <f>C179</f>
        <v>Viz Technické listy VAS Třebíč V.19</v>
      </c>
      <c r="BB179" s="142"/>
      <c r="BC179" s="142"/>
      <c r="BD179" s="142"/>
      <c r="BE179" s="142"/>
      <c r="BF179" s="142"/>
      <c r="BG179" s="142"/>
      <c r="BH179" s="142"/>
    </row>
    <row r="180" spans="1:60" outlineLevel="1" x14ac:dyDescent="0.25">
      <c r="A180" s="143">
        <v>75</v>
      </c>
      <c r="B180" s="143" t="s">
        <v>588</v>
      </c>
      <c r="C180" s="178" t="s">
        <v>589</v>
      </c>
      <c r="D180" s="150" t="s">
        <v>214</v>
      </c>
      <c r="E180" s="155">
        <v>8</v>
      </c>
      <c r="F180" s="158">
        <f>H180+J180</f>
        <v>0</v>
      </c>
      <c r="G180" s="159">
        <f>ROUND(E180*F180,2)</f>
        <v>0</v>
      </c>
      <c r="H180" s="159"/>
      <c r="I180" s="159">
        <f>ROUND(E180*H180,2)</f>
        <v>0</v>
      </c>
      <c r="J180" s="159"/>
      <c r="K180" s="159">
        <f>ROUND(E180*J180,2)</f>
        <v>0</v>
      </c>
      <c r="L180" s="159">
        <v>21</v>
      </c>
      <c r="M180" s="159">
        <f>G180*(1+L180/100)</f>
        <v>0</v>
      </c>
      <c r="N180" s="150">
        <v>0</v>
      </c>
      <c r="O180" s="150">
        <f>ROUND(E180*N180,5)</f>
        <v>0</v>
      </c>
      <c r="P180" s="150">
        <v>0</v>
      </c>
      <c r="Q180" s="150">
        <f>ROUND(E180*P180,5)</f>
        <v>0</v>
      </c>
      <c r="R180" s="150"/>
      <c r="S180" s="150"/>
      <c r="T180" s="151">
        <v>0</v>
      </c>
      <c r="U180" s="150">
        <f>ROUND(E180*T180,2)</f>
        <v>0</v>
      </c>
      <c r="V180" s="142"/>
      <c r="W180" s="142"/>
      <c r="X180" s="142"/>
      <c r="Y180" s="142"/>
      <c r="Z180" s="142"/>
      <c r="AA180" s="142"/>
      <c r="AB180" s="142"/>
      <c r="AC180" s="142"/>
      <c r="AD180" s="142"/>
      <c r="AE180" s="142" t="s">
        <v>218</v>
      </c>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row>
    <row r="181" spans="1:60" outlineLevel="1" x14ac:dyDescent="0.25">
      <c r="A181" s="143"/>
      <c r="B181" s="143"/>
      <c r="C181" s="391" t="s">
        <v>590</v>
      </c>
      <c r="D181" s="392"/>
      <c r="E181" s="393"/>
      <c r="F181" s="394"/>
      <c r="G181" s="395"/>
      <c r="H181" s="159"/>
      <c r="I181" s="159"/>
      <c r="J181" s="159"/>
      <c r="K181" s="159"/>
      <c r="L181" s="159"/>
      <c r="M181" s="159"/>
      <c r="N181" s="150"/>
      <c r="O181" s="150"/>
      <c r="P181" s="150"/>
      <c r="Q181" s="150"/>
      <c r="R181" s="150"/>
      <c r="S181" s="150"/>
      <c r="T181" s="151"/>
      <c r="U181" s="150"/>
      <c r="V181" s="142"/>
      <c r="W181" s="142"/>
      <c r="X181" s="142"/>
      <c r="Y181" s="142"/>
      <c r="Z181" s="142"/>
      <c r="AA181" s="142"/>
      <c r="AB181" s="142"/>
      <c r="AC181" s="142"/>
      <c r="AD181" s="142"/>
      <c r="AE181" s="142" t="s">
        <v>95</v>
      </c>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5" t="str">
        <f>C181</f>
        <v>Viz Technické listy VAS Třebíč V.18</v>
      </c>
      <c r="BB181" s="142"/>
      <c r="BC181" s="142"/>
      <c r="BD181" s="142"/>
      <c r="BE181" s="142"/>
      <c r="BF181" s="142"/>
      <c r="BG181" s="142"/>
      <c r="BH181" s="142"/>
    </row>
    <row r="182" spans="1:60" outlineLevel="1" x14ac:dyDescent="0.25">
      <c r="A182" s="143"/>
      <c r="B182" s="143"/>
      <c r="C182" s="179" t="s">
        <v>718</v>
      </c>
      <c r="D182" s="152"/>
      <c r="E182" s="156">
        <v>7</v>
      </c>
      <c r="F182" s="159"/>
      <c r="G182" s="159"/>
      <c r="H182" s="159"/>
      <c r="I182" s="159"/>
      <c r="J182" s="159"/>
      <c r="K182" s="159"/>
      <c r="L182" s="159"/>
      <c r="M182" s="159"/>
      <c r="N182" s="150"/>
      <c r="O182" s="150"/>
      <c r="P182" s="150"/>
      <c r="Q182" s="150"/>
      <c r="R182" s="150"/>
      <c r="S182" s="150"/>
      <c r="T182" s="151"/>
      <c r="U182" s="150"/>
      <c r="V182" s="142"/>
      <c r="W182" s="142"/>
      <c r="X182" s="142"/>
      <c r="Y182" s="142"/>
      <c r="Z182" s="142"/>
      <c r="AA182" s="142"/>
      <c r="AB182" s="142"/>
      <c r="AC182" s="142"/>
      <c r="AD182" s="142"/>
      <c r="AE182" s="142" t="s">
        <v>102</v>
      </c>
      <c r="AF182" s="142">
        <v>0</v>
      </c>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row>
    <row r="183" spans="1:60" outlineLevel="1" x14ac:dyDescent="0.25">
      <c r="A183" s="143"/>
      <c r="B183" s="143"/>
      <c r="C183" s="179" t="s">
        <v>592</v>
      </c>
      <c r="D183" s="152"/>
      <c r="E183" s="156">
        <v>1</v>
      </c>
      <c r="F183" s="159"/>
      <c r="G183" s="159"/>
      <c r="H183" s="159"/>
      <c r="I183" s="159"/>
      <c r="J183" s="159"/>
      <c r="K183" s="159"/>
      <c r="L183" s="159"/>
      <c r="M183" s="159"/>
      <c r="N183" s="150"/>
      <c r="O183" s="150"/>
      <c r="P183" s="150"/>
      <c r="Q183" s="150"/>
      <c r="R183" s="150"/>
      <c r="S183" s="150"/>
      <c r="T183" s="151"/>
      <c r="U183" s="150"/>
      <c r="V183" s="142"/>
      <c r="W183" s="142"/>
      <c r="X183" s="142"/>
      <c r="Y183" s="142"/>
      <c r="Z183" s="142"/>
      <c r="AA183" s="142"/>
      <c r="AB183" s="142"/>
      <c r="AC183" s="142"/>
      <c r="AD183" s="142"/>
      <c r="AE183" s="142" t="s">
        <v>102</v>
      </c>
      <c r="AF183" s="142">
        <v>0</v>
      </c>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row>
    <row r="184" spans="1:60" outlineLevel="1" x14ac:dyDescent="0.25">
      <c r="A184" s="143">
        <v>76</v>
      </c>
      <c r="B184" s="143" t="s">
        <v>593</v>
      </c>
      <c r="C184" s="178" t="s">
        <v>594</v>
      </c>
      <c r="D184" s="150" t="s">
        <v>159</v>
      </c>
      <c r="E184" s="155">
        <v>289.5</v>
      </c>
      <c r="F184" s="158">
        <f>H184+J184</f>
        <v>0</v>
      </c>
      <c r="G184" s="159">
        <f>ROUND(E184*F184,2)</f>
        <v>0</v>
      </c>
      <c r="H184" s="159"/>
      <c r="I184" s="159">
        <f>ROUND(E184*H184,2)</f>
        <v>0</v>
      </c>
      <c r="J184" s="159"/>
      <c r="K184" s="159">
        <f>ROUND(E184*J184,2)</f>
        <v>0</v>
      </c>
      <c r="L184" s="159">
        <v>21</v>
      </c>
      <c r="M184" s="159">
        <f>G184*(1+L184/100)</f>
        <v>0</v>
      </c>
      <c r="N184" s="150">
        <v>0</v>
      </c>
      <c r="O184" s="150">
        <f>ROUND(E184*N184,5)</f>
        <v>0</v>
      </c>
      <c r="P184" s="150">
        <v>0</v>
      </c>
      <c r="Q184" s="150">
        <f>ROUND(E184*P184,5)</f>
        <v>0</v>
      </c>
      <c r="R184" s="150"/>
      <c r="S184" s="150"/>
      <c r="T184" s="151">
        <v>5.3999999999999999E-2</v>
      </c>
      <c r="U184" s="150">
        <f>ROUND(E184*T184,2)</f>
        <v>15.63</v>
      </c>
      <c r="V184" s="142"/>
      <c r="W184" s="142"/>
      <c r="X184" s="142"/>
      <c r="Y184" s="142"/>
      <c r="Z184" s="142"/>
      <c r="AA184" s="142"/>
      <c r="AB184" s="142"/>
      <c r="AC184" s="142"/>
      <c r="AD184" s="142"/>
      <c r="AE184" s="142" t="s">
        <v>100</v>
      </c>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row>
    <row r="185" spans="1:60" ht="20.399999999999999" outlineLevel="1" x14ac:dyDescent="0.25">
      <c r="A185" s="143">
        <v>77</v>
      </c>
      <c r="B185" s="143" t="s">
        <v>596</v>
      </c>
      <c r="C185" s="178" t="s">
        <v>597</v>
      </c>
      <c r="D185" s="150" t="s">
        <v>168</v>
      </c>
      <c r="E185" s="155">
        <v>4</v>
      </c>
      <c r="F185" s="158">
        <f>H185+J185</f>
        <v>0</v>
      </c>
      <c r="G185" s="159">
        <f>ROUND(E185*F185,2)</f>
        <v>0</v>
      </c>
      <c r="H185" s="159"/>
      <c r="I185" s="159">
        <f>ROUND(E185*H185,2)</f>
        <v>0</v>
      </c>
      <c r="J185" s="159"/>
      <c r="K185" s="159">
        <f>ROUND(E185*J185,2)</f>
        <v>0</v>
      </c>
      <c r="L185" s="159">
        <v>21</v>
      </c>
      <c r="M185" s="159">
        <f>G185*(1+L185/100)</f>
        <v>0</v>
      </c>
      <c r="N185" s="150">
        <v>0</v>
      </c>
      <c r="O185" s="150">
        <f>ROUND(E185*N185,5)</f>
        <v>0</v>
      </c>
      <c r="P185" s="150">
        <v>0</v>
      </c>
      <c r="Q185" s="150">
        <f>ROUND(E185*P185,5)</f>
        <v>0</v>
      </c>
      <c r="R185" s="150"/>
      <c r="S185" s="150"/>
      <c r="T185" s="151">
        <v>0</v>
      </c>
      <c r="U185" s="150">
        <f>ROUND(E185*T185,2)</f>
        <v>0</v>
      </c>
      <c r="V185" s="142"/>
      <c r="W185" s="142"/>
      <c r="X185" s="142"/>
      <c r="Y185" s="142"/>
      <c r="Z185" s="142"/>
      <c r="AA185" s="142"/>
      <c r="AB185" s="142"/>
      <c r="AC185" s="142"/>
      <c r="AD185" s="142"/>
      <c r="AE185" s="142" t="s">
        <v>100</v>
      </c>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row>
    <row r="186" spans="1:60" outlineLevel="1" x14ac:dyDescent="0.25">
      <c r="A186" s="143"/>
      <c r="B186" s="143"/>
      <c r="C186" s="391" t="s">
        <v>598</v>
      </c>
      <c r="D186" s="392"/>
      <c r="E186" s="393"/>
      <c r="F186" s="394"/>
      <c r="G186" s="395"/>
      <c r="H186" s="159"/>
      <c r="I186" s="159"/>
      <c r="J186" s="159"/>
      <c r="K186" s="159"/>
      <c r="L186" s="159"/>
      <c r="M186" s="159"/>
      <c r="N186" s="150"/>
      <c r="O186" s="150"/>
      <c r="P186" s="150"/>
      <c r="Q186" s="150"/>
      <c r="R186" s="150"/>
      <c r="S186" s="150"/>
      <c r="T186" s="151"/>
      <c r="U186" s="150"/>
      <c r="V186" s="142"/>
      <c r="W186" s="142"/>
      <c r="X186" s="142"/>
      <c r="Y186" s="142"/>
      <c r="Z186" s="142"/>
      <c r="AA186" s="142"/>
      <c r="AB186" s="142"/>
      <c r="AC186" s="142"/>
      <c r="AD186" s="142"/>
      <c r="AE186" s="142" t="s">
        <v>95</v>
      </c>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5" t="str">
        <f>C186</f>
        <v>dle Technických listů VAS V16a, 16b</v>
      </c>
      <c r="BB186" s="142"/>
      <c r="BC186" s="142"/>
      <c r="BD186" s="142"/>
      <c r="BE186" s="142"/>
      <c r="BF186" s="142"/>
      <c r="BG186" s="142"/>
      <c r="BH186" s="142"/>
    </row>
    <row r="187" spans="1:60" outlineLevel="1" x14ac:dyDescent="0.25">
      <c r="A187" s="143">
        <v>78</v>
      </c>
      <c r="B187" s="143" t="s">
        <v>599</v>
      </c>
      <c r="C187" s="178" t="s">
        <v>600</v>
      </c>
      <c r="D187" s="150" t="s">
        <v>168</v>
      </c>
      <c r="E187" s="155">
        <v>1</v>
      </c>
      <c r="F187" s="158">
        <f>H187+J187</f>
        <v>0</v>
      </c>
      <c r="G187" s="159">
        <f>ROUND(E187*F187,2)</f>
        <v>0</v>
      </c>
      <c r="H187" s="159"/>
      <c r="I187" s="159">
        <f>ROUND(E187*H187,2)</f>
        <v>0</v>
      </c>
      <c r="J187" s="159"/>
      <c r="K187" s="159">
        <f>ROUND(E187*J187,2)</f>
        <v>0</v>
      </c>
      <c r="L187" s="159">
        <v>21</v>
      </c>
      <c r="M187" s="159">
        <f>G187*(1+L187/100)</f>
        <v>0</v>
      </c>
      <c r="N187" s="150">
        <v>0</v>
      </c>
      <c r="O187" s="150">
        <f>ROUND(E187*N187,5)</f>
        <v>0</v>
      </c>
      <c r="P187" s="150">
        <v>0</v>
      </c>
      <c r="Q187" s="150">
        <f>ROUND(E187*P187,5)</f>
        <v>0</v>
      </c>
      <c r="R187" s="150"/>
      <c r="S187" s="150"/>
      <c r="T187" s="151">
        <v>0</v>
      </c>
      <c r="U187" s="150">
        <f>ROUND(E187*T187,2)</f>
        <v>0</v>
      </c>
      <c r="V187" s="142"/>
      <c r="W187" s="142"/>
      <c r="X187" s="142"/>
      <c r="Y187" s="142"/>
      <c r="Z187" s="142"/>
      <c r="AA187" s="142"/>
      <c r="AB187" s="142"/>
      <c r="AC187" s="142"/>
      <c r="AD187" s="142"/>
      <c r="AE187" s="142" t="s">
        <v>100</v>
      </c>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row>
    <row r="188" spans="1:60" outlineLevel="1" x14ac:dyDescent="0.25">
      <c r="A188" s="143"/>
      <c r="B188" s="143"/>
      <c r="C188" s="391" t="s">
        <v>719</v>
      </c>
      <c r="D188" s="392"/>
      <c r="E188" s="393"/>
      <c r="F188" s="394"/>
      <c r="G188" s="395"/>
      <c r="H188" s="159"/>
      <c r="I188" s="159"/>
      <c r="J188" s="159"/>
      <c r="K188" s="159"/>
      <c r="L188" s="159"/>
      <c r="M188" s="159"/>
      <c r="N188" s="150"/>
      <c r="O188" s="150"/>
      <c r="P188" s="150"/>
      <c r="Q188" s="150"/>
      <c r="R188" s="150"/>
      <c r="S188" s="150"/>
      <c r="T188" s="151"/>
      <c r="U188" s="150"/>
      <c r="V188" s="142"/>
      <c r="W188" s="142"/>
      <c r="X188" s="142"/>
      <c r="Y188" s="142"/>
      <c r="Z188" s="142"/>
      <c r="AA188" s="142"/>
      <c r="AB188" s="142"/>
      <c r="AC188" s="142"/>
      <c r="AD188" s="142"/>
      <c r="AE188" s="142" t="s">
        <v>95</v>
      </c>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5" t="str">
        <f t="shared" ref="BA188:BA194" si="0">C188</f>
        <v>2xlem. nákružek s točivou přírubou DN200</v>
      </c>
      <c r="BB188" s="142"/>
      <c r="BC188" s="142"/>
      <c r="BD188" s="142"/>
      <c r="BE188" s="142"/>
      <c r="BF188" s="142"/>
      <c r="BG188" s="142"/>
      <c r="BH188" s="142"/>
    </row>
    <row r="189" spans="1:60" outlineLevel="1" x14ac:dyDescent="0.25">
      <c r="A189" s="143"/>
      <c r="B189" s="143"/>
      <c r="C189" s="391" t="s">
        <v>720</v>
      </c>
      <c r="D189" s="392"/>
      <c r="E189" s="393"/>
      <c r="F189" s="394"/>
      <c r="G189" s="395"/>
      <c r="H189" s="159"/>
      <c r="I189" s="159"/>
      <c r="J189" s="159"/>
      <c r="K189" s="159"/>
      <c r="L189" s="159"/>
      <c r="M189" s="159"/>
      <c r="N189" s="150"/>
      <c r="O189" s="150"/>
      <c r="P189" s="150"/>
      <c r="Q189" s="150"/>
      <c r="R189" s="150"/>
      <c r="S189" s="150"/>
      <c r="T189" s="151"/>
      <c r="U189" s="150"/>
      <c r="V189" s="142"/>
      <c r="W189" s="142"/>
      <c r="X189" s="142"/>
      <c r="Y189" s="142"/>
      <c r="Z189" s="142"/>
      <c r="AA189" s="142"/>
      <c r="AB189" s="142"/>
      <c r="AC189" s="142"/>
      <c r="AD189" s="142"/>
      <c r="AE189" s="142" t="s">
        <v>95</v>
      </c>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5" t="str">
        <f t="shared" si="0"/>
        <v>2x redukce 200/50</v>
      </c>
      <c r="BB189" s="142"/>
      <c r="BC189" s="142"/>
      <c r="BD189" s="142"/>
      <c r="BE189" s="142"/>
      <c r="BF189" s="142"/>
      <c r="BG189" s="142"/>
      <c r="BH189" s="142"/>
    </row>
    <row r="190" spans="1:60" outlineLevel="1" x14ac:dyDescent="0.25">
      <c r="A190" s="143"/>
      <c r="B190" s="143"/>
      <c r="C190" s="391" t="s">
        <v>603</v>
      </c>
      <c r="D190" s="392"/>
      <c r="E190" s="393"/>
      <c r="F190" s="394"/>
      <c r="G190" s="395"/>
      <c r="H190" s="159"/>
      <c r="I190" s="159"/>
      <c r="J190" s="159"/>
      <c r="K190" s="159"/>
      <c r="L190" s="159"/>
      <c r="M190" s="159"/>
      <c r="N190" s="150"/>
      <c r="O190" s="150"/>
      <c r="P190" s="150"/>
      <c r="Q190" s="150"/>
      <c r="R190" s="150"/>
      <c r="S190" s="150"/>
      <c r="T190" s="151"/>
      <c r="U190" s="150"/>
      <c r="V190" s="142"/>
      <c r="W190" s="142"/>
      <c r="X190" s="142"/>
      <c r="Y190" s="142"/>
      <c r="Z190" s="142"/>
      <c r="AA190" s="142"/>
      <c r="AB190" s="142"/>
      <c r="AC190" s="142"/>
      <c r="AD190" s="142"/>
      <c r="AE190" s="142" t="s">
        <v>95</v>
      </c>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5" t="str">
        <f t="shared" si="0"/>
        <v>2x přechod D63/DN50</v>
      </c>
      <c r="BB190" s="142"/>
      <c r="BC190" s="142"/>
      <c r="BD190" s="142"/>
      <c r="BE190" s="142"/>
      <c r="BF190" s="142"/>
      <c r="BG190" s="142"/>
      <c r="BH190" s="142"/>
    </row>
    <row r="191" spans="1:60" outlineLevel="1" x14ac:dyDescent="0.25">
      <c r="A191" s="143"/>
      <c r="B191" s="143"/>
      <c r="C191" s="391" t="s">
        <v>721</v>
      </c>
      <c r="D191" s="392"/>
      <c r="E191" s="393"/>
      <c r="F191" s="394"/>
      <c r="G191" s="395"/>
      <c r="H191" s="159"/>
      <c r="I191" s="159"/>
      <c r="J191" s="159"/>
      <c r="K191" s="159"/>
      <c r="L191" s="159"/>
      <c r="M191" s="159"/>
      <c r="N191" s="150"/>
      <c r="O191" s="150"/>
      <c r="P191" s="150"/>
      <c r="Q191" s="150"/>
      <c r="R191" s="150"/>
      <c r="S191" s="150"/>
      <c r="T191" s="151"/>
      <c r="U191" s="150"/>
      <c r="V191" s="142"/>
      <c r="W191" s="142"/>
      <c r="X191" s="142"/>
      <c r="Y191" s="142"/>
      <c r="Z191" s="142"/>
      <c r="AA191" s="142"/>
      <c r="AB191" s="142"/>
      <c r="AC191" s="142"/>
      <c r="AD191" s="142"/>
      <c r="AE191" s="142" t="s">
        <v>95</v>
      </c>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5" t="str">
        <f t="shared" si="0"/>
        <v>2xlem. nákružek s točivou přírubou DN80</v>
      </c>
      <c r="BB191" s="142"/>
      <c r="BC191" s="142"/>
      <c r="BD191" s="142"/>
      <c r="BE191" s="142"/>
      <c r="BF191" s="142"/>
      <c r="BG191" s="142"/>
      <c r="BH191" s="142"/>
    </row>
    <row r="192" spans="1:60" outlineLevel="1" x14ac:dyDescent="0.25">
      <c r="A192" s="143"/>
      <c r="B192" s="143"/>
      <c r="C192" s="391" t="s">
        <v>722</v>
      </c>
      <c r="D192" s="392"/>
      <c r="E192" s="393"/>
      <c r="F192" s="394"/>
      <c r="G192" s="395"/>
      <c r="H192" s="159"/>
      <c r="I192" s="159"/>
      <c r="J192" s="159"/>
      <c r="K192" s="159"/>
      <c r="L192" s="159"/>
      <c r="M192" s="159"/>
      <c r="N192" s="150"/>
      <c r="O192" s="150"/>
      <c r="P192" s="150"/>
      <c r="Q192" s="150"/>
      <c r="R192" s="150"/>
      <c r="S192" s="150"/>
      <c r="T192" s="151"/>
      <c r="U192" s="150"/>
      <c r="V192" s="142"/>
      <c r="W192" s="142"/>
      <c r="X192" s="142"/>
      <c r="Y192" s="142"/>
      <c r="Z192" s="142"/>
      <c r="AA192" s="142"/>
      <c r="AB192" s="142"/>
      <c r="AC192" s="142"/>
      <c r="AD192" s="142"/>
      <c r="AE192" s="142" t="s">
        <v>95</v>
      </c>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5" t="str">
        <f t="shared" si="0"/>
        <v>2x redukce 80/50</v>
      </c>
      <c r="BB192" s="142"/>
      <c r="BC192" s="142"/>
      <c r="BD192" s="142"/>
      <c r="BE192" s="142"/>
      <c r="BF192" s="142"/>
      <c r="BG192" s="142"/>
      <c r="BH192" s="142"/>
    </row>
    <row r="193" spans="1:60" outlineLevel="1" x14ac:dyDescent="0.25">
      <c r="A193" s="143"/>
      <c r="B193" s="143"/>
      <c r="C193" s="391" t="s">
        <v>606</v>
      </c>
      <c r="D193" s="392"/>
      <c r="E193" s="393"/>
      <c r="F193" s="394"/>
      <c r="G193" s="395"/>
      <c r="H193" s="159"/>
      <c r="I193" s="159"/>
      <c r="J193" s="159"/>
      <c r="K193" s="159"/>
      <c r="L193" s="159"/>
      <c r="M193" s="159"/>
      <c r="N193" s="150"/>
      <c r="O193" s="150"/>
      <c r="P193" s="150"/>
      <c r="Q193" s="150"/>
      <c r="R193" s="150"/>
      <c r="S193" s="150"/>
      <c r="T193" s="151"/>
      <c r="U193" s="150"/>
      <c r="V193" s="142"/>
      <c r="W193" s="142"/>
      <c r="X193" s="142"/>
      <c r="Y193" s="142"/>
      <c r="Z193" s="142"/>
      <c r="AA193" s="142"/>
      <c r="AB193" s="142"/>
      <c r="AC193" s="142"/>
      <c r="AD193" s="142"/>
      <c r="AE193" s="142" t="s">
        <v>95</v>
      </c>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5" t="str">
        <f t="shared" si="0"/>
        <v>1x přechod D63/DN50</v>
      </c>
      <c r="BB193" s="142"/>
      <c r="BC193" s="142"/>
      <c r="BD193" s="142"/>
      <c r="BE193" s="142"/>
      <c r="BF193" s="142"/>
      <c r="BG193" s="142"/>
      <c r="BH193" s="142"/>
    </row>
    <row r="194" spans="1:60" outlineLevel="1" x14ac:dyDescent="0.25">
      <c r="A194" s="143"/>
      <c r="B194" s="143"/>
      <c r="C194" s="391" t="s">
        <v>723</v>
      </c>
      <c r="D194" s="392"/>
      <c r="E194" s="393"/>
      <c r="F194" s="394"/>
      <c r="G194" s="395"/>
      <c r="H194" s="159"/>
      <c r="I194" s="159"/>
      <c r="J194" s="159"/>
      <c r="K194" s="159"/>
      <c r="L194" s="159"/>
      <c r="M194" s="159"/>
      <c r="N194" s="150"/>
      <c r="O194" s="150"/>
      <c r="P194" s="150"/>
      <c r="Q194" s="150"/>
      <c r="R194" s="150"/>
      <c r="S194" s="150"/>
      <c r="T194" s="151"/>
      <c r="U194" s="150"/>
      <c r="V194" s="142"/>
      <c r="W194" s="142"/>
      <c r="X194" s="142"/>
      <c r="Y194" s="142"/>
      <c r="Z194" s="142"/>
      <c r="AA194" s="142"/>
      <c r="AB194" s="142"/>
      <c r="AC194" s="142"/>
      <c r="AD194" s="142"/>
      <c r="AE194" s="142" t="s">
        <v>95</v>
      </c>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5" t="str">
        <f t="shared" si="0"/>
        <v>4xšoupátko DN50</v>
      </c>
      <c r="BB194" s="142"/>
      <c r="BC194" s="142"/>
      <c r="BD194" s="142"/>
      <c r="BE194" s="142"/>
      <c r="BF194" s="142"/>
      <c r="BG194" s="142"/>
      <c r="BH194" s="142"/>
    </row>
    <row r="195" spans="1:60" outlineLevel="1" x14ac:dyDescent="0.25">
      <c r="A195" s="143">
        <v>79</v>
      </c>
      <c r="B195" s="143" t="s">
        <v>608</v>
      </c>
      <c r="C195" s="178" t="s">
        <v>609</v>
      </c>
      <c r="D195" s="150" t="s">
        <v>159</v>
      </c>
      <c r="E195" s="155">
        <v>298.185</v>
      </c>
      <c r="F195" s="158">
        <f>H195+J195</f>
        <v>0</v>
      </c>
      <c r="G195" s="159">
        <f>ROUND(E195*F195,2)</f>
        <v>0</v>
      </c>
      <c r="H195" s="159"/>
      <c r="I195" s="159">
        <f>ROUND(E195*H195,2)</f>
        <v>0</v>
      </c>
      <c r="J195" s="159"/>
      <c r="K195" s="159">
        <f>ROUND(E195*J195,2)</f>
        <v>0</v>
      </c>
      <c r="L195" s="159">
        <v>21</v>
      </c>
      <c r="M195" s="159">
        <f>G195*(1+L195/100)</f>
        <v>0</v>
      </c>
      <c r="N195" s="150">
        <v>1.0499999999999999E-3</v>
      </c>
      <c r="O195" s="150">
        <f>ROUND(E195*N195,5)</f>
        <v>0.31308999999999998</v>
      </c>
      <c r="P195" s="150">
        <v>0</v>
      </c>
      <c r="Q195" s="150">
        <f>ROUND(E195*P195,5)</f>
        <v>0</v>
      </c>
      <c r="R195" s="150"/>
      <c r="S195" s="150"/>
      <c r="T195" s="151">
        <v>0</v>
      </c>
      <c r="U195" s="150">
        <f>ROUND(E195*T195,2)</f>
        <v>0</v>
      </c>
      <c r="V195" s="142"/>
      <c r="W195" s="142"/>
      <c r="X195" s="142"/>
      <c r="Y195" s="142"/>
      <c r="Z195" s="142"/>
      <c r="AA195" s="142"/>
      <c r="AB195" s="142"/>
      <c r="AC195" s="142"/>
      <c r="AD195" s="142"/>
      <c r="AE195" s="142" t="s">
        <v>218</v>
      </c>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row>
    <row r="196" spans="1:60" outlineLevel="1" x14ac:dyDescent="0.25">
      <c r="A196" s="143"/>
      <c r="B196" s="143"/>
      <c r="C196" s="391" t="s">
        <v>610</v>
      </c>
      <c r="D196" s="392"/>
      <c r="E196" s="393"/>
      <c r="F196" s="394"/>
      <c r="G196" s="395"/>
      <c r="H196" s="159"/>
      <c r="I196" s="159"/>
      <c r="J196" s="159"/>
      <c r="K196" s="159"/>
      <c r="L196" s="159"/>
      <c r="M196" s="159"/>
      <c r="N196" s="150"/>
      <c r="O196" s="150"/>
      <c r="P196" s="150"/>
      <c r="Q196" s="150"/>
      <c r="R196" s="150"/>
      <c r="S196" s="150"/>
      <c r="T196" s="151"/>
      <c r="U196" s="150"/>
      <c r="V196" s="142"/>
      <c r="W196" s="142"/>
      <c r="X196" s="142"/>
      <c r="Y196" s="142"/>
      <c r="Z196" s="142"/>
      <c r="AA196" s="142"/>
      <c r="AB196" s="142"/>
      <c r="AC196" s="142"/>
      <c r="AD196" s="142"/>
      <c r="AE196" s="142" t="s">
        <v>95</v>
      </c>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5" t="str">
        <f>C196</f>
        <v>dle Technických listů VAS V3</v>
      </c>
      <c r="BB196" s="142"/>
      <c r="BC196" s="142"/>
      <c r="BD196" s="142"/>
      <c r="BE196" s="142"/>
      <c r="BF196" s="142"/>
      <c r="BG196" s="142"/>
      <c r="BH196" s="142"/>
    </row>
    <row r="197" spans="1:60" outlineLevel="1" x14ac:dyDescent="0.25">
      <c r="A197" s="143"/>
      <c r="B197" s="143"/>
      <c r="C197" s="179" t="s">
        <v>724</v>
      </c>
      <c r="D197" s="152"/>
      <c r="E197" s="156">
        <v>298.185</v>
      </c>
      <c r="F197" s="159"/>
      <c r="G197" s="159"/>
      <c r="H197" s="159"/>
      <c r="I197" s="159"/>
      <c r="J197" s="159"/>
      <c r="K197" s="159"/>
      <c r="L197" s="159"/>
      <c r="M197" s="159"/>
      <c r="N197" s="150"/>
      <c r="O197" s="150"/>
      <c r="P197" s="150"/>
      <c r="Q197" s="150"/>
      <c r="R197" s="150"/>
      <c r="S197" s="150"/>
      <c r="T197" s="151"/>
      <c r="U197" s="150"/>
      <c r="V197" s="142"/>
      <c r="W197" s="142"/>
      <c r="X197" s="142"/>
      <c r="Y197" s="142"/>
      <c r="Z197" s="142"/>
      <c r="AA197" s="142"/>
      <c r="AB197" s="142"/>
      <c r="AC197" s="142"/>
      <c r="AD197" s="142"/>
      <c r="AE197" s="142" t="s">
        <v>102</v>
      </c>
      <c r="AF197" s="142">
        <v>0</v>
      </c>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row>
    <row r="198" spans="1:60" outlineLevel="1" x14ac:dyDescent="0.25">
      <c r="A198" s="143">
        <v>80</v>
      </c>
      <c r="B198" s="143" t="s">
        <v>618</v>
      </c>
      <c r="C198" s="178" t="s">
        <v>619</v>
      </c>
      <c r="D198" s="150" t="s">
        <v>214</v>
      </c>
      <c r="E198" s="155">
        <v>14</v>
      </c>
      <c r="F198" s="158">
        <f>H198+J198</f>
        <v>0</v>
      </c>
      <c r="G198" s="159">
        <f>ROUND(E198*F198,2)</f>
        <v>0</v>
      </c>
      <c r="H198" s="159"/>
      <c r="I198" s="159">
        <f>ROUND(E198*H198,2)</f>
        <v>0</v>
      </c>
      <c r="J198" s="159"/>
      <c r="K198" s="159">
        <f>ROUND(E198*J198,2)</f>
        <v>0</v>
      </c>
      <c r="L198" s="159">
        <v>21</v>
      </c>
      <c r="M198" s="159">
        <f>G198*(1+L198/100)</f>
        <v>0</v>
      </c>
      <c r="N198" s="150">
        <v>0</v>
      </c>
      <c r="O198" s="150">
        <f>ROUND(E198*N198,5)</f>
        <v>0</v>
      </c>
      <c r="P198" s="150">
        <v>0</v>
      </c>
      <c r="Q198" s="150">
        <f>ROUND(E198*P198,5)</f>
        <v>0</v>
      </c>
      <c r="R198" s="150"/>
      <c r="S198" s="150"/>
      <c r="T198" s="151">
        <v>3.82</v>
      </c>
      <c r="U198" s="150">
        <f>ROUND(E198*T198,2)</f>
        <v>53.48</v>
      </c>
      <c r="V198" s="142"/>
      <c r="W198" s="142"/>
      <c r="X198" s="142"/>
      <c r="Y198" s="142"/>
      <c r="Z198" s="142"/>
      <c r="AA198" s="142"/>
      <c r="AB198" s="142"/>
      <c r="AC198" s="142"/>
      <c r="AD198" s="142"/>
      <c r="AE198" s="142" t="s">
        <v>100</v>
      </c>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row>
    <row r="199" spans="1:60" outlineLevel="1" x14ac:dyDescent="0.25">
      <c r="A199" s="143">
        <v>81</v>
      </c>
      <c r="B199" s="143" t="s">
        <v>620</v>
      </c>
      <c r="C199" s="178" t="s">
        <v>621</v>
      </c>
      <c r="D199" s="150" t="s">
        <v>214</v>
      </c>
      <c r="E199" s="155">
        <v>14.42</v>
      </c>
      <c r="F199" s="158">
        <f>H199+J199</f>
        <v>0</v>
      </c>
      <c r="G199" s="159">
        <f>ROUND(E199*F199,2)</f>
        <v>0</v>
      </c>
      <c r="H199" s="159"/>
      <c r="I199" s="159">
        <f>ROUND(E199*H199,2)</f>
        <v>0</v>
      </c>
      <c r="J199" s="159"/>
      <c r="K199" s="159">
        <f>ROUND(E199*J199,2)</f>
        <v>0</v>
      </c>
      <c r="L199" s="159">
        <v>21</v>
      </c>
      <c r="M199" s="159">
        <f>G199*(1+L199/100)</f>
        <v>0</v>
      </c>
      <c r="N199" s="150">
        <v>0.01</v>
      </c>
      <c r="O199" s="150">
        <f>ROUND(E199*N199,5)</f>
        <v>0.14419999999999999</v>
      </c>
      <c r="P199" s="150">
        <v>0</v>
      </c>
      <c r="Q199" s="150">
        <f>ROUND(E199*P199,5)</f>
        <v>0</v>
      </c>
      <c r="R199" s="150"/>
      <c r="S199" s="150"/>
      <c r="T199" s="151">
        <v>0</v>
      </c>
      <c r="U199" s="150">
        <f>ROUND(E199*T199,2)</f>
        <v>0</v>
      </c>
      <c r="V199" s="142"/>
      <c r="W199" s="142"/>
      <c r="X199" s="142"/>
      <c r="Y199" s="142"/>
      <c r="Z199" s="142"/>
      <c r="AA199" s="142"/>
      <c r="AB199" s="142"/>
      <c r="AC199" s="142"/>
      <c r="AD199" s="142"/>
      <c r="AE199" s="142" t="s">
        <v>218</v>
      </c>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42"/>
      <c r="BF199" s="142"/>
      <c r="BG199" s="142"/>
      <c r="BH199" s="142"/>
    </row>
    <row r="200" spans="1:60" outlineLevel="1" x14ac:dyDescent="0.25">
      <c r="A200" s="143"/>
      <c r="B200" s="143"/>
      <c r="C200" s="391" t="s">
        <v>616</v>
      </c>
      <c r="D200" s="392"/>
      <c r="E200" s="393"/>
      <c r="F200" s="394"/>
      <c r="G200" s="395"/>
      <c r="H200" s="159"/>
      <c r="I200" s="159"/>
      <c r="J200" s="159"/>
      <c r="K200" s="159"/>
      <c r="L200" s="159"/>
      <c r="M200" s="159"/>
      <c r="N200" s="150"/>
      <c r="O200" s="150"/>
      <c r="P200" s="150"/>
      <c r="Q200" s="150"/>
      <c r="R200" s="150"/>
      <c r="S200" s="150"/>
      <c r="T200" s="151"/>
      <c r="U200" s="150"/>
      <c r="V200" s="142"/>
      <c r="W200" s="142"/>
      <c r="X200" s="142"/>
      <c r="Y200" s="142"/>
      <c r="Z200" s="142"/>
      <c r="AA200" s="142"/>
      <c r="AB200" s="142"/>
      <c r="AC200" s="142"/>
      <c r="AD200" s="142"/>
      <c r="AE200" s="142" t="s">
        <v>95</v>
      </c>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5" t="str">
        <f>C200</f>
        <v>Viz Technické listy VAS Třebíč V.39</v>
      </c>
      <c r="BB200" s="142"/>
      <c r="BC200" s="142"/>
      <c r="BD200" s="142"/>
      <c r="BE200" s="142"/>
      <c r="BF200" s="142"/>
      <c r="BG200" s="142"/>
      <c r="BH200" s="142"/>
    </row>
    <row r="201" spans="1:60" outlineLevel="1" x14ac:dyDescent="0.25">
      <c r="A201" s="143"/>
      <c r="B201" s="143"/>
      <c r="C201" s="179" t="s">
        <v>725</v>
      </c>
      <c r="D201" s="152"/>
      <c r="E201" s="156">
        <v>14.42</v>
      </c>
      <c r="F201" s="159"/>
      <c r="G201" s="159"/>
      <c r="H201" s="159"/>
      <c r="I201" s="159"/>
      <c r="J201" s="159"/>
      <c r="K201" s="159"/>
      <c r="L201" s="159"/>
      <c r="M201" s="159"/>
      <c r="N201" s="150"/>
      <c r="O201" s="150"/>
      <c r="P201" s="150"/>
      <c r="Q201" s="150"/>
      <c r="R201" s="150"/>
      <c r="S201" s="150"/>
      <c r="T201" s="151"/>
      <c r="U201" s="150"/>
      <c r="V201" s="142"/>
      <c r="W201" s="142"/>
      <c r="X201" s="142"/>
      <c r="Y201" s="142"/>
      <c r="Z201" s="142"/>
      <c r="AA201" s="142"/>
      <c r="AB201" s="142"/>
      <c r="AC201" s="142"/>
      <c r="AD201" s="142"/>
      <c r="AE201" s="142" t="s">
        <v>102</v>
      </c>
      <c r="AF201" s="142">
        <v>0</v>
      </c>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row>
    <row r="202" spans="1:60" outlineLevel="1" x14ac:dyDescent="0.25">
      <c r="A202" s="143">
        <v>82</v>
      </c>
      <c r="B202" s="143" t="s">
        <v>623</v>
      </c>
      <c r="C202" s="178" t="s">
        <v>624</v>
      </c>
      <c r="D202" s="150" t="s">
        <v>214</v>
      </c>
      <c r="E202" s="155">
        <v>14</v>
      </c>
      <c r="F202" s="158">
        <f>H202+J202</f>
        <v>0</v>
      </c>
      <c r="G202" s="159">
        <f>ROUND(E202*F202,2)</f>
        <v>0</v>
      </c>
      <c r="H202" s="159"/>
      <c r="I202" s="159">
        <f>ROUND(E202*H202,2)</f>
        <v>0</v>
      </c>
      <c r="J202" s="159"/>
      <c r="K202" s="159">
        <f>ROUND(E202*J202,2)</f>
        <v>0</v>
      </c>
      <c r="L202" s="159">
        <v>21</v>
      </c>
      <c r="M202" s="159">
        <f>G202*(1+L202/100)</f>
        <v>0</v>
      </c>
      <c r="N202" s="150">
        <v>2.0000000000000002E-5</v>
      </c>
      <c r="O202" s="150">
        <f>ROUND(E202*N202,5)</f>
        <v>2.7999999999999998E-4</v>
      </c>
      <c r="P202" s="150">
        <v>0</v>
      </c>
      <c r="Q202" s="150">
        <f>ROUND(E202*P202,5)</f>
        <v>0</v>
      </c>
      <c r="R202" s="150"/>
      <c r="S202" s="150"/>
      <c r="T202" s="151">
        <v>0.432</v>
      </c>
      <c r="U202" s="150">
        <f>ROUND(E202*T202,2)</f>
        <v>6.05</v>
      </c>
      <c r="V202" s="142"/>
      <c r="W202" s="142"/>
      <c r="X202" s="142"/>
      <c r="Y202" s="142"/>
      <c r="Z202" s="142"/>
      <c r="AA202" s="142"/>
      <c r="AB202" s="142"/>
      <c r="AC202" s="142"/>
      <c r="AD202" s="142"/>
      <c r="AE202" s="142" t="s">
        <v>100</v>
      </c>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row>
    <row r="203" spans="1:60" outlineLevel="1" x14ac:dyDescent="0.25">
      <c r="A203" s="143">
        <v>83</v>
      </c>
      <c r="B203" s="143" t="s">
        <v>625</v>
      </c>
      <c r="C203" s="178" t="s">
        <v>626</v>
      </c>
      <c r="D203" s="150" t="s">
        <v>214</v>
      </c>
      <c r="E203" s="155">
        <v>14.42</v>
      </c>
      <c r="F203" s="158">
        <f>H203+J203</f>
        <v>0</v>
      </c>
      <c r="G203" s="159">
        <f>ROUND(E203*F203,2)</f>
        <v>0</v>
      </c>
      <c r="H203" s="159"/>
      <c r="I203" s="159">
        <f>ROUND(E203*H203,2)</f>
        <v>0</v>
      </c>
      <c r="J203" s="159"/>
      <c r="K203" s="159">
        <f>ROUND(E203*J203,2)</f>
        <v>0</v>
      </c>
      <c r="L203" s="159">
        <v>21</v>
      </c>
      <c r="M203" s="159">
        <f>G203*(1+L203/100)</f>
        <v>0</v>
      </c>
      <c r="N203" s="150">
        <v>2.5000000000000001E-3</v>
      </c>
      <c r="O203" s="150">
        <f>ROUND(E203*N203,5)</f>
        <v>3.6049999999999999E-2</v>
      </c>
      <c r="P203" s="150">
        <v>0</v>
      </c>
      <c r="Q203" s="150">
        <f>ROUND(E203*P203,5)</f>
        <v>0</v>
      </c>
      <c r="R203" s="150"/>
      <c r="S203" s="150"/>
      <c r="T203" s="151">
        <v>0</v>
      </c>
      <c r="U203" s="150">
        <f>ROUND(E203*T203,2)</f>
        <v>0</v>
      </c>
      <c r="V203" s="142"/>
      <c r="W203" s="142"/>
      <c r="X203" s="142"/>
      <c r="Y203" s="142"/>
      <c r="Z203" s="142"/>
      <c r="AA203" s="142"/>
      <c r="AB203" s="142"/>
      <c r="AC203" s="142"/>
      <c r="AD203" s="142"/>
      <c r="AE203" s="142" t="s">
        <v>218</v>
      </c>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row>
    <row r="204" spans="1:60" outlineLevel="1" x14ac:dyDescent="0.25">
      <c r="A204" s="143"/>
      <c r="B204" s="143"/>
      <c r="C204" s="391" t="s">
        <v>627</v>
      </c>
      <c r="D204" s="392"/>
      <c r="E204" s="393"/>
      <c r="F204" s="394"/>
      <c r="G204" s="395"/>
      <c r="H204" s="159"/>
      <c r="I204" s="159"/>
      <c r="J204" s="159"/>
      <c r="K204" s="159"/>
      <c r="L204" s="159"/>
      <c r="M204" s="159"/>
      <c r="N204" s="150"/>
      <c r="O204" s="150"/>
      <c r="P204" s="150"/>
      <c r="Q204" s="150"/>
      <c r="R204" s="150"/>
      <c r="S204" s="150"/>
      <c r="T204" s="151"/>
      <c r="U204" s="150"/>
      <c r="V204" s="142"/>
      <c r="W204" s="142"/>
      <c r="X204" s="142"/>
      <c r="Y204" s="142"/>
      <c r="Z204" s="142"/>
      <c r="AA204" s="142"/>
      <c r="AB204" s="142"/>
      <c r="AC204" s="142"/>
      <c r="AD204" s="142"/>
      <c r="AE204" s="142" t="s">
        <v>95</v>
      </c>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5" t="str">
        <f>C204</f>
        <v>Viz Technické listy VAS Třebíč V.40</v>
      </c>
      <c r="BB204" s="142"/>
      <c r="BC204" s="142"/>
      <c r="BD204" s="142"/>
      <c r="BE204" s="142"/>
      <c r="BF204" s="142"/>
      <c r="BG204" s="142"/>
      <c r="BH204" s="142"/>
    </row>
    <row r="205" spans="1:60" outlineLevel="1" x14ac:dyDescent="0.25">
      <c r="A205" s="143"/>
      <c r="B205" s="143"/>
      <c r="C205" s="179" t="s">
        <v>725</v>
      </c>
      <c r="D205" s="152"/>
      <c r="E205" s="156">
        <v>14.42</v>
      </c>
      <c r="F205" s="159"/>
      <c r="G205" s="159"/>
      <c r="H205" s="159"/>
      <c r="I205" s="159"/>
      <c r="J205" s="159"/>
      <c r="K205" s="159"/>
      <c r="L205" s="159"/>
      <c r="M205" s="159"/>
      <c r="N205" s="150"/>
      <c r="O205" s="150"/>
      <c r="P205" s="150"/>
      <c r="Q205" s="150"/>
      <c r="R205" s="150"/>
      <c r="S205" s="150"/>
      <c r="T205" s="151"/>
      <c r="U205" s="150"/>
      <c r="V205" s="142"/>
      <c r="W205" s="142"/>
      <c r="X205" s="142"/>
      <c r="Y205" s="142"/>
      <c r="Z205" s="142"/>
      <c r="AA205" s="142"/>
      <c r="AB205" s="142"/>
      <c r="AC205" s="142"/>
      <c r="AD205" s="142"/>
      <c r="AE205" s="142" t="s">
        <v>102</v>
      </c>
      <c r="AF205" s="142">
        <v>0</v>
      </c>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row>
    <row r="206" spans="1:60" outlineLevel="1" x14ac:dyDescent="0.25">
      <c r="A206" s="143">
        <v>84</v>
      </c>
      <c r="B206" s="143" t="s">
        <v>629</v>
      </c>
      <c r="C206" s="178" t="s">
        <v>630</v>
      </c>
      <c r="D206" s="150" t="s">
        <v>214</v>
      </c>
      <c r="E206" s="155">
        <v>14</v>
      </c>
      <c r="F206" s="158">
        <f>H206+J206</f>
        <v>0</v>
      </c>
      <c r="G206" s="159">
        <f>ROUND(E206*F206,2)</f>
        <v>0</v>
      </c>
      <c r="H206" s="159"/>
      <c r="I206" s="159">
        <f>ROUND(E206*H206,2)</f>
        <v>0</v>
      </c>
      <c r="J206" s="159"/>
      <c r="K206" s="159">
        <f>ROUND(E206*J206,2)</f>
        <v>0</v>
      </c>
      <c r="L206" s="159">
        <v>21</v>
      </c>
      <c r="M206" s="159">
        <f>G206*(1+L206/100)</f>
        <v>0</v>
      </c>
      <c r="N206" s="150">
        <v>0.12303</v>
      </c>
      <c r="O206" s="150">
        <f>ROUND(E206*N206,5)</f>
        <v>1.7224200000000001</v>
      </c>
      <c r="P206" s="150">
        <v>0</v>
      </c>
      <c r="Q206" s="150">
        <f>ROUND(E206*P206,5)</f>
        <v>0</v>
      </c>
      <c r="R206" s="150"/>
      <c r="S206" s="150"/>
      <c r="T206" s="151">
        <v>0.86299999999999999</v>
      </c>
      <c r="U206" s="150">
        <f>ROUND(E206*T206,2)</f>
        <v>12.08</v>
      </c>
      <c r="V206" s="142"/>
      <c r="W206" s="142"/>
      <c r="X206" s="142"/>
      <c r="Y206" s="142"/>
      <c r="Z206" s="142"/>
      <c r="AA206" s="142"/>
      <c r="AB206" s="142"/>
      <c r="AC206" s="142"/>
      <c r="AD206" s="142"/>
      <c r="AE206" s="142" t="s">
        <v>100</v>
      </c>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c r="BD206" s="142"/>
      <c r="BE206" s="142"/>
      <c r="BF206" s="142"/>
      <c r="BG206" s="142"/>
      <c r="BH206" s="142"/>
    </row>
    <row r="207" spans="1:60" outlineLevel="1" x14ac:dyDescent="0.25">
      <c r="A207" s="143">
        <v>85</v>
      </c>
      <c r="B207" s="143" t="s">
        <v>631</v>
      </c>
      <c r="C207" s="178" t="s">
        <v>632</v>
      </c>
      <c r="D207" s="150" t="s">
        <v>214</v>
      </c>
      <c r="E207" s="155">
        <v>14.42</v>
      </c>
      <c r="F207" s="158">
        <f>H207+J207</f>
        <v>0</v>
      </c>
      <c r="G207" s="159">
        <f>ROUND(E207*F207,2)</f>
        <v>0</v>
      </c>
      <c r="H207" s="159"/>
      <c r="I207" s="159">
        <f>ROUND(E207*H207,2)</f>
        <v>0</v>
      </c>
      <c r="J207" s="159"/>
      <c r="K207" s="159">
        <f>ROUND(E207*J207,2)</f>
        <v>0</v>
      </c>
      <c r="L207" s="159">
        <v>21</v>
      </c>
      <c r="M207" s="159">
        <f>G207*(1+L207/100)</f>
        <v>0</v>
      </c>
      <c r="N207" s="150">
        <v>6.3E-3</v>
      </c>
      <c r="O207" s="150">
        <f>ROUND(E207*N207,5)</f>
        <v>9.085E-2</v>
      </c>
      <c r="P207" s="150">
        <v>0</v>
      </c>
      <c r="Q207" s="150">
        <f>ROUND(E207*P207,5)</f>
        <v>0</v>
      </c>
      <c r="R207" s="150"/>
      <c r="S207" s="150"/>
      <c r="T207" s="151">
        <v>0</v>
      </c>
      <c r="U207" s="150">
        <f>ROUND(E207*T207,2)</f>
        <v>0</v>
      </c>
      <c r="V207" s="142"/>
      <c r="W207" s="142"/>
      <c r="X207" s="142"/>
      <c r="Y207" s="142"/>
      <c r="Z207" s="142"/>
      <c r="AA207" s="142"/>
      <c r="AB207" s="142"/>
      <c r="AC207" s="142"/>
      <c r="AD207" s="142"/>
      <c r="AE207" s="142" t="s">
        <v>218</v>
      </c>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row>
    <row r="208" spans="1:60" outlineLevel="1" x14ac:dyDescent="0.25">
      <c r="A208" s="143"/>
      <c r="B208" s="143"/>
      <c r="C208" s="391" t="s">
        <v>633</v>
      </c>
      <c r="D208" s="392"/>
      <c r="E208" s="393"/>
      <c r="F208" s="394"/>
      <c r="G208" s="395"/>
      <c r="H208" s="159"/>
      <c r="I208" s="159"/>
      <c r="J208" s="159"/>
      <c r="K208" s="159"/>
      <c r="L208" s="159"/>
      <c r="M208" s="159"/>
      <c r="N208" s="150"/>
      <c r="O208" s="150"/>
      <c r="P208" s="150"/>
      <c r="Q208" s="150"/>
      <c r="R208" s="150"/>
      <c r="S208" s="150"/>
      <c r="T208" s="151"/>
      <c r="U208" s="150"/>
      <c r="V208" s="142"/>
      <c r="W208" s="142"/>
      <c r="X208" s="142"/>
      <c r="Y208" s="142"/>
      <c r="Z208" s="142"/>
      <c r="AA208" s="142"/>
      <c r="AB208" s="142"/>
      <c r="AC208" s="142"/>
      <c r="AD208" s="142"/>
      <c r="AE208" s="142" t="s">
        <v>95</v>
      </c>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5" t="str">
        <f>C208</f>
        <v>Viz Technické listy VAS Třebíč V.41</v>
      </c>
      <c r="BB208" s="142"/>
      <c r="BC208" s="142"/>
      <c r="BD208" s="142"/>
      <c r="BE208" s="142"/>
      <c r="BF208" s="142"/>
      <c r="BG208" s="142"/>
      <c r="BH208" s="142"/>
    </row>
    <row r="209" spans="1:60" outlineLevel="1" x14ac:dyDescent="0.25">
      <c r="A209" s="143"/>
      <c r="B209" s="143"/>
      <c r="C209" s="179" t="s">
        <v>725</v>
      </c>
      <c r="D209" s="152"/>
      <c r="E209" s="156">
        <v>14.42</v>
      </c>
      <c r="F209" s="159"/>
      <c r="G209" s="159"/>
      <c r="H209" s="159"/>
      <c r="I209" s="159"/>
      <c r="J209" s="159"/>
      <c r="K209" s="159"/>
      <c r="L209" s="159"/>
      <c r="M209" s="159"/>
      <c r="N209" s="150"/>
      <c r="O209" s="150"/>
      <c r="P209" s="150"/>
      <c r="Q209" s="150"/>
      <c r="R209" s="150"/>
      <c r="S209" s="150"/>
      <c r="T209" s="151"/>
      <c r="U209" s="150"/>
      <c r="V209" s="142"/>
      <c r="W209" s="142"/>
      <c r="X209" s="142"/>
      <c r="Y209" s="142"/>
      <c r="Z209" s="142"/>
      <c r="AA209" s="142"/>
      <c r="AB209" s="142"/>
      <c r="AC209" s="142"/>
      <c r="AD209" s="142"/>
      <c r="AE209" s="142" t="s">
        <v>102</v>
      </c>
      <c r="AF209" s="142">
        <v>0</v>
      </c>
      <c r="AG209" s="142"/>
      <c r="AH209" s="142"/>
      <c r="AI209" s="142"/>
      <c r="AJ209" s="142"/>
      <c r="AK209" s="142"/>
      <c r="AL209" s="142"/>
      <c r="AM209" s="142"/>
      <c r="AN209" s="142"/>
      <c r="AO209" s="142"/>
      <c r="AP209" s="142"/>
      <c r="AQ209" s="142"/>
      <c r="AR209" s="142"/>
      <c r="AS209" s="142"/>
      <c r="AT209" s="142"/>
      <c r="AU209" s="142"/>
      <c r="AV209" s="142"/>
      <c r="AW209" s="142"/>
      <c r="AX209" s="142"/>
      <c r="AY209" s="142"/>
      <c r="AZ209" s="142"/>
      <c r="BA209" s="142"/>
      <c r="BB209" s="142"/>
      <c r="BC209" s="142"/>
      <c r="BD209" s="142"/>
      <c r="BE209" s="142"/>
      <c r="BF209" s="142"/>
      <c r="BG209" s="142"/>
      <c r="BH209" s="142"/>
    </row>
    <row r="210" spans="1:60" outlineLevel="1" x14ac:dyDescent="0.25">
      <c r="A210" s="143">
        <v>86</v>
      </c>
      <c r="B210" s="143" t="s">
        <v>585</v>
      </c>
      <c r="C210" s="178" t="s">
        <v>586</v>
      </c>
      <c r="D210" s="150" t="s">
        <v>214</v>
      </c>
      <c r="E210" s="155">
        <v>14.42</v>
      </c>
      <c r="F210" s="158">
        <f>H210+J210</f>
        <v>0</v>
      </c>
      <c r="G210" s="159">
        <f>ROUND(E210*F210,2)</f>
        <v>0</v>
      </c>
      <c r="H210" s="159"/>
      <c r="I210" s="159">
        <f>ROUND(E210*H210,2)</f>
        <v>0</v>
      </c>
      <c r="J210" s="159"/>
      <c r="K210" s="159">
        <f>ROUND(E210*J210,2)</f>
        <v>0</v>
      </c>
      <c r="L210" s="159">
        <v>21</v>
      </c>
      <c r="M210" s="159">
        <f>G210*(1+L210/100)</f>
        <v>0</v>
      </c>
      <c r="N210" s="150">
        <v>1.2E-2</v>
      </c>
      <c r="O210" s="150">
        <f>ROUND(E210*N210,5)</f>
        <v>0.17304</v>
      </c>
      <c r="P210" s="150">
        <v>0</v>
      </c>
      <c r="Q210" s="150">
        <f>ROUND(E210*P210,5)</f>
        <v>0</v>
      </c>
      <c r="R210" s="150"/>
      <c r="S210" s="150"/>
      <c r="T210" s="151">
        <v>0</v>
      </c>
      <c r="U210" s="150">
        <f>ROUND(E210*T210,2)</f>
        <v>0</v>
      </c>
      <c r="V210" s="142"/>
      <c r="W210" s="142"/>
      <c r="X210" s="142"/>
      <c r="Y210" s="142"/>
      <c r="Z210" s="142"/>
      <c r="AA210" s="142"/>
      <c r="AB210" s="142"/>
      <c r="AC210" s="142"/>
      <c r="AD210" s="142"/>
      <c r="AE210" s="142" t="s">
        <v>218</v>
      </c>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142"/>
    </row>
    <row r="211" spans="1:60" outlineLevel="1" x14ac:dyDescent="0.25">
      <c r="A211" s="143"/>
      <c r="B211" s="143"/>
      <c r="C211" s="391" t="s">
        <v>634</v>
      </c>
      <c r="D211" s="392"/>
      <c r="E211" s="393"/>
      <c r="F211" s="394"/>
      <c r="G211" s="395"/>
      <c r="H211" s="159"/>
      <c r="I211" s="159"/>
      <c r="J211" s="159"/>
      <c r="K211" s="159"/>
      <c r="L211" s="159"/>
      <c r="M211" s="159"/>
      <c r="N211" s="150"/>
      <c r="O211" s="150"/>
      <c r="P211" s="150"/>
      <c r="Q211" s="150"/>
      <c r="R211" s="150"/>
      <c r="S211" s="150"/>
      <c r="T211" s="151"/>
      <c r="U211" s="150"/>
      <c r="V211" s="142"/>
      <c r="W211" s="142"/>
      <c r="X211" s="142"/>
      <c r="Y211" s="142"/>
      <c r="Z211" s="142"/>
      <c r="AA211" s="142"/>
      <c r="AB211" s="142"/>
      <c r="AC211" s="142"/>
      <c r="AD211" s="142"/>
      <c r="AE211" s="142" t="s">
        <v>95</v>
      </c>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5" t="str">
        <f>C211</f>
        <v>dle Technických listů VAS V43</v>
      </c>
      <c r="BB211" s="142"/>
      <c r="BC211" s="142"/>
      <c r="BD211" s="142"/>
      <c r="BE211" s="142"/>
      <c r="BF211" s="142"/>
      <c r="BG211" s="142"/>
      <c r="BH211" s="142"/>
    </row>
    <row r="212" spans="1:60" outlineLevel="1" x14ac:dyDescent="0.25">
      <c r="A212" s="143"/>
      <c r="B212" s="143"/>
      <c r="C212" s="179" t="s">
        <v>725</v>
      </c>
      <c r="D212" s="152"/>
      <c r="E212" s="156">
        <v>14.42</v>
      </c>
      <c r="F212" s="159"/>
      <c r="G212" s="159"/>
      <c r="H212" s="159"/>
      <c r="I212" s="159"/>
      <c r="J212" s="159"/>
      <c r="K212" s="159"/>
      <c r="L212" s="159"/>
      <c r="M212" s="159"/>
      <c r="N212" s="150"/>
      <c r="O212" s="150"/>
      <c r="P212" s="150"/>
      <c r="Q212" s="150"/>
      <c r="R212" s="150"/>
      <c r="S212" s="150"/>
      <c r="T212" s="151"/>
      <c r="U212" s="150"/>
      <c r="V212" s="142"/>
      <c r="W212" s="142"/>
      <c r="X212" s="142"/>
      <c r="Y212" s="142"/>
      <c r="Z212" s="142"/>
      <c r="AA212" s="142"/>
      <c r="AB212" s="142"/>
      <c r="AC212" s="142"/>
      <c r="AD212" s="142"/>
      <c r="AE212" s="142" t="s">
        <v>102</v>
      </c>
      <c r="AF212" s="142">
        <v>0</v>
      </c>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row>
    <row r="213" spans="1:60" outlineLevel="1" x14ac:dyDescent="0.25">
      <c r="A213" s="143">
        <v>87</v>
      </c>
      <c r="B213" s="143" t="s">
        <v>635</v>
      </c>
      <c r="C213" s="178" t="s">
        <v>636</v>
      </c>
      <c r="D213" s="150" t="s">
        <v>159</v>
      </c>
      <c r="E213" s="155">
        <v>426.7</v>
      </c>
      <c r="F213" s="158">
        <f>H213+J213</f>
        <v>0</v>
      </c>
      <c r="G213" s="159">
        <f>ROUND(E213*F213,2)</f>
        <v>0</v>
      </c>
      <c r="H213" s="159"/>
      <c r="I213" s="159">
        <f>ROUND(E213*H213,2)</f>
        <v>0</v>
      </c>
      <c r="J213" s="159"/>
      <c r="K213" s="159">
        <f>ROUND(E213*J213,2)</f>
        <v>0</v>
      </c>
      <c r="L213" s="159">
        <v>21</v>
      </c>
      <c r="M213" s="159">
        <f>G213*(1+L213/100)</f>
        <v>0</v>
      </c>
      <c r="N213" s="150">
        <v>0</v>
      </c>
      <c r="O213" s="150">
        <f>ROUND(E213*N213,5)</f>
        <v>0</v>
      </c>
      <c r="P213" s="150">
        <v>0</v>
      </c>
      <c r="Q213" s="150">
        <f>ROUND(E213*P213,5)</f>
        <v>0</v>
      </c>
      <c r="R213" s="150"/>
      <c r="S213" s="150"/>
      <c r="T213" s="151">
        <v>2.5999999999999999E-2</v>
      </c>
      <c r="U213" s="150">
        <f>ROUND(E213*T213,2)</f>
        <v>11.09</v>
      </c>
      <c r="V213" s="142"/>
      <c r="W213" s="142"/>
      <c r="X213" s="142"/>
      <c r="Y213" s="142"/>
      <c r="Z213" s="142"/>
      <c r="AA213" s="142"/>
      <c r="AB213" s="142"/>
      <c r="AC213" s="142"/>
      <c r="AD213" s="142"/>
      <c r="AE213" s="142" t="s">
        <v>100</v>
      </c>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row>
    <row r="214" spans="1:60" outlineLevel="1" x14ac:dyDescent="0.25">
      <c r="A214" s="143">
        <v>88</v>
      </c>
      <c r="B214" s="143" t="s">
        <v>638</v>
      </c>
      <c r="C214" s="178" t="s">
        <v>639</v>
      </c>
      <c r="D214" s="150" t="s">
        <v>159</v>
      </c>
      <c r="E214" s="155">
        <v>426.7</v>
      </c>
      <c r="F214" s="158">
        <f>H214+J214</f>
        <v>0</v>
      </c>
      <c r="G214" s="159">
        <f>ROUND(E214*F214,2)</f>
        <v>0</v>
      </c>
      <c r="H214" s="159"/>
      <c r="I214" s="159">
        <f>ROUND(E214*H214,2)</f>
        <v>0</v>
      </c>
      <c r="J214" s="159"/>
      <c r="K214" s="159">
        <f>ROUND(E214*J214,2)</f>
        <v>0</v>
      </c>
      <c r="L214" s="159">
        <v>21</v>
      </c>
      <c r="M214" s="159">
        <f>G214*(1+L214/100)</f>
        <v>0</v>
      </c>
      <c r="N214" s="150">
        <v>5.0000000000000002E-5</v>
      </c>
      <c r="O214" s="150">
        <f>ROUND(E214*N214,5)</f>
        <v>2.1340000000000001E-2</v>
      </c>
      <c r="P214" s="150">
        <v>0</v>
      </c>
      <c r="Q214" s="150">
        <f>ROUND(E214*P214,5)</f>
        <v>0</v>
      </c>
      <c r="R214" s="150"/>
      <c r="S214" s="150"/>
      <c r="T214" s="151">
        <v>3.4000000000000002E-2</v>
      </c>
      <c r="U214" s="150">
        <f>ROUND(E214*T214,2)</f>
        <v>14.51</v>
      </c>
      <c r="V214" s="142"/>
      <c r="W214" s="142"/>
      <c r="X214" s="142"/>
      <c r="Y214" s="142"/>
      <c r="Z214" s="142"/>
      <c r="AA214" s="142"/>
      <c r="AB214" s="142"/>
      <c r="AC214" s="142"/>
      <c r="AD214" s="142"/>
      <c r="AE214" s="142" t="s">
        <v>100</v>
      </c>
      <c r="AF214" s="142"/>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row>
    <row r="215" spans="1:60" outlineLevel="1" x14ac:dyDescent="0.25">
      <c r="A215" s="143"/>
      <c r="B215" s="143"/>
      <c r="C215" s="391" t="s">
        <v>640</v>
      </c>
      <c r="D215" s="392"/>
      <c r="E215" s="393"/>
      <c r="F215" s="394"/>
      <c r="G215" s="395"/>
      <c r="H215" s="159"/>
      <c r="I215" s="159"/>
      <c r="J215" s="159"/>
      <c r="K215" s="159"/>
      <c r="L215" s="159"/>
      <c r="M215" s="159"/>
      <c r="N215" s="150"/>
      <c r="O215" s="150"/>
      <c r="P215" s="150"/>
      <c r="Q215" s="150"/>
      <c r="R215" s="150"/>
      <c r="S215" s="150"/>
      <c r="T215" s="151"/>
      <c r="U215" s="150"/>
      <c r="V215" s="142"/>
      <c r="W215" s="142"/>
      <c r="X215" s="142"/>
      <c r="Y215" s="142"/>
      <c r="Z215" s="142"/>
      <c r="AA215" s="142"/>
      <c r="AB215" s="142"/>
      <c r="AC215" s="142"/>
      <c r="AD215" s="142"/>
      <c r="AE215" s="142" t="s">
        <v>95</v>
      </c>
      <c r="AF215" s="142"/>
      <c r="AG215" s="142"/>
      <c r="AH215" s="142"/>
      <c r="AI215" s="142"/>
      <c r="AJ215" s="142"/>
      <c r="AK215" s="142"/>
      <c r="AL215" s="142"/>
      <c r="AM215" s="142"/>
      <c r="AN215" s="142"/>
      <c r="AO215" s="142"/>
      <c r="AP215" s="142"/>
      <c r="AQ215" s="142"/>
      <c r="AR215" s="142"/>
      <c r="AS215" s="142"/>
      <c r="AT215" s="142"/>
      <c r="AU215" s="142"/>
      <c r="AV215" s="142"/>
      <c r="AW215" s="142"/>
      <c r="AX215" s="142"/>
      <c r="AY215" s="142"/>
      <c r="AZ215" s="142"/>
      <c r="BA215" s="145" t="str">
        <f>C215</f>
        <v>dle Technických listů VAS V7</v>
      </c>
      <c r="BB215" s="142"/>
      <c r="BC215" s="142"/>
      <c r="BD215" s="142"/>
      <c r="BE215" s="142"/>
      <c r="BF215" s="142"/>
      <c r="BG215" s="142"/>
      <c r="BH215" s="142"/>
    </row>
    <row r="216" spans="1:60" outlineLevel="1" x14ac:dyDescent="0.25">
      <c r="A216" s="143">
        <v>89</v>
      </c>
      <c r="B216" s="143" t="s">
        <v>641</v>
      </c>
      <c r="C216" s="178" t="s">
        <v>642</v>
      </c>
      <c r="D216" s="150" t="s">
        <v>105</v>
      </c>
      <c r="E216" s="155">
        <v>9.02</v>
      </c>
      <c r="F216" s="158">
        <f>H216+J216</f>
        <v>0</v>
      </c>
      <c r="G216" s="159">
        <f>ROUND(E216*F216,2)</f>
        <v>0</v>
      </c>
      <c r="H216" s="159"/>
      <c r="I216" s="159">
        <f>ROUND(E216*H216,2)</f>
        <v>0</v>
      </c>
      <c r="J216" s="159"/>
      <c r="K216" s="159">
        <f>ROUND(E216*J216,2)</f>
        <v>0</v>
      </c>
      <c r="L216" s="159">
        <v>21</v>
      </c>
      <c r="M216" s="159">
        <f>G216*(1+L216/100)</f>
        <v>0</v>
      </c>
      <c r="N216" s="150">
        <v>2.5</v>
      </c>
      <c r="O216" s="150">
        <f>ROUND(E216*N216,5)</f>
        <v>22.55</v>
      </c>
      <c r="P216" s="150">
        <v>0</v>
      </c>
      <c r="Q216" s="150">
        <f>ROUND(E216*P216,5)</f>
        <v>0</v>
      </c>
      <c r="R216" s="150"/>
      <c r="S216" s="150"/>
      <c r="T216" s="151">
        <v>1.1919999999999999</v>
      </c>
      <c r="U216" s="150">
        <f>ROUND(E216*T216,2)</f>
        <v>10.75</v>
      </c>
      <c r="V216" s="142"/>
      <c r="W216" s="142"/>
      <c r="X216" s="142"/>
      <c r="Y216" s="142"/>
      <c r="Z216" s="142"/>
      <c r="AA216" s="142"/>
      <c r="AB216" s="142"/>
      <c r="AC216" s="142"/>
      <c r="AD216" s="142"/>
      <c r="AE216" s="142" t="s">
        <v>100</v>
      </c>
      <c r="AF216" s="142"/>
      <c r="AG216" s="142"/>
      <c r="AH216" s="142"/>
      <c r="AI216" s="142"/>
      <c r="AJ216" s="142"/>
      <c r="AK216" s="142"/>
      <c r="AL216" s="142"/>
      <c r="AM216" s="142"/>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142"/>
    </row>
    <row r="217" spans="1:60" outlineLevel="1" x14ac:dyDescent="0.25">
      <c r="A217" s="143"/>
      <c r="B217" s="143"/>
      <c r="C217" s="179" t="s">
        <v>726</v>
      </c>
      <c r="D217" s="152"/>
      <c r="E217" s="156">
        <v>9.02</v>
      </c>
      <c r="F217" s="159"/>
      <c r="G217" s="159"/>
      <c r="H217" s="159"/>
      <c r="I217" s="159"/>
      <c r="J217" s="159"/>
      <c r="K217" s="159"/>
      <c r="L217" s="159"/>
      <c r="M217" s="159"/>
      <c r="N217" s="150"/>
      <c r="O217" s="150"/>
      <c r="P217" s="150"/>
      <c r="Q217" s="150"/>
      <c r="R217" s="150"/>
      <c r="S217" s="150"/>
      <c r="T217" s="151"/>
      <c r="U217" s="150"/>
      <c r="V217" s="142"/>
      <c r="W217" s="142"/>
      <c r="X217" s="142"/>
      <c r="Y217" s="142"/>
      <c r="Z217" s="142"/>
      <c r="AA217" s="142"/>
      <c r="AB217" s="142"/>
      <c r="AC217" s="142"/>
      <c r="AD217" s="142"/>
      <c r="AE217" s="142" t="s">
        <v>102</v>
      </c>
      <c r="AF217" s="142">
        <v>0</v>
      </c>
      <c r="AG217" s="142"/>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2"/>
    </row>
    <row r="218" spans="1:60" ht="20.399999999999999" outlineLevel="1" x14ac:dyDescent="0.25">
      <c r="A218" s="143">
        <v>90</v>
      </c>
      <c r="B218" s="143" t="s">
        <v>644</v>
      </c>
      <c r="C218" s="178" t="s">
        <v>645</v>
      </c>
      <c r="D218" s="150" t="s">
        <v>168</v>
      </c>
      <c r="E218" s="155">
        <v>14</v>
      </c>
      <c r="F218" s="158">
        <f>H218+J218</f>
        <v>0</v>
      </c>
      <c r="G218" s="159">
        <f>ROUND(E218*F218,2)</f>
        <v>0</v>
      </c>
      <c r="H218" s="159"/>
      <c r="I218" s="159">
        <f>ROUND(E218*H218,2)</f>
        <v>0</v>
      </c>
      <c r="J218" s="159"/>
      <c r="K218" s="159">
        <f>ROUND(E218*J218,2)</f>
        <v>0</v>
      </c>
      <c r="L218" s="159">
        <v>21</v>
      </c>
      <c r="M218" s="159">
        <f>G218*(1+L218/100)</f>
        <v>0</v>
      </c>
      <c r="N218" s="150">
        <v>0</v>
      </c>
      <c r="O218" s="150">
        <f>ROUND(E218*N218,5)</f>
        <v>0</v>
      </c>
      <c r="P218" s="150">
        <v>0</v>
      </c>
      <c r="Q218" s="150">
        <f>ROUND(E218*P218,5)</f>
        <v>0</v>
      </c>
      <c r="R218" s="150"/>
      <c r="S218" s="150"/>
      <c r="T218" s="151">
        <v>0</v>
      </c>
      <c r="U218" s="150">
        <f>ROUND(E218*T218,2)</f>
        <v>0</v>
      </c>
      <c r="V218" s="142"/>
      <c r="W218" s="142"/>
      <c r="X218" s="142"/>
      <c r="Y218" s="142"/>
      <c r="Z218" s="142"/>
      <c r="AA218" s="142"/>
      <c r="AB218" s="142"/>
      <c r="AC218" s="142"/>
      <c r="AD218" s="142"/>
      <c r="AE218" s="142" t="s">
        <v>100</v>
      </c>
      <c r="AF218" s="142"/>
      <c r="AG218" s="142"/>
      <c r="AH218" s="142"/>
      <c r="AI218" s="142"/>
      <c r="AJ218" s="142"/>
      <c r="AK218" s="142"/>
      <c r="AL218" s="142"/>
      <c r="AM218" s="142"/>
      <c r="AN218" s="142"/>
      <c r="AO218" s="142"/>
      <c r="AP218" s="142"/>
      <c r="AQ218" s="142"/>
      <c r="AR218" s="142"/>
      <c r="AS218" s="142"/>
      <c r="AT218" s="142"/>
      <c r="AU218" s="142"/>
      <c r="AV218" s="142"/>
      <c r="AW218" s="142"/>
      <c r="AX218" s="142"/>
      <c r="AY218" s="142"/>
      <c r="AZ218" s="142"/>
      <c r="BA218" s="142"/>
      <c r="BB218" s="142"/>
      <c r="BC218" s="142"/>
      <c r="BD218" s="142"/>
      <c r="BE218" s="142"/>
      <c r="BF218" s="142"/>
      <c r="BG218" s="142"/>
      <c r="BH218" s="142"/>
    </row>
    <row r="219" spans="1:60" outlineLevel="1" x14ac:dyDescent="0.25">
      <c r="A219" s="143">
        <v>91</v>
      </c>
      <c r="B219" s="143" t="s">
        <v>646</v>
      </c>
      <c r="C219" s="178" t="s">
        <v>647</v>
      </c>
      <c r="D219" s="150" t="s">
        <v>159</v>
      </c>
      <c r="E219" s="155">
        <v>137.19999999999999</v>
      </c>
      <c r="F219" s="158">
        <f>H219+J219</f>
        <v>0</v>
      </c>
      <c r="G219" s="159">
        <f>ROUND(E219*F219,2)</f>
        <v>0</v>
      </c>
      <c r="H219" s="159"/>
      <c r="I219" s="159">
        <f>ROUND(E219*H219,2)</f>
        <v>0</v>
      </c>
      <c r="J219" s="159"/>
      <c r="K219" s="159">
        <f>ROUND(E219*J219,2)</f>
        <v>0</v>
      </c>
      <c r="L219" s="159">
        <v>21</v>
      </c>
      <c r="M219" s="159">
        <f>G219*(1+L219/100)</f>
        <v>0</v>
      </c>
      <c r="N219" s="150">
        <v>0</v>
      </c>
      <c r="O219" s="150">
        <f>ROUND(E219*N219,5)</f>
        <v>0</v>
      </c>
      <c r="P219" s="150">
        <v>0</v>
      </c>
      <c r="Q219" s="150">
        <f>ROUND(E219*P219,5)</f>
        <v>0</v>
      </c>
      <c r="R219" s="150"/>
      <c r="S219" s="150"/>
      <c r="T219" s="151">
        <v>4.3999999999999997E-2</v>
      </c>
      <c r="U219" s="150">
        <f>ROUND(E219*T219,2)</f>
        <v>6.04</v>
      </c>
      <c r="V219" s="142"/>
      <c r="W219" s="142"/>
      <c r="X219" s="142"/>
      <c r="Y219" s="142"/>
      <c r="Z219" s="142"/>
      <c r="AA219" s="142"/>
      <c r="AB219" s="142"/>
      <c r="AC219" s="142"/>
      <c r="AD219" s="142"/>
      <c r="AE219" s="142" t="s">
        <v>100</v>
      </c>
      <c r="AF219" s="142"/>
      <c r="AG219" s="142"/>
      <c r="AH219" s="142"/>
      <c r="AI219" s="142"/>
      <c r="AJ219" s="142"/>
      <c r="AK219" s="142"/>
      <c r="AL219" s="142"/>
      <c r="AM219" s="142"/>
      <c r="AN219" s="142"/>
      <c r="AO219" s="142"/>
      <c r="AP219" s="142"/>
      <c r="AQ219" s="142"/>
      <c r="AR219" s="142"/>
      <c r="AS219" s="142"/>
      <c r="AT219" s="142"/>
      <c r="AU219" s="142"/>
      <c r="AV219" s="142"/>
      <c r="AW219" s="142"/>
      <c r="AX219" s="142"/>
      <c r="AY219" s="142"/>
      <c r="AZ219" s="142"/>
      <c r="BA219" s="142"/>
      <c r="BB219" s="142"/>
      <c r="BC219" s="142"/>
      <c r="BD219" s="142"/>
      <c r="BE219" s="142"/>
      <c r="BF219" s="142"/>
      <c r="BG219" s="142"/>
      <c r="BH219" s="142"/>
    </row>
    <row r="220" spans="1:60" outlineLevel="1" x14ac:dyDescent="0.25">
      <c r="A220" s="143">
        <v>92</v>
      </c>
      <c r="B220" s="143" t="s">
        <v>649</v>
      </c>
      <c r="C220" s="178" t="s">
        <v>650</v>
      </c>
      <c r="D220" s="150" t="s">
        <v>159</v>
      </c>
      <c r="E220" s="155">
        <v>289.5</v>
      </c>
      <c r="F220" s="158">
        <f>H220+J220</f>
        <v>0</v>
      </c>
      <c r="G220" s="159">
        <f>ROUND(E220*F220,2)</f>
        <v>0</v>
      </c>
      <c r="H220" s="159"/>
      <c r="I220" s="159">
        <f>ROUND(E220*H220,2)</f>
        <v>0</v>
      </c>
      <c r="J220" s="159"/>
      <c r="K220" s="159">
        <f>ROUND(E220*J220,2)</f>
        <v>0</v>
      </c>
      <c r="L220" s="159">
        <v>21</v>
      </c>
      <c r="M220" s="159">
        <f>G220*(1+L220/100)</f>
        <v>0</v>
      </c>
      <c r="N220" s="150">
        <v>0</v>
      </c>
      <c r="O220" s="150">
        <f>ROUND(E220*N220,5)</f>
        <v>0</v>
      </c>
      <c r="P220" s="150">
        <v>0</v>
      </c>
      <c r="Q220" s="150">
        <f>ROUND(E220*P220,5)</f>
        <v>0</v>
      </c>
      <c r="R220" s="150"/>
      <c r="S220" s="150"/>
      <c r="T220" s="151">
        <v>5.5E-2</v>
      </c>
      <c r="U220" s="150">
        <f>ROUND(E220*T220,2)</f>
        <v>15.92</v>
      </c>
      <c r="V220" s="142"/>
      <c r="W220" s="142"/>
      <c r="X220" s="142"/>
      <c r="Y220" s="142"/>
      <c r="Z220" s="142"/>
      <c r="AA220" s="142"/>
      <c r="AB220" s="142"/>
      <c r="AC220" s="142"/>
      <c r="AD220" s="142"/>
      <c r="AE220" s="142" t="s">
        <v>100</v>
      </c>
      <c r="AF220" s="142"/>
      <c r="AG220" s="142"/>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42"/>
      <c r="BG220" s="142"/>
      <c r="BH220" s="142"/>
    </row>
    <row r="221" spans="1:60" outlineLevel="1" x14ac:dyDescent="0.25">
      <c r="A221" s="143"/>
      <c r="B221" s="143"/>
      <c r="C221" s="179" t="s">
        <v>727</v>
      </c>
      <c r="D221" s="152"/>
      <c r="E221" s="156">
        <v>289.5</v>
      </c>
      <c r="F221" s="159"/>
      <c r="G221" s="159"/>
      <c r="H221" s="159"/>
      <c r="I221" s="159"/>
      <c r="J221" s="159"/>
      <c r="K221" s="159"/>
      <c r="L221" s="159"/>
      <c r="M221" s="159"/>
      <c r="N221" s="150"/>
      <c r="O221" s="150"/>
      <c r="P221" s="150"/>
      <c r="Q221" s="150"/>
      <c r="R221" s="150"/>
      <c r="S221" s="150"/>
      <c r="T221" s="151"/>
      <c r="U221" s="150"/>
      <c r="V221" s="142"/>
      <c r="W221" s="142"/>
      <c r="X221" s="142"/>
      <c r="Y221" s="142"/>
      <c r="Z221" s="142"/>
      <c r="AA221" s="142"/>
      <c r="AB221" s="142"/>
      <c r="AC221" s="142"/>
      <c r="AD221" s="142"/>
      <c r="AE221" s="142" t="s">
        <v>102</v>
      </c>
      <c r="AF221" s="142">
        <v>0</v>
      </c>
      <c r="AG221" s="142"/>
      <c r="AH221" s="142"/>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42"/>
      <c r="BH221" s="142"/>
    </row>
    <row r="222" spans="1:60" outlineLevel="1" x14ac:dyDescent="0.25">
      <c r="A222" s="143">
        <v>93</v>
      </c>
      <c r="B222" s="143" t="s">
        <v>652</v>
      </c>
      <c r="C222" s="178" t="s">
        <v>653</v>
      </c>
      <c r="D222" s="150" t="s">
        <v>159</v>
      </c>
      <c r="E222" s="155">
        <v>151.69999999999999</v>
      </c>
      <c r="F222" s="158">
        <f>H222+J222</f>
        <v>0</v>
      </c>
      <c r="G222" s="159">
        <f>ROUND(E222*F222,2)</f>
        <v>0</v>
      </c>
      <c r="H222" s="159"/>
      <c r="I222" s="159">
        <f>ROUND(E222*H222,2)</f>
        <v>0</v>
      </c>
      <c r="J222" s="159"/>
      <c r="K222" s="159">
        <f>ROUND(E222*J222,2)</f>
        <v>0</v>
      </c>
      <c r="L222" s="159">
        <v>21</v>
      </c>
      <c r="M222" s="159">
        <f>G222*(1+L222/100)</f>
        <v>0</v>
      </c>
      <c r="N222" s="150">
        <v>0</v>
      </c>
      <c r="O222" s="150">
        <f>ROUND(E222*N222,5)</f>
        <v>0</v>
      </c>
      <c r="P222" s="150">
        <v>0</v>
      </c>
      <c r="Q222" s="150">
        <f>ROUND(E222*P222,5)</f>
        <v>0</v>
      </c>
      <c r="R222" s="150"/>
      <c r="S222" s="150"/>
      <c r="T222" s="151">
        <v>0.21</v>
      </c>
      <c r="U222" s="150">
        <f>ROUND(E222*T222,2)</f>
        <v>31.86</v>
      </c>
      <c r="V222" s="142"/>
      <c r="W222" s="142"/>
      <c r="X222" s="142"/>
      <c r="Y222" s="142"/>
      <c r="Z222" s="142"/>
      <c r="AA222" s="142"/>
      <c r="AB222" s="142"/>
      <c r="AC222" s="142"/>
      <c r="AD222" s="142"/>
      <c r="AE222" s="142" t="s">
        <v>100</v>
      </c>
      <c r="AF222" s="142"/>
      <c r="AG222" s="142"/>
      <c r="AH222" s="142"/>
      <c r="AI222" s="142"/>
      <c r="AJ222" s="142"/>
      <c r="AK222" s="142"/>
      <c r="AL222" s="142"/>
      <c r="AM222" s="142"/>
      <c r="AN222" s="142"/>
      <c r="AO222" s="142"/>
      <c r="AP222" s="142"/>
      <c r="AQ222" s="142"/>
      <c r="AR222" s="142"/>
      <c r="AS222" s="142"/>
      <c r="AT222" s="142"/>
      <c r="AU222" s="142"/>
      <c r="AV222" s="142"/>
      <c r="AW222" s="142"/>
      <c r="AX222" s="142"/>
      <c r="AY222" s="142"/>
      <c r="AZ222" s="142"/>
      <c r="BA222" s="142"/>
      <c r="BB222" s="142"/>
      <c r="BC222" s="142"/>
      <c r="BD222" s="142"/>
      <c r="BE222" s="142"/>
      <c r="BF222" s="142"/>
      <c r="BG222" s="142"/>
      <c r="BH222" s="142"/>
    </row>
    <row r="223" spans="1:60" outlineLevel="1" x14ac:dyDescent="0.25">
      <c r="A223" s="143"/>
      <c r="B223" s="143"/>
      <c r="C223" s="179" t="s">
        <v>728</v>
      </c>
      <c r="D223" s="152"/>
      <c r="E223" s="156">
        <v>151.69999999999999</v>
      </c>
      <c r="F223" s="159"/>
      <c r="G223" s="159"/>
      <c r="H223" s="159"/>
      <c r="I223" s="159"/>
      <c r="J223" s="159"/>
      <c r="K223" s="159"/>
      <c r="L223" s="159"/>
      <c r="M223" s="159"/>
      <c r="N223" s="150"/>
      <c r="O223" s="150"/>
      <c r="P223" s="150"/>
      <c r="Q223" s="150"/>
      <c r="R223" s="150"/>
      <c r="S223" s="150"/>
      <c r="T223" s="151"/>
      <c r="U223" s="150"/>
      <c r="V223" s="142"/>
      <c r="W223" s="142"/>
      <c r="X223" s="142"/>
      <c r="Y223" s="142"/>
      <c r="Z223" s="142"/>
      <c r="AA223" s="142"/>
      <c r="AB223" s="142"/>
      <c r="AC223" s="142"/>
      <c r="AD223" s="142"/>
      <c r="AE223" s="142" t="s">
        <v>102</v>
      </c>
      <c r="AF223" s="142">
        <v>0</v>
      </c>
      <c r="AG223" s="142"/>
      <c r="AH223" s="142"/>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c r="BD223" s="142"/>
      <c r="BE223" s="142"/>
      <c r="BF223" s="142"/>
      <c r="BG223" s="142"/>
      <c r="BH223" s="142"/>
    </row>
    <row r="224" spans="1:60" outlineLevel="1" x14ac:dyDescent="0.25">
      <c r="A224" s="143">
        <v>94</v>
      </c>
      <c r="B224" s="143" t="s">
        <v>654</v>
      </c>
      <c r="C224" s="178" t="s">
        <v>655</v>
      </c>
      <c r="D224" s="150" t="s">
        <v>159</v>
      </c>
      <c r="E224" s="155">
        <v>275</v>
      </c>
      <c r="F224" s="158">
        <f>H224+J224</f>
        <v>0</v>
      </c>
      <c r="G224" s="159">
        <f>ROUND(E224*F224,2)</f>
        <v>0</v>
      </c>
      <c r="H224" s="159"/>
      <c r="I224" s="159">
        <f>ROUND(E224*H224,2)</f>
        <v>0</v>
      </c>
      <c r="J224" s="159"/>
      <c r="K224" s="159">
        <f>ROUND(E224*J224,2)</f>
        <v>0</v>
      </c>
      <c r="L224" s="159">
        <v>21</v>
      </c>
      <c r="M224" s="159">
        <f>G224*(1+L224/100)</f>
        <v>0</v>
      </c>
      <c r="N224" s="150">
        <v>0</v>
      </c>
      <c r="O224" s="150">
        <f>ROUND(E224*N224,5)</f>
        <v>0</v>
      </c>
      <c r="P224" s="150">
        <v>0</v>
      </c>
      <c r="Q224" s="150">
        <f>ROUND(E224*P224,5)</f>
        <v>0</v>
      </c>
      <c r="R224" s="150"/>
      <c r="S224" s="150"/>
      <c r="T224" s="151">
        <v>0.4</v>
      </c>
      <c r="U224" s="150">
        <f>ROUND(E224*T224,2)</f>
        <v>110</v>
      </c>
      <c r="V224" s="142"/>
      <c r="W224" s="142"/>
      <c r="X224" s="142"/>
      <c r="Y224" s="142"/>
      <c r="Z224" s="142"/>
      <c r="AA224" s="142"/>
      <c r="AB224" s="142"/>
      <c r="AC224" s="142"/>
      <c r="AD224" s="142"/>
      <c r="AE224" s="142" t="s">
        <v>100</v>
      </c>
      <c r="AF224" s="142"/>
      <c r="AG224" s="142"/>
      <c r="AH224" s="142"/>
      <c r="AI224" s="142"/>
      <c r="AJ224" s="142"/>
      <c r="AK224" s="142"/>
      <c r="AL224" s="142"/>
      <c r="AM224" s="142"/>
      <c r="AN224" s="142"/>
      <c r="AO224" s="142"/>
      <c r="AP224" s="142"/>
      <c r="AQ224" s="142"/>
      <c r="AR224" s="142"/>
      <c r="AS224" s="142"/>
      <c r="AT224" s="142"/>
      <c r="AU224" s="142"/>
      <c r="AV224" s="142"/>
      <c r="AW224" s="142"/>
      <c r="AX224" s="142"/>
      <c r="AY224" s="142"/>
      <c r="AZ224" s="142"/>
      <c r="BA224" s="142"/>
      <c r="BB224" s="142"/>
      <c r="BC224" s="142"/>
      <c r="BD224" s="142"/>
      <c r="BE224" s="142"/>
      <c r="BF224" s="142"/>
      <c r="BG224" s="142"/>
      <c r="BH224" s="142"/>
    </row>
    <row r="225" spans="1:60" outlineLevel="1" x14ac:dyDescent="0.25">
      <c r="A225" s="143"/>
      <c r="B225" s="143"/>
      <c r="C225" s="179" t="s">
        <v>729</v>
      </c>
      <c r="D225" s="152"/>
      <c r="E225" s="156">
        <v>275</v>
      </c>
      <c r="F225" s="159"/>
      <c r="G225" s="159"/>
      <c r="H225" s="159"/>
      <c r="I225" s="159"/>
      <c r="J225" s="159"/>
      <c r="K225" s="159"/>
      <c r="L225" s="159"/>
      <c r="M225" s="159"/>
      <c r="N225" s="150"/>
      <c r="O225" s="150"/>
      <c r="P225" s="150"/>
      <c r="Q225" s="150"/>
      <c r="R225" s="150"/>
      <c r="S225" s="150"/>
      <c r="T225" s="151"/>
      <c r="U225" s="150"/>
      <c r="V225" s="142"/>
      <c r="W225" s="142"/>
      <c r="X225" s="142"/>
      <c r="Y225" s="142"/>
      <c r="Z225" s="142"/>
      <c r="AA225" s="142"/>
      <c r="AB225" s="142"/>
      <c r="AC225" s="142"/>
      <c r="AD225" s="142"/>
      <c r="AE225" s="142" t="s">
        <v>102</v>
      </c>
      <c r="AF225" s="142">
        <v>0</v>
      </c>
      <c r="AG225" s="142"/>
      <c r="AH225" s="142"/>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c r="BD225" s="142"/>
      <c r="BE225" s="142"/>
      <c r="BF225" s="142"/>
      <c r="BG225" s="142"/>
      <c r="BH225" s="142"/>
    </row>
    <row r="226" spans="1:60" ht="20.399999999999999" outlineLevel="1" x14ac:dyDescent="0.25">
      <c r="A226" s="143">
        <v>95</v>
      </c>
      <c r="B226" s="143" t="s">
        <v>656</v>
      </c>
      <c r="C226" s="178" t="s">
        <v>657</v>
      </c>
      <c r="D226" s="150" t="s">
        <v>159</v>
      </c>
      <c r="E226" s="155">
        <v>198.29999999999998</v>
      </c>
      <c r="F226" s="158">
        <f>H226+J226</f>
        <v>0</v>
      </c>
      <c r="G226" s="159">
        <f>ROUND(E226*F226,2)</f>
        <v>0</v>
      </c>
      <c r="H226" s="159"/>
      <c r="I226" s="159">
        <f>ROUND(E226*H226,2)</f>
        <v>0</v>
      </c>
      <c r="J226" s="159"/>
      <c r="K226" s="159">
        <f>ROUND(E226*J226,2)</f>
        <v>0</v>
      </c>
      <c r="L226" s="159">
        <v>21</v>
      </c>
      <c r="M226" s="159">
        <f>G226*(1+L226/100)</f>
        <v>0</v>
      </c>
      <c r="N226" s="150">
        <v>0</v>
      </c>
      <c r="O226" s="150">
        <f>ROUND(E226*N226,5)</f>
        <v>0</v>
      </c>
      <c r="P226" s="150">
        <v>0.04</v>
      </c>
      <c r="Q226" s="150">
        <f>ROUND(E226*P226,5)</f>
        <v>7.9320000000000004</v>
      </c>
      <c r="R226" s="150"/>
      <c r="S226" s="150"/>
      <c r="T226" s="151">
        <v>0.25</v>
      </c>
      <c r="U226" s="150">
        <f>ROUND(E226*T226,2)</f>
        <v>49.58</v>
      </c>
      <c r="V226" s="142"/>
      <c r="W226" s="142"/>
      <c r="X226" s="142"/>
      <c r="Y226" s="142"/>
      <c r="Z226" s="142"/>
      <c r="AA226" s="142"/>
      <c r="AB226" s="142"/>
      <c r="AC226" s="142"/>
      <c r="AD226" s="142"/>
      <c r="AE226" s="142" t="s">
        <v>100</v>
      </c>
      <c r="AF226" s="142"/>
      <c r="AG226" s="142"/>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42"/>
      <c r="BH226" s="142"/>
    </row>
    <row r="227" spans="1:60" outlineLevel="1" x14ac:dyDescent="0.25">
      <c r="A227" s="143"/>
      <c r="B227" s="143"/>
      <c r="C227" s="179" t="s">
        <v>730</v>
      </c>
      <c r="D227" s="152"/>
      <c r="E227" s="156">
        <v>198.3</v>
      </c>
      <c r="F227" s="159"/>
      <c r="G227" s="159"/>
      <c r="H227" s="159"/>
      <c r="I227" s="159"/>
      <c r="J227" s="159"/>
      <c r="K227" s="159"/>
      <c r="L227" s="159"/>
      <c r="M227" s="159"/>
      <c r="N227" s="150"/>
      <c r="O227" s="150"/>
      <c r="P227" s="150"/>
      <c r="Q227" s="150"/>
      <c r="R227" s="150"/>
      <c r="S227" s="150"/>
      <c r="T227" s="151"/>
      <c r="U227" s="150"/>
      <c r="V227" s="142"/>
      <c r="W227" s="142"/>
      <c r="X227" s="142"/>
      <c r="Y227" s="142"/>
      <c r="Z227" s="142"/>
      <c r="AA227" s="142"/>
      <c r="AB227" s="142"/>
      <c r="AC227" s="142"/>
      <c r="AD227" s="142"/>
      <c r="AE227" s="142" t="s">
        <v>102</v>
      </c>
      <c r="AF227" s="142">
        <v>0</v>
      </c>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2"/>
      <c r="BC227" s="142"/>
      <c r="BD227" s="142"/>
      <c r="BE227" s="142"/>
      <c r="BF227" s="142"/>
      <c r="BG227" s="142"/>
      <c r="BH227" s="142"/>
    </row>
    <row r="228" spans="1:60" ht="20.399999999999999" outlineLevel="1" x14ac:dyDescent="0.25">
      <c r="A228" s="143">
        <v>96</v>
      </c>
      <c r="B228" s="143" t="s">
        <v>160</v>
      </c>
      <c r="C228" s="178" t="s">
        <v>658</v>
      </c>
      <c r="D228" s="150" t="s">
        <v>159</v>
      </c>
      <c r="E228" s="155">
        <v>228.4</v>
      </c>
      <c r="F228" s="158">
        <v>0</v>
      </c>
      <c r="G228" s="159">
        <f>ROUND(E228*F228,2)</f>
        <v>0</v>
      </c>
      <c r="H228" s="159"/>
      <c r="I228" s="159">
        <f>ROUND(E228*H228,2)</f>
        <v>0</v>
      </c>
      <c r="J228" s="159"/>
      <c r="K228" s="159">
        <f>ROUND(E228*J228,2)</f>
        <v>0</v>
      </c>
      <c r="L228" s="159">
        <v>21</v>
      </c>
      <c r="M228" s="159">
        <f>G228*(1+L228/100)</f>
        <v>0</v>
      </c>
      <c r="N228" s="150">
        <v>0</v>
      </c>
      <c r="O228" s="150">
        <f>ROUND(E228*N228,5)</f>
        <v>0</v>
      </c>
      <c r="P228" s="150">
        <v>0.10150000000000001</v>
      </c>
      <c r="Q228" s="150">
        <f>ROUND(E228*P228,5)</f>
        <v>23.182600000000001</v>
      </c>
      <c r="R228" s="150"/>
      <c r="S228" s="150"/>
      <c r="T228" s="151">
        <v>0.43</v>
      </c>
      <c r="U228" s="150">
        <f>ROUND(E228*T228,2)</f>
        <v>98.21</v>
      </c>
      <c r="V228" s="142"/>
      <c r="W228" s="142"/>
      <c r="X228" s="142"/>
      <c r="Y228" s="142"/>
      <c r="Z228" s="142"/>
      <c r="AA228" s="142"/>
      <c r="AB228" s="142"/>
      <c r="AC228" s="142"/>
      <c r="AD228" s="142"/>
      <c r="AE228" s="142" t="s">
        <v>100</v>
      </c>
      <c r="AF228" s="142"/>
      <c r="AG228" s="142"/>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row>
    <row r="229" spans="1:60" outlineLevel="1" x14ac:dyDescent="0.25">
      <c r="A229" s="143"/>
      <c r="B229" s="143"/>
      <c r="C229" s="179" t="s">
        <v>731</v>
      </c>
      <c r="D229" s="152"/>
      <c r="E229" s="156">
        <v>228.4</v>
      </c>
      <c r="F229" s="159"/>
      <c r="G229" s="159"/>
      <c r="H229" s="159"/>
      <c r="I229" s="159"/>
      <c r="J229" s="159"/>
      <c r="K229" s="159"/>
      <c r="L229" s="159"/>
      <c r="M229" s="159"/>
      <c r="N229" s="150"/>
      <c r="O229" s="150"/>
      <c r="P229" s="150"/>
      <c r="Q229" s="150"/>
      <c r="R229" s="150"/>
      <c r="S229" s="150"/>
      <c r="T229" s="151"/>
      <c r="U229" s="150"/>
      <c r="V229" s="142"/>
      <c r="W229" s="142"/>
      <c r="X229" s="142"/>
      <c r="Y229" s="142"/>
      <c r="Z229" s="142"/>
      <c r="AA229" s="142"/>
      <c r="AB229" s="142"/>
      <c r="AC229" s="142"/>
      <c r="AD229" s="142"/>
      <c r="AE229" s="142" t="s">
        <v>102</v>
      </c>
      <c r="AF229" s="142">
        <v>0</v>
      </c>
      <c r="AG229" s="142"/>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42"/>
      <c r="BH229" s="142"/>
    </row>
    <row r="230" spans="1:60" x14ac:dyDescent="0.25">
      <c r="A230" s="144" t="s">
        <v>88</v>
      </c>
      <c r="B230" s="144" t="s">
        <v>59</v>
      </c>
      <c r="C230" s="180" t="s">
        <v>60</v>
      </c>
      <c r="D230" s="153"/>
      <c r="E230" s="157"/>
      <c r="F230" s="160"/>
      <c r="G230" s="160">
        <f>SUMIF(AE231:AE232,"&lt;&gt;NOR",G231:G232)</f>
        <v>0</v>
      </c>
      <c r="H230" s="160"/>
      <c r="I230" s="160">
        <f>SUM(I231:I232)</f>
        <v>0</v>
      </c>
      <c r="J230" s="160"/>
      <c r="K230" s="160">
        <f>SUM(K231:K232)</f>
        <v>0</v>
      </c>
      <c r="L230" s="160"/>
      <c r="M230" s="160">
        <f>SUM(M231:M232)</f>
        <v>0</v>
      </c>
      <c r="N230" s="153"/>
      <c r="O230" s="153">
        <f>SUM(O231:O232)</f>
        <v>0</v>
      </c>
      <c r="P230" s="153"/>
      <c r="Q230" s="153">
        <f>SUM(Q231:Q232)</f>
        <v>0</v>
      </c>
      <c r="R230" s="153"/>
      <c r="S230" s="153"/>
      <c r="T230" s="154"/>
      <c r="U230" s="153">
        <f>SUM(U231:U232)</f>
        <v>21.88</v>
      </c>
      <c r="AE230" t="s">
        <v>89</v>
      </c>
    </row>
    <row r="231" spans="1:60" outlineLevel="1" x14ac:dyDescent="0.25">
      <c r="A231" s="143">
        <v>97</v>
      </c>
      <c r="B231" s="143" t="s">
        <v>659</v>
      </c>
      <c r="C231" s="178" t="s">
        <v>660</v>
      </c>
      <c r="D231" s="150" t="s">
        <v>171</v>
      </c>
      <c r="E231" s="155">
        <v>209.36972</v>
      </c>
      <c r="F231" s="158">
        <v>0</v>
      </c>
      <c r="G231" s="159">
        <f>ROUND(E231*F231,2)</f>
        <v>0</v>
      </c>
      <c r="H231" s="159"/>
      <c r="I231" s="159">
        <f>ROUND(E231*H231,2)</f>
        <v>0</v>
      </c>
      <c r="J231" s="159"/>
      <c r="K231" s="159">
        <f>ROUND(E231*J231,2)</f>
        <v>0</v>
      </c>
      <c r="L231" s="159">
        <v>21</v>
      </c>
      <c r="M231" s="159">
        <f>G231*(1+L231/100)</f>
        <v>0</v>
      </c>
      <c r="N231" s="150">
        <v>0</v>
      </c>
      <c r="O231" s="150">
        <f>ROUND(E231*N231,5)</f>
        <v>0</v>
      </c>
      <c r="P231" s="150">
        <v>0</v>
      </c>
      <c r="Q231" s="150">
        <f>ROUND(E231*P231,5)</f>
        <v>0</v>
      </c>
      <c r="R231" s="150"/>
      <c r="S231" s="150"/>
      <c r="T231" s="151">
        <v>0.1045</v>
      </c>
      <c r="U231" s="150">
        <f>ROUND(E231*T231,2)</f>
        <v>21.88</v>
      </c>
      <c r="V231" s="142"/>
      <c r="W231" s="142"/>
      <c r="X231" s="142"/>
      <c r="Y231" s="142"/>
      <c r="Z231" s="142"/>
      <c r="AA231" s="142"/>
      <c r="AB231" s="142"/>
      <c r="AC231" s="142"/>
      <c r="AD231" s="142"/>
      <c r="AE231" s="142" t="s">
        <v>100</v>
      </c>
      <c r="AF231" s="142"/>
      <c r="AG231" s="142"/>
      <c r="AH231" s="142"/>
      <c r="AI231" s="142"/>
      <c r="AJ231" s="142"/>
      <c r="AK231" s="142"/>
      <c r="AL231" s="142"/>
      <c r="AM231" s="142"/>
      <c r="AN231" s="142"/>
      <c r="AO231" s="142"/>
      <c r="AP231" s="142"/>
      <c r="AQ231" s="142"/>
      <c r="AR231" s="142"/>
      <c r="AS231" s="142"/>
      <c r="AT231" s="142"/>
      <c r="AU231" s="142"/>
      <c r="AV231" s="142"/>
      <c r="AW231" s="142"/>
      <c r="AX231" s="142"/>
      <c r="AY231" s="142"/>
      <c r="AZ231" s="142"/>
      <c r="BA231" s="142"/>
      <c r="BB231" s="142"/>
      <c r="BC231" s="142"/>
      <c r="BD231" s="142"/>
      <c r="BE231" s="142"/>
      <c r="BF231" s="142"/>
      <c r="BG231" s="142"/>
      <c r="BH231" s="142"/>
    </row>
    <row r="232" spans="1:60" outlineLevel="1" x14ac:dyDescent="0.25">
      <c r="A232" s="168"/>
      <c r="B232" s="168"/>
      <c r="C232" s="195" t="s">
        <v>732</v>
      </c>
      <c r="D232" s="196"/>
      <c r="E232" s="197">
        <v>209.36972</v>
      </c>
      <c r="F232" s="172"/>
      <c r="G232" s="172"/>
      <c r="H232" s="172"/>
      <c r="I232" s="172"/>
      <c r="J232" s="172"/>
      <c r="K232" s="172"/>
      <c r="L232" s="172"/>
      <c r="M232" s="172"/>
      <c r="N232" s="169"/>
      <c r="O232" s="169"/>
      <c r="P232" s="169"/>
      <c r="Q232" s="169"/>
      <c r="R232" s="169"/>
      <c r="S232" s="169"/>
      <c r="T232" s="173"/>
      <c r="U232" s="169"/>
      <c r="V232" s="142"/>
      <c r="W232" s="142"/>
      <c r="X232" s="142"/>
      <c r="Y232" s="142"/>
      <c r="Z232" s="142"/>
      <c r="AA232" s="142"/>
      <c r="AB232" s="142"/>
      <c r="AC232" s="142"/>
      <c r="AD232" s="142"/>
      <c r="AE232" s="142" t="s">
        <v>102</v>
      </c>
      <c r="AF232" s="142">
        <v>0</v>
      </c>
      <c r="AG232" s="142"/>
      <c r="AH232" s="142"/>
      <c r="AI232" s="142"/>
      <c r="AJ232" s="142"/>
      <c r="AK232" s="142"/>
      <c r="AL232" s="142"/>
      <c r="AM232" s="142"/>
      <c r="AN232" s="142"/>
      <c r="AO232" s="142"/>
      <c r="AP232" s="142"/>
      <c r="AQ232" s="142"/>
      <c r="AR232" s="142"/>
      <c r="AS232" s="142"/>
      <c r="AT232" s="142"/>
      <c r="AU232" s="142"/>
      <c r="AV232" s="142"/>
      <c r="AW232" s="142"/>
      <c r="AX232" s="142"/>
      <c r="AY232" s="142"/>
      <c r="AZ232" s="142"/>
      <c r="BA232" s="142"/>
      <c r="BB232" s="142"/>
      <c r="BC232" s="142"/>
      <c r="BD232" s="142"/>
      <c r="BE232" s="142"/>
      <c r="BF232" s="142"/>
      <c r="BG232" s="142"/>
      <c r="BH232" s="142"/>
    </row>
    <row r="233" spans="1:60" x14ac:dyDescent="0.25">
      <c r="A233" s="4"/>
      <c r="B233" s="5" t="s">
        <v>297</v>
      </c>
      <c r="C233" s="182" t="s">
        <v>297</v>
      </c>
      <c r="D233" s="4"/>
      <c r="E233" s="4"/>
      <c r="F233" s="4"/>
      <c r="G233" s="4"/>
      <c r="H233" s="4"/>
      <c r="I233" s="4"/>
      <c r="J233" s="4"/>
      <c r="K233" s="4"/>
      <c r="L233" s="4"/>
      <c r="M233" s="4"/>
      <c r="N233" s="4"/>
      <c r="O233" s="4"/>
      <c r="P233" s="4"/>
      <c r="Q233" s="4"/>
      <c r="R233" s="4"/>
      <c r="S233" s="4"/>
      <c r="T233" s="4"/>
      <c r="U233" s="4"/>
      <c r="AC233">
        <v>15</v>
      </c>
      <c r="AD233">
        <v>21</v>
      </c>
    </row>
    <row r="234" spans="1:60" x14ac:dyDescent="0.25">
      <c r="A234" s="189"/>
      <c r="B234" s="188" t="s">
        <v>28</v>
      </c>
      <c r="C234" s="187" t="s">
        <v>297</v>
      </c>
      <c r="D234" s="186"/>
      <c r="E234" s="186"/>
      <c r="F234" s="186"/>
      <c r="G234" s="185">
        <f>G8+G29+G46+G51+G66+G76+G87+G91+G230</f>
        <v>0</v>
      </c>
      <c r="H234" s="4"/>
      <c r="I234" s="4"/>
      <c r="J234" s="4"/>
      <c r="K234" s="4"/>
      <c r="L234" s="4"/>
      <c r="M234" s="4"/>
      <c r="N234" s="4"/>
      <c r="O234" s="4"/>
      <c r="P234" s="4"/>
      <c r="Q234" s="4"/>
      <c r="R234" s="4"/>
      <c r="S234" s="4"/>
      <c r="T234" s="4"/>
      <c r="U234" s="4"/>
      <c r="AC234">
        <f>SUMIF(L7:L232,AC233,G7:G232)</f>
        <v>0</v>
      </c>
      <c r="AD234">
        <f>SUMIF(L7:L232,AD233,G7:G232)</f>
        <v>0</v>
      </c>
      <c r="AE234" t="s">
        <v>298</v>
      </c>
    </row>
    <row r="235" spans="1:60" x14ac:dyDescent="0.25">
      <c r="A235" s="4"/>
      <c r="B235" s="5" t="s">
        <v>297</v>
      </c>
      <c r="C235" s="182" t="s">
        <v>297</v>
      </c>
      <c r="D235" s="4"/>
      <c r="E235" s="4"/>
      <c r="F235" s="4"/>
      <c r="G235" s="4"/>
      <c r="H235" s="4"/>
      <c r="I235" s="4"/>
      <c r="J235" s="4"/>
      <c r="K235" s="4"/>
      <c r="L235" s="4"/>
      <c r="M235" s="4"/>
      <c r="N235" s="4"/>
      <c r="O235" s="4"/>
      <c r="P235" s="4"/>
      <c r="Q235" s="4"/>
      <c r="R235" s="4"/>
      <c r="S235" s="4"/>
      <c r="T235" s="4"/>
      <c r="U235" s="4"/>
    </row>
    <row r="236" spans="1:60" x14ac:dyDescent="0.25">
      <c r="A236" s="4"/>
      <c r="B236" s="5" t="s">
        <v>297</v>
      </c>
      <c r="C236" s="182" t="s">
        <v>297</v>
      </c>
      <c r="D236" s="4"/>
      <c r="E236" s="4"/>
      <c r="F236" s="4"/>
      <c r="G236" s="4"/>
      <c r="H236" s="4"/>
      <c r="I236" s="4"/>
      <c r="J236" s="4"/>
      <c r="K236" s="4"/>
      <c r="L236" s="4"/>
      <c r="M236" s="4"/>
      <c r="N236" s="4"/>
      <c r="O236" s="4"/>
      <c r="P236" s="4"/>
      <c r="Q236" s="4"/>
      <c r="R236" s="4"/>
      <c r="S236" s="4"/>
      <c r="T236" s="4"/>
      <c r="U236" s="4"/>
    </row>
    <row r="237" spans="1:60" x14ac:dyDescent="0.25">
      <c r="A237" s="377" t="s">
        <v>299</v>
      </c>
      <c r="B237" s="377"/>
      <c r="C237" s="378"/>
      <c r="D237" s="4"/>
      <c r="E237" s="4"/>
      <c r="F237" s="4"/>
      <c r="G237" s="4"/>
      <c r="H237" s="4"/>
      <c r="I237" s="4"/>
      <c r="J237" s="4"/>
      <c r="K237" s="4"/>
      <c r="L237" s="4"/>
      <c r="M237" s="4"/>
      <c r="N237" s="4"/>
      <c r="O237" s="4"/>
      <c r="P237" s="4"/>
      <c r="Q237" s="4"/>
      <c r="R237" s="4"/>
      <c r="S237" s="4"/>
      <c r="T237" s="4"/>
      <c r="U237" s="4"/>
    </row>
    <row r="238" spans="1:60" x14ac:dyDescent="0.25">
      <c r="A238" s="379"/>
      <c r="B238" s="380"/>
      <c r="C238" s="381"/>
      <c r="D238" s="380"/>
      <c r="E238" s="380"/>
      <c r="F238" s="380"/>
      <c r="G238" s="382"/>
      <c r="H238" s="4"/>
      <c r="I238" s="4"/>
      <c r="J238" s="4"/>
      <c r="K238" s="4"/>
      <c r="L238" s="4"/>
      <c r="M238" s="4"/>
      <c r="N238" s="4"/>
      <c r="O238" s="4"/>
      <c r="P238" s="4"/>
      <c r="Q238" s="4"/>
      <c r="R238" s="4"/>
      <c r="S238" s="4"/>
      <c r="T238" s="4"/>
      <c r="U238" s="4"/>
      <c r="AE238" t="s">
        <v>300</v>
      </c>
    </row>
    <row r="239" spans="1:60" x14ac:dyDescent="0.25">
      <c r="A239" s="383"/>
      <c r="B239" s="384"/>
      <c r="C239" s="385"/>
      <c r="D239" s="384"/>
      <c r="E239" s="384"/>
      <c r="F239" s="384"/>
      <c r="G239" s="386"/>
      <c r="H239" s="4"/>
      <c r="I239" s="4"/>
      <c r="J239" s="4"/>
      <c r="K239" s="4"/>
      <c r="L239" s="4"/>
      <c r="M239" s="4"/>
      <c r="N239" s="4"/>
      <c r="O239" s="4"/>
      <c r="P239" s="4"/>
      <c r="Q239" s="4"/>
      <c r="R239" s="4"/>
      <c r="S239" s="4"/>
      <c r="T239" s="4"/>
      <c r="U239" s="4"/>
    </row>
    <row r="240" spans="1:60" x14ac:dyDescent="0.25">
      <c r="A240" s="383"/>
      <c r="B240" s="384"/>
      <c r="C240" s="385"/>
      <c r="D240" s="384"/>
      <c r="E240" s="384"/>
      <c r="F240" s="384"/>
      <c r="G240" s="386"/>
      <c r="H240" s="4"/>
      <c r="I240" s="4"/>
      <c r="J240" s="4"/>
      <c r="K240" s="4"/>
      <c r="L240" s="4"/>
      <c r="M240" s="4"/>
      <c r="N240" s="4"/>
      <c r="O240" s="4"/>
      <c r="P240" s="4"/>
      <c r="Q240" s="4"/>
      <c r="R240" s="4"/>
      <c r="S240" s="4"/>
      <c r="T240" s="4"/>
      <c r="U240" s="4"/>
    </row>
    <row r="241" spans="1:31" x14ac:dyDescent="0.25">
      <c r="A241" s="383"/>
      <c r="B241" s="384"/>
      <c r="C241" s="385"/>
      <c r="D241" s="384"/>
      <c r="E241" s="384"/>
      <c r="F241" s="384"/>
      <c r="G241" s="386"/>
      <c r="H241" s="4"/>
      <c r="I241" s="4"/>
      <c r="J241" s="4"/>
      <c r="K241" s="4"/>
      <c r="L241" s="4"/>
      <c r="M241" s="4"/>
      <c r="N241" s="4"/>
      <c r="O241" s="4"/>
      <c r="P241" s="4"/>
      <c r="Q241" s="4"/>
      <c r="R241" s="4"/>
      <c r="S241" s="4"/>
      <c r="T241" s="4"/>
      <c r="U241" s="4"/>
    </row>
    <row r="242" spans="1:31" x14ac:dyDescent="0.25">
      <c r="A242" s="387"/>
      <c r="B242" s="388"/>
      <c r="C242" s="389"/>
      <c r="D242" s="388"/>
      <c r="E242" s="388"/>
      <c r="F242" s="388"/>
      <c r="G242" s="390"/>
      <c r="H242" s="4"/>
      <c r="I242" s="4"/>
      <c r="J242" s="4"/>
      <c r="K242" s="4"/>
      <c r="L242" s="4"/>
      <c r="M242" s="4"/>
      <c r="N242" s="4"/>
      <c r="O242" s="4"/>
      <c r="P242" s="4"/>
      <c r="Q242" s="4"/>
      <c r="R242" s="4"/>
      <c r="S242" s="4"/>
      <c r="T242" s="4"/>
      <c r="U242" s="4"/>
    </row>
    <row r="243" spans="1:31" x14ac:dyDescent="0.25">
      <c r="A243" s="4"/>
      <c r="B243" s="5" t="s">
        <v>297</v>
      </c>
      <c r="C243" s="182" t="s">
        <v>297</v>
      </c>
      <c r="D243" s="4"/>
      <c r="E243" s="4"/>
      <c r="F243" s="4"/>
      <c r="G243" s="4"/>
      <c r="H243" s="4"/>
      <c r="I243" s="4"/>
      <c r="J243" s="4"/>
      <c r="K243" s="4"/>
      <c r="L243" s="4"/>
      <c r="M243" s="4"/>
      <c r="N243" s="4"/>
      <c r="O243" s="4"/>
      <c r="P243" s="4"/>
      <c r="Q243" s="4"/>
      <c r="R243" s="4"/>
      <c r="S243" s="4"/>
      <c r="T243" s="4"/>
      <c r="U243" s="4"/>
    </row>
    <row r="244" spans="1:31" x14ac:dyDescent="0.25">
      <c r="C244" s="184"/>
      <c r="AE244" t="s">
        <v>301</v>
      </c>
    </row>
  </sheetData>
  <mergeCells count="51">
    <mergeCell ref="C215:G215"/>
    <mergeCell ref="A237:C237"/>
    <mergeCell ref="A238:G242"/>
    <mergeCell ref="C194:G194"/>
    <mergeCell ref="C196:G196"/>
    <mergeCell ref="C200:G200"/>
    <mergeCell ref="C204:G204"/>
    <mergeCell ref="C208:G208"/>
    <mergeCell ref="C211:G211"/>
    <mergeCell ref="C193:G193"/>
    <mergeCell ref="C169:G169"/>
    <mergeCell ref="C173:G173"/>
    <mergeCell ref="C176:G176"/>
    <mergeCell ref="C179:G179"/>
    <mergeCell ref="C181:G181"/>
    <mergeCell ref="C186:G186"/>
    <mergeCell ref="C188:G188"/>
    <mergeCell ref="C189:G189"/>
    <mergeCell ref="C190:G190"/>
    <mergeCell ref="C191:G191"/>
    <mergeCell ref="C192:G192"/>
    <mergeCell ref="C166:G166"/>
    <mergeCell ref="C128:G128"/>
    <mergeCell ref="C131:G131"/>
    <mergeCell ref="C134:G134"/>
    <mergeCell ref="C138:G138"/>
    <mergeCell ref="C141:G141"/>
    <mergeCell ref="C144:G144"/>
    <mergeCell ref="C148:G148"/>
    <mergeCell ref="C152:G152"/>
    <mergeCell ref="C155:G155"/>
    <mergeCell ref="C159:G159"/>
    <mergeCell ref="C162:G162"/>
    <mergeCell ref="C124:G124"/>
    <mergeCell ref="C63:G63"/>
    <mergeCell ref="C64:G64"/>
    <mergeCell ref="C94:G94"/>
    <mergeCell ref="C98:G98"/>
    <mergeCell ref="C102:G102"/>
    <mergeCell ref="C106:G106"/>
    <mergeCell ref="C110:G110"/>
    <mergeCell ref="C114:G114"/>
    <mergeCell ref="C117:G117"/>
    <mergeCell ref="C119:G119"/>
    <mergeCell ref="C121:G121"/>
    <mergeCell ref="C62:G62"/>
    <mergeCell ref="A1:G1"/>
    <mergeCell ref="C2:G2"/>
    <mergeCell ref="C3:G3"/>
    <mergeCell ref="C4:G4"/>
    <mergeCell ref="C61:G61"/>
  </mergeCells>
  <pageMargins left="0.39370078740157499" right="0.19685039370078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108</vt:i4>
      </vt:variant>
    </vt:vector>
  </HeadingPairs>
  <TitlesOfParts>
    <vt:vector size="120" baseType="lpstr">
      <vt:lpstr>Pokyny pro vyplnění</vt:lpstr>
      <vt:lpstr>Rekapituace SO</vt:lpstr>
      <vt:lpstr>VRN</vt:lpstr>
      <vt:lpstr>Rek kan. I.etapa</vt:lpstr>
      <vt:lpstr>VzorPolozky</vt:lpstr>
      <vt:lpstr>Kanalizace I.etapa</vt:lpstr>
      <vt:lpstr>Rek kan. II.etapa</vt:lpstr>
      <vt:lpstr>Kanalizace II. etapa</vt:lpstr>
      <vt:lpstr>Rek vod. I.etapa</vt:lpstr>
      <vt:lpstr>Vodovod I.etapa</vt:lpstr>
      <vt:lpstr>Rek vod. II.etapa</vt:lpstr>
      <vt:lpstr>Vodovod II.etapa</vt:lpstr>
      <vt:lpstr>'Rek kan. I.etapa'!CelkemDPHVypocet</vt:lpstr>
      <vt:lpstr>'Rek kan. II.etapa'!CelkemDPHVypocet</vt:lpstr>
      <vt:lpstr>'Rek vod. I.etapa'!CelkemDPHVypocet</vt:lpstr>
      <vt:lpstr>'Rek vod. II.etapa'!CelkemDPHVypocet</vt:lpstr>
      <vt:lpstr>CenaCelkem</vt:lpstr>
      <vt:lpstr>CenaCelkemBezDPH</vt:lpstr>
      <vt:lpstr>'Rek kan. I.etapa'!CenaCelkemVypocet</vt:lpstr>
      <vt:lpstr>'Rek kan. II.etapa'!CenaCelkemVypocet</vt:lpstr>
      <vt:lpstr>'Rek vod. I.etapa'!CenaCelkemVypocet</vt:lpstr>
      <vt:lpstr>'Rek vod. II.etapa'!CenaCelkemVypocet</vt:lpstr>
      <vt:lpstr>cisloobjektu</vt:lpstr>
      <vt:lpstr>'Rek kan. I.etapa'!CisloStavby</vt:lpstr>
      <vt:lpstr>'Rek kan. II.etapa'!CisloStavby</vt:lpstr>
      <vt:lpstr>'Rek vod. I.etapa'!CisloStavby</vt:lpstr>
      <vt:lpstr>'Rek vod. II.etapa'!CisloStavby</vt:lpstr>
      <vt:lpstr>CisloStavebnihoRozpoctu</vt:lpstr>
      <vt:lpstr>dadresa</vt:lpstr>
      <vt:lpstr>'Rek kan. I.etapa'!DIČ</vt:lpstr>
      <vt:lpstr>'Rek kan. II.etapa'!DIČ</vt:lpstr>
      <vt:lpstr>'Rek vod. I.etapa'!DIČ</vt:lpstr>
      <vt:lpstr>'Rek vod. II.etapa'!DIČ</vt:lpstr>
      <vt:lpstr>dmisto</vt:lpstr>
      <vt:lpstr>DPHSni</vt:lpstr>
      <vt:lpstr>DPHZakl</vt:lpstr>
      <vt:lpstr>'Rek kan. I.etapa'!dpsc</vt:lpstr>
      <vt:lpstr>'Rek kan. II.etapa'!dpsc</vt:lpstr>
      <vt:lpstr>'Rek vod. I.etapa'!dpsc</vt:lpstr>
      <vt:lpstr>'Rek vod. II.etapa'!dpsc</vt:lpstr>
      <vt:lpstr>'Rek kan. I.etapa'!IČO</vt:lpstr>
      <vt:lpstr>'Rek kan. II.etapa'!IČO</vt:lpstr>
      <vt:lpstr>'Rek vod. I.etapa'!IČO</vt:lpstr>
      <vt:lpstr>'Rek vod. II.etapa'!IČO</vt:lpstr>
      <vt:lpstr>Mena</vt:lpstr>
      <vt:lpstr>MistoStavby</vt:lpstr>
      <vt:lpstr>nazevobjektu</vt:lpstr>
      <vt:lpstr>'Rek kan. I.etapa'!NazevStavby</vt:lpstr>
      <vt:lpstr>'Rek kan. II.etapa'!NazevStavby</vt:lpstr>
      <vt:lpstr>'Rek vod. I.etapa'!NazevStavby</vt:lpstr>
      <vt:lpstr>'Rek vod. II.etapa'!NazevStavby</vt:lpstr>
      <vt:lpstr>NazevStavebnihoRozpoctu</vt:lpstr>
      <vt:lpstr>oadresa</vt:lpstr>
      <vt:lpstr>'Rek kan. I.etapa'!Objednatel</vt:lpstr>
      <vt:lpstr>'Rek kan. II.etapa'!Objednatel</vt:lpstr>
      <vt:lpstr>'Rek vod. I.etapa'!Objednatel</vt:lpstr>
      <vt:lpstr>'Rek vod. II.etapa'!Objednatel</vt:lpstr>
      <vt:lpstr>'Rek kan. I.etapa'!Objekt</vt:lpstr>
      <vt:lpstr>'Rek kan. II.etapa'!Objekt</vt:lpstr>
      <vt:lpstr>'Rek vod. I.etapa'!Objekt</vt:lpstr>
      <vt:lpstr>'Rek vod. II.etapa'!Objekt</vt:lpstr>
      <vt:lpstr>'Kanalizace I.etapa'!Oblast_tisku</vt:lpstr>
      <vt:lpstr>'Kanalizace II. etapa'!Oblast_tisku</vt:lpstr>
      <vt:lpstr>'Rek kan. I.etapa'!Oblast_tisku</vt:lpstr>
      <vt:lpstr>'Rek kan. II.etapa'!Oblast_tisku</vt:lpstr>
      <vt:lpstr>'Rek vod. I.etapa'!Oblast_tisku</vt:lpstr>
      <vt:lpstr>'Rek vod. II.etapa'!Oblast_tisku</vt:lpstr>
      <vt:lpstr>'Rekapituace SO'!Oblast_tisku</vt:lpstr>
      <vt:lpstr>'Vodovod I.etapa'!Oblast_tisku</vt:lpstr>
      <vt:lpstr>'Vodovod II.etapa'!Oblast_tisku</vt:lpstr>
      <vt:lpstr>'Rek kan. I.etapa'!odic</vt:lpstr>
      <vt:lpstr>'Rek kan. II.etapa'!odic</vt:lpstr>
      <vt:lpstr>'Rek vod. I.etapa'!odic</vt:lpstr>
      <vt:lpstr>'Rek vod. II.etapa'!odic</vt:lpstr>
      <vt:lpstr>'Rek kan. I.etapa'!oico</vt:lpstr>
      <vt:lpstr>'Rek kan. II.etapa'!oico</vt:lpstr>
      <vt:lpstr>'Rek vod. I.etapa'!oico</vt:lpstr>
      <vt:lpstr>'Rek vod. II.etapa'!oico</vt:lpstr>
      <vt:lpstr>'Rek kan. I.etapa'!omisto</vt:lpstr>
      <vt:lpstr>'Rek kan. II.etapa'!omisto</vt:lpstr>
      <vt:lpstr>'Rek vod. I.etapa'!omisto</vt:lpstr>
      <vt:lpstr>'Rek vod. II.etapa'!omisto</vt:lpstr>
      <vt:lpstr>'Rek kan. I.etapa'!onazev</vt:lpstr>
      <vt:lpstr>'Rek kan. II.etapa'!onazev</vt:lpstr>
      <vt:lpstr>'Rek vod. I.etapa'!onazev</vt:lpstr>
      <vt:lpstr>'Rek vod. II.etapa'!onazev</vt:lpstr>
      <vt:lpstr>'Rek kan. I.etapa'!opsc</vt:lpstr>
      <vt:lpstr>'Rek kan. II.etapa'!opsc</vt:lpstr>
      <vt:lpstr>'Rek vod. I.etapa'!opsc</vt:lpstr>
      <vt:lpstr>'Rek vod. II.etapa'!opsc</vt:lpstr>
      <vt:lpstr>padresa</vt:lpstr>
      <vt:lpstr>pdic</vt:lpstr>
      <vt:lpstr>pico</vt:lpstr>
      <vt:lpstr>pmisto</vt:lpstr>
      <vt:lpstr>PoptavkaID</vt:lpstr>
      <vt:lpstr>pPSC</vt:lpstr>
      <vt:lpstr>Projektant</vt:lpstr>
      <vt:lpstr>'Rek kan. I.etapa'!SazbaDPH1</vt:lpstr>
      <vt:lpstr>'Rek kan. II.etapa'!SazbaDPH1</vt:lpstr>
      <vt:lpstr>'Rek vod. I.etapa'!SazbaDPH1</vt:lpstr>
      <vt:lpstr>'Rek vod. II.etapa'!SazbaDPH1</vt:lpstr>
      <vt:lpstr>'Rek kan. I.etapa'!SazbaDPH2</vt:lpstr>
      <vt:lpstr>'Rek kan. II.etapa'!SazbaDPH2</vt:lpstr>
      <vt:lpstr>'Rek vod. I.etapa'!SazbaDPH2</vt:lpstr>
      <vt:lpstr>'Rek vod. II.etapa'!SazbaDPH2</vt:lpstr>
      <vt:lpstr>Vypracoval</vt:lpstr>
      <vt:lpstr>ZakladDPHSni</vt:lpstr>
      <vt:lpstr>'Rek kan. I.etapa'!ZakladDPHSniVypocet</vt:lpstr>
      <vt:lpstr>'Rek kan. II.etapa'!ZakladDPHSniVypocet</vt:lpstr>
      <vt:lpstr>'Rek vod. I.etapa'!ZakladDPHSniVypocet</vt:lpstr>
      <vt:lpstr>'Rek vod. II.etapa'!ZakladDPHSniVypocet</vt:lpstr>
      <vt:lpstr>ZakladDPHZakl</vt:lpstr>
      <vt:lpstr>'Rek kan. I.etapa'!ZakladDPHZaklVypocet</vt:lpstr>
      <vt:lpstr>'Rek kan. II.etapa'!ZakladDPHZaklVypocet</vt:lpstr>
      <vt:lpstr>'Rek vod. I.etapa'!ZakladDPHZaklVypocet</vt:lpstr>
      <vt:lpstr>'Rek vod. II.etapa'!ZakladDPHZaklVypocet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Vitezslav Prusa</dc:creator>
  <cp:lastModifiedBy>Adéla Palovská</cp:lastModifiedBy>
  <cp:lastPrinted>2014-02-28T09:52:57Z</cp:lastPrinted>
  <dcterms:created xsi:type="dcterms:W3CDTF">2009-04-08T07:15:50Z</dcterms:created>
  <dcterms:modified xsi:type="dcterms:W3CDTF">2024-02-18T21:15:01Z</dcterms:modified>
</cp:coreProperties>
</file>