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:\VÝBĚROVÁ ŘÍZENÍ\Lomnice\cyklo_etapa_IV\"/>
    </mc:Choice>
  </mc:AlternateContent>
  <xr:revisionPtr revIDLastSave="0" documentId="13_ncr:1_{420DB255-AD7D-40E6-9DA6-9801AAE07F1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kapitulace stavby" sheetId="1" r:id="rId1"/>
    <sheet name="11 - SO 101 - Smíšená ste..." sheetId="2" r:id="rId2"/>
    <sheet name="12 - SO 101 - Smíšená ste..." sheetId="3" r:id="rId3"/>
    <sheet name="15 - SO 202 - Lávka přes ..." sheetId="4" r:id="rId4"/>
    <sheet name="16 - SO 301 - Odvodnění d..." sheetId="5" r:id="rId5"/>
    <sheet name="17 - SO 301 - Odvodnění d..." sheetId="6" r:id="rId6"/>
    <sheet name="VRN - Vedlejší a ostatní ..." sheetId="7" r:id="rId7"/>
    <sheet name="21 - SO 101 - Smíšená ste..." sheetId="8" r:id="rId8"/>
    <sheet name="22 - SO 101 - Smíšená ste..." sheetId="9" r:id="rId9"/>
    <sheet name="26 - SO 301 - Odvodnění d..." sheetId="10" r:id="rId10"/>
    <sheet name="27 - SO 301 - Odvodnění d..." sheetId="11" r:id="rId11"/>
    <sheet name="41 - SO 401 - Veřejné osv..." sheetId="12" r:id="rId12"/>
  </sheets>
  <definedNames>
    <definedName name="_xlnm.Print_Titles" localSheetId="1">'11 - SO 101 - Smíšená ste...'!$121:$121</definedName>
    <definedName name="_xlnm.Print_Titles" localSheetId="2">'12 - SO 101 - Smíšená ste...'!$124:$124</definedName>
    <definedName name="_xlnm.Print_Titles" localSheetId="3">'15 - SO 202 - Lávka přes ...'!$119:$119</definedName>
    <definedName name="_xlnm.Print_Titles" localSheetId="4">'16 - SO 301 - Odvodnění d...'!$116:$116</definedName>
    <definedName name="_xlnm.Print_Titles" localSheetId="5">'17 - SO 301 - Odvodnění d...'!$118:$118</definedName>
    <definedName name="_xlnm.Print_Titles" localSheetId="7">'21 - SO 101 - Smíšená ste...'!$118:$118</definedName>
    <definedName name="_xlnm.Print_Titles" localSheetId="8">'22 - SO 101 - Smíšená ste...'!$122:$122</definedName>
    <definedName name="_xlnm.Print_Titles" localSheetId="9">'26 - SO 301 - Odvodnění d...'!$116:$116</definedName>
    <definedName name="_xlnm.Print_Titles" localSheetId="10">'27 - SO 301 - Odvodnění d...'!$115:$115</definedName>
    <definedName name="_xlnm.Print_Titles" localSheetId="11">'41 - SO 401 - Veřejné osv...'!$113:$113</definedName>
    <definedName name="_xlnm.Print_Titles" localSheetId="0">'Rekapitulace stavby'!$85:$85</definedName>
    <definedName name="_xlnm.Print_Titles" localSheetId="6">'VRN - Vedlejší a ostatní ...'!$117:$117</definedName>
    <definedName name="_xlnm.Print_Area" localSheetId="1">'11 - SO 101 - Smíšená ste...'!$C$4:$Q$70,'11 - SO 101 - Smíšená ste...'!$C$76:$Q$104,'11 - SO 101 - Smíšená ste...'!$C$110:$Q$205</definedName>
    <definedName name="_xlnm.Print_Area" localSheetId="2">'12 - SO 101 - Smíšená ste...'!$C$4:$Q$70,'12 - SO 101 - Smíšená ste...'!$C$76:$Q$107,'12 - SO 101 - Smíšená ste...'!$C$113:$Q$260</definedName>
    <definedName name="_xlnm.Print_Area" localSheetId="3">'15 - SO 202 - Lávka přes ...'!$C$4:$Q$70,'15 - SO 202 - Lávka přes ...'!$C$76:$Q$102,'15 - SO 202 - Lávka přes ...'!$C$108:$Q$162</definedName>
    <definedName name="_xlnm.Print_Area" localSheetId="4">'16 - SO 301 - Odvodnění d...'!$C$4:$Q$70,'16 - SO 301 - Odvodnění d...'!$C$76:$Q$99,'16 - SO 301 - Odvodnění d...'!$C$105:$Q$158</definedName>
    <definedName name="_xlnm.Print_Area" localSheetId="5">'17 - SO 301 - Odvodnění d...'!$C$4:$Q$70,'17 - SO 301 - Odvodnění d...'!$C$76:$Q$101,'17 - SO 301 - Odvodnění d...'!$C$107:$Q$186</definedName>
    <definedName name="_xlnm.Print_Area" localSheetId="7">'21 - SO 101 - Smíšená ste...'!$C$4:$Q$70,'21 - SO 101 - Smíšená ste...'!$C$76:$Q$101,'21 - SO 101 - Smíšená ste...'!$C$107:$Q$205</definedName>
    <definedName name="_xlnm.Print_Area" localSheetId="8">'22 - SO 101 - Smíšená ste...'!$C$4:$Q$70,'22 - SO 101 - Smíšená ste...'!$C$76:$Q$105,'22 - SO 101 - Smíšená ste...'!$C$111:$Q$219</definedName>
    <definedName name="_xlnm.Print_Area" localSheetId="9">'26 - SO 301 - Odvodnění d...'!$C$4:$Q$70,'26 - SO 301 - Odvodnění d...'!$C$76:$Q$99,'26 - SO 301 - Odvodnění d...'!$C$105:$Q$162</definedName>
    <definedName name="_xlnm.Print_Area" localSheetId="10">'27 - SO 301 - Odvodnění d...'!$C$4:$Q$70,'27 - SO 301 - Odvodnění d...'!$C$76:$Q$98,'27 - SO 301 - Odvodnění d...'!$C$104:$Q$140</definedName>
    <definedName name="_xlnm.Print_Area" localSheetId="11">'41 - SO 401 - Veřejné osv...'!$C$4:$Q$70,'41 - SO 401 - Veřejné osv...'!$C$76:$Q$96,'41 - SO 401 - Veřejné osv...'!$C$102:$Q$166</definedName>
    <definedName name="_xlnm.Print_Area" localSheetId="0">'Rekapitulace stavby'!$C$4:$AP$70,'Rekapitulace stavby'!$C$76:$AP$104</definedName>
    <definedName name="_xlnm.Print_Area" localSheetId="6">'VRN - Vedlejší a ostatní ...'!$C$4:$Q$70,'VRN - Vedlejší a ostatní ...'!$C$76:$Q$100,'VRN - Vedlejší a ostatní ...'!$C$106:$Q$140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100" i="1" l="1"/>
  <c r="AX100" i="1"/>
  <c r="BI166" i="12"/>
  <c r="BH166" i="12"/>
  <c r="BG166" i="12"/>
  <c r="BF166" i="12"/>
  <c r="AA166" i="12"/>
  <c r="Y166" i="12"/>
  <c r="W166" i="12"/>
  <c r="BK166" i="12"/>
  <c r="N166" i="12"/>
  <c r="BE166" i="12"/>
  <c r="BI165" i="12"/>
  <c r="BH165" i="12"/>
  <c r="BG165" i="12"/>
  <c r="BF165" i="12"/>
  <c r="AA165" i="12"/>
  <c r="Y165" i="12"/>
  <c r="W165" i="12"/>
  <c r="BK165" i="12"/>
  <c r="N165" i="12"/>
  <c r="BE165" i="12"/>
  <c r="BI164" i="12"/>
  <c r="BH164" i="12"/>
  <c r="BG164" i="12"/>
  <c r="BF164" i="12"/>
  <c r="AA164" i="12"/>
  <c r="Y164" i="12"/>
  <c r="W164" i="12"/>
  <c r="BK164" i="12"/>
  <c r="N164" i="12"/>
  <c r="BE164" i="12"/>
  <c r="BI163" i="12"/>
  <c r="BH163" i="12"/>
  <c r="BG163" i="12"/>
  <c r="BF163" i="12"/>
  <c r="AA163" i="12"/>
  <c r="Y163" i="12"/>
  <c r="W163" i="12"/>
  <c r="BK163" i="12"/>
  <c r="N163" i="12"/>
  <c r="BE163" i="12"/>
  <c r="BI162" i="12"/>
  <c r="BH162" i="12"/>
  <c r="BG162" i="12"/>
  <c r="BF162" i="12"/>
  <c r="AA162" i="12"/>
  <c r="Y162" i="12"/>
  <c r="W162" i="12"/>
  <c r="BK162" i="12"/>
  <c r="N162" i="12"/>
  <c r="BE162" i="12"/>
  <c r="BI161" i="12"/>
  <c r="BH161" i="12"/>
  <c r="BG161" i="12"/>
  <c r="BF161" i="12"/>
  <c r="AA161" i="12"/>
  <c r="Y161" i="12"/>
  <c r="W161" i="12"/>
  <c r="BK161" i="12"/>
  <c r="N161" i="12"/>
  <c r="BE161" i="12"/>
  <c r="BI160" i="12"/>
  <c r="BH160" i="12"/>
  <c r="BG160" i="12"/>
  <c r="BF160" i="12"/>
  <c r="AA160" i="12"/>
  <c r="Y160" i="12"/>
  <c r="W160" i="12"/>
  <c r="BK160" i="12"/>
  <c r="N160" i="12"/>
  <c r="BE160" i="12"/>
  <c r="BI159" i="12"/>
  <c r="BH159" i="12"/>
  <c r="BG159" i="12"/>
  <c r="BF159" i="12"/>
  <c r="AA159" i="12"/>
  <c r="Y159" i="12"/>
  <c r="W159" i="12"/>
  <c r="BK159" i="12"/>
  <c r="N159" i="12"/>
  <c r="BE159" i="12"/>
  <c r="BI158" i="12"/>
  <c r="BH158" i="12"/>
  <c r="BG158" i="12"/>
  <c r="BF158" i="12"/>
  <c r="AA158" i="12"/>
  <c r="Y158" i="12"/>
  <c r="W158" i="12"/>
  <c r="BK158" i="12"/>
  <c r="N158" i="12"/>
  <c r="BE158" i="12"/>
  <c r="BI157" i="12"/>
  <c r="BH157" i="12"/>
  <c r="BG157" i="12"/>
  <c r="BF157" i="12"/>
  <c r="AA157" i="12"/>
  <c r="Y157" i="12"/>
  <c r="W157" i="12"/>
  <c r="BK157" i="12"/>
  <c r="N157" i="12"/>
  <c r="BE157" i="12"/>
  <c r="BI156" i="12"/>
  <c r="BH156" i="12"/>
  <c r="BG156" i="12"/>
  <c r="BF156" i="12"/>
  <c r="AA156" i="12"/>
  <c r="Y156" i="12"/>
  <c r="W156" i="12"/>
  <c r="BK156" i="12"/>
  <c r="N156" i="12"/>
  <c r="BE156" i="12"/>
  <c r="BI155" i="12"/>
  <c r="BH155" i="12"/>
  <c r="BG155" i="12"/>
  <c r="BF155" i="12"/>
  <c r="AA155" i="12"/>
  <c r="Y155" i="12"/>
  <c r="W155" i="12"/>
  <c r="BK155" i="12"/>
  <c r="N155" i="12"/>
  <c r="BE155" i="12"/>
  <c r="BI154" i="12"/>
  <c r="BH154" i="12"/>
  <c r="BG154" i="12"/>
  <c r="BF154" i="12"/>
  <c r="AA154" i="12"/>
  <c r="Y154" i="12"/>
  <c r="W154" i="12"/>
  <c r="BK154" i="12"/>
  <c r="N154" i="12"/>
  <c r="BE154" i="12"/>
  <c r="BI153" i="12"/>
  <c r="BH153" i="12"/>
  <c r="BG153" i="12"/>
  <c r="BF153" i="12"/>
  <c r="AA153" i="12"/>
  <c r="Y153" i="12"/>
  <c r="W153" i="12"/>
  <c r="BK153" i="12"/>
  <c r="N153" i="12"/>
  <c r="BE153" i="12"/>
  <c r="BI152" i="12"/>
  <c r="BH152" i="12"/>
  <c r="BG152" i="12"/>
  <c r="BF152" i="12"/>
  <c r="AA152" i="12"/>
  <c r="Y152" i="12"/>
  <c r="W152" i="12"/>
  <c r="BK152" i="12"/>
  <c r="N152" i="12"/>
  <c r="BE152" i="12"/>
  <c r="BI151" i="12"/>
  <c r="BH151" i="12"/>
  <c r="BG151" i="12"/>
  <c r="BF151" i="12"/>
  <c r="AA151" i="12"/>
  <c r="Y151" i="12"/>
  <c r="W151" i="12"/>
  <c r="BK151" i="12"/>
  <c r="N151" i="12"/>
  <c r="BE151" i="12"/>
  <c r="BI150" i="12"/>
  <c r="BH150" i="12"/>
  <c r="BG150" i="12"/>
  <c r="BF150" i="12"/>
  <c r="AA150" i="12"/>
  <c r="Y150" i="12"/>
  <c r="W150" i="12"/>
  <c r="BK150" i="12"/>
  <c r="N150" i="12"/>
  <c r="BE150" i="12"/>
  <c r="BI149" i="12"/>
  <c r="BH149" i="12"/>
  <c r="BG149" i="12"/>
  <c r="BF149" i="12"/>
  <c r="AA149" i="12"/>
  <c r="Y149" i="12"/>
  <c r="W149" i="12"/>
  <c r="BK149" i="12"/>
  <c r="N149" i="12"/>
  <c r="BE149" i="12"/>
  <c r="BI148" i="12"/>
  <c r="BH148" i="12"/>
  <c r="BG148" i="12"/>
  <c r="BF148" i="12"/>
  <c r="AA148" i="12"/>
  <c r="Y148" i="12"/>
  <c r="W148" i="12"/>
  <c r="BK148" i="12"/>
  <c r="N148" i="12"/>
  <c r="BE148" i="12"/>
  <c r="BI147" i="12"/>
  <c r="BH147" i="12"/>
  <c r="BG147" i="12"/>
  <c r="BF147" i="12"/>
  <c r="AA147" i="12"/>
  <c r="Y147" i="12"/>
  <c r="W147" i="12"/>
  <c r="BK147" i="12"/>
  <c r="N147" i="12"/>
  <c r="BE147" i="12"/>
  <c r="BI146" i="12"/>
  <c r="BH146" i="12"/>
  <c r="BG146" i="12"/>
  <c r="BF146" i="12"/>
  <c r="AA146" i="12"/>
  <c r="Y146" i="12"/>
  <c r="W146" i="12"/>
  <c r="BK146" i="12"/>
  <c r="N146" i="12"/>
  <c r="BE146" i="12"/>
  <c r="BI145" i="12"/>
  <c r="BH145" i="12"/>
  <c r="BG145" i="12"/>
  <c r="BF145" i="12"/>
  <c r="AA145" i="12"/>
  <c r="Y145" i="12"/>
  <c r="W145" i="12"/>
  <c r="BK145" i="12"/>
  <c r="N145" i="12"/>
  <c r="BE145" i="12"/>
  <c r="BI144" i="12"/>
  <c r="BH144" i="12"/>
  <c r="BG144" i="12"/>
  <c r="BF144" i="12"/>
  <c r="AA144" i="12"/>
  <c r="Y144" i="12"/>
  <c r="W144" i="12"/>
  <c r="BK144" i="12"/>
  <c r="N144" i="12"/>
  <c r="BE144" i="12"/>
  <c r="BI143" i="12"/>
  <c r="BH143" i="12"/>
  <c r="BG143" i="12"/>
  <c r="BF143" i="12"/>
  <c r="AA143" i="12"/>
  <c r="Y143" i="12"/>
  <c r="W143" i="12"/>
  <c r="BK143" i="12"/>
  <c r="N143" i="12"/>
  <c r="BE143" i="12"/>
  <c r="BI142" i="12"/>
  <c r="BH142" i="12"/>
  <c r="BG142" i="12"/>
  <c r="BF142" i="12"/>
  <c r="AA142" i="12"/>
  <c r="Y142" i="12"/>
  <c r="W142" i="12"/>
  <c r="BK142" i="12"/>
  <c r="N142" i="12"/>
  <c r="BE142" i="12"/>
  <c r="BI141" i="12"/>
  <c r="BH141" i="12"/>
  <c r="BG141" i="12"/>
  <c r="BF141" i="12"/>
  <c r="AA141" i="12"/>
  <c r="Y141" i="12"/>
  <c r="W141" i="12"/>
  <c r="BK141" i="12"/>
  <c r="N141" i="12"/>
  <c r="BE141" i="12"/>
  <c r="BI140" i="12"/>
  <c r="BH140" i="12"/>
  <c r="BG140" i="12"/>
  <c r="BF140" i="12"/>
  <c r="AA140" i="12"/>
  <c r="Y140" i="12"/>
  <c r="W140" i="12"/>
  <c r="BK140" i="12"/>
  <c r="N140" i="12"/>
  <c r="BE140" i="12"/>
  <c r="BI139" i="12"/>
  <c r="BH139" i="12"/>
  <c r="BG139" i="12"/>
  <c r="BF139" i="12"/>
  <c r="AA139" i="12"/>
  <c r="Y139" i="12"/>
  <c r="W139" i="12"/>
  <c r="BK139" i="12"/>
  <c r="N139" i="12"/>
  <c r="BE139" i="12"/>
  <c r="BI138" i="12"/>
  <c r="BH138" i="12"/>
  <c r="BG138" i="12"/>
  <c r="BF138" i="12"/>
  <c r="AA138" i="12"/>
  <c r="Y138" i="12"/>
  <c r="W138" i="12"/>
  <c r="BK138" i="12"/>
  <c r="N138" i="12"/>
  <c r="BE138" i="12"/>
  <c r="BI137" i="12"/>
  <c r="BH137" i="12"/>
  <c r="BG137" i="12"/>
  <c r="BF137" i="12"/>
  <c r="AA137" i="12"/>
  <c r="Y137" i="12"/>
  <c r="W137" i="12"/>
  <c r="BK137" i="12"/>
  <c r="N137" i="12"/>
  <c r="BE137" i="12"/>
  <c r="BI136" i="12"/>
  <c r="BH136" i="12"/>
  <c r="BG136" i="12"/>
  <c r="BF136" i="12"/>
  <c r="AA136" i="12"/>
  <c r="Y136" i="12"/>
  <c r="W136" i="12"/>
  <c r="BK136" i="12"/>
  <c r="N136" i="12"/>
  <c r="BE136" i="12"/>
  <c r="BI135" i="12"/>
  <c r="BH135" i="12"/>
  <c r="BG135" i="12"/>
  <c r="BF135" i="12"/>
  <c r="AA135" i="12"/>
  <c r="Y135" i="12"/>
  <c r="W135" i="12"/>
  <c r="BK135" i="12"/>
  <c r="N135" i="12"/>
  <c r="BE135" i="12"/>
  <c r="BI134" i="12"/>
  <c r="BH134" i="12"/>
  <c r="BG134" i="12"/>
  <c r="BF134" i="12"/>
  <c r="AA134" i="12"/>
  <c r="Y134" i="12"/>
  <c r="W134" i="12"/>
  <c r="BK134" i="12"/>
  <c r="N134" i="12"/>
  <c r="BE134" i="12"/>
  <c r="BI133" i="12"/>
  <c r="BH133" i="12"/>
  <c r="BG133" i="12"/>
  <c r="BF133" i="12"/>
  <c r="AA133" i="12"/>
  <c r="Y133" i="12"/>
  <c r="W133" i="12"/>
  <c r="BK133" i="12"/>
  <c r="N133" i="12"/>
  <c r="BE133" i="12"/>
  <c r="BI132" i="12"/>
  <c r="BH132" i="12"/>
  <c r="BG132" i="12"/>
  <c r="BF132" i="12"/>
  <c r="AA132" i="12"/>
  <c r="Y132" i="12"/>
  <c r="Y129" i="12" s="1"/>
  <c r="W132" i="12"/>
  <c r="BK132" i="12"/>
  <c r="N132" i="12"/>
  <c r="BE132" i="12"/>
  <c r="BI131" i="12"/>
  <c r="BH131" i="12"/>
  <c r="BG131" i="12"/>
  <c r="BF131" i="12"/>
  <c r="AA131" i="12"/>
  <c r="Y131" i="12"/>
  <c r="W131" i="12"/>
  <c r="BK131" i="12"/>
  <c r="N131" i="12"/>
  <c r="BE131" i="12"/>
  <c r="BI130" i="12"/>
  <c r="BH130" i="12"/>
  <c r="BG130" i="12"/>
  <c r="BF130" i="12"/>
  <c r="AA130" i="12"/>
  <c r="AA129" i="12"/>
  <c r="Y130" i="12"/>
  <c r="W130" i="12"/>
  <c r="W129" i="12"/>
  <c r="BK130" i="12"/>
  <c r="N130" i="12"/>
  <c r="BE130" i="12" s="1"/>
  <c r="BI128" i="12"/>
  <c r="BH128" i="12"/>
  <c r="BG128" i="12"/>
  <c r="BF128" i="12"/>
  <c r="AA128" i="12"/>
  <c r="Y128" i="12"/>
  <c r="W128" i="12"/>
  <c r="BK128" i="12"/>
  <c r="N128" i="12"/>
  <c r="BE128" i="12"/>
  <c r="BI127" i="12"/>
  <c r="BH127" i="12"/>
  <c r="BG127" i="12"/>
  <c r="BF127" i="12"/>
  <c r="AA127" i="12"/>
  <c r="Y127" i="12"/>
  <c r="W127" i="12"/>
  <c r="BK127" i="12"/>
  <c r="N127" i="12"/>
  <c r="BE127" i="12" s="1"/>
  <c r="BI126" i="12"/>
  <c r="BH126" i="12"/>
  <c r="BG126" i="12"/>
  <c r="BF126" i="12"/>
  <c r="AA126" i="12"/>
  <c r="Y126" i="12"/>
  <c r="W126" i="12"/>
  <c r="BK126" i="12"/>
  <c r="N126" i="12"/>
  <c r="BE126" i="12"/>
  <c r="BI125" i="12"/>
  <c r="BH125" i="12"/>
  <c r="BG125" i="12"/>
  <c r="BF125" i="12"/>
  <c r="AA125" i="12"/>
  <c r="Y125" i="12"/>
  <c r="W125" i="12"/>
  <c r="BK125" i="12"/>
  <c r="N125" i="12"/>
  <c r="BE125" i="12" s="1"/>
  <c r="BI124" i="12"/>
  <c r="BH124" i="12"/>
  <c r="BG124" i="12"/>
  <c r="BF124" i="12"/>
  <c r="AA124" i="12"/>
  <c r="Y124" i="12"/>
  <c r="W124" i="12"/>
  <c r="BK124" i="12"/>
  <c r="N124" i="12"/>
  <c r="BE124" i="12"/>
  <c r="BI123" i="12"/>
  <c r="BH123" i="12"/>
  <c r="BG123" i="12"/>
  <c r="BF123" i="12"/>
  <c r="AA123" i="12"/>
  <c r="Y123" i="12"/>
  <c r="W123" i="12"/>
  <c r="BK123" i="12"/>
  <c r="N123" i="12"/>
  <c r="BE123" i="12" s="1"/>
  <c r="BI122" i="12"/>
  <c r="BH122" i="12"/>
  <c r="BG122" i="12"/>
  <c r="BF122" i="12"/>
  <c r="AA122" i="12"/>
  <c r="Y122" i="12"/>
  <c r="W122" i="12"/>
  <c r="BK122" i="12"/>
  <c r="N122" i="12"/>
  <c r="BE122" i="12"/>
  <c r="BI121" i="12"/>
  <c r="BH121" i="12"/>
  <c r="BG121" i="12"/>
  <c r="BF121" i="12"/>
  <c r="AA121" i="12"/>
  <c r="Y121" i="12"/>
  <c r="W121" i="12"/>
  <c r="BK121" i="12"/>
  <c r="N121" i="12"/>
  <c r="BE121" i="12" s="1"/>
  <c r="BI120" i="12"/>
  <c r="BH120" i="12"/>
  <c r="BG120" i="12"/>
  <c r="BF120" i="12"/>
  <c r="AA120" i="12"/>
  <c r="Y120" i="12"/>
  <c r="W120" i="12"/>
  <c r="BK120" i="12"/>
  <c r="N120" i="12"/>
  <c r="BE120" i="12"/>
  <c r="BI119" i="12"/>
  <c r="BH119" i="12"/>
  <c r="BG119" i="12"/>
  <c r="BF119" i="12"/>
  <c r="AA119" i="12"/>
  <c r="Y119" i="12"/>
  <c r="W119" i="12"/>
  <c r="BK119" i="12"/>
  <c r="N119" i="12"/>
  <c r="BE119" i="12" s="1"/>
  <c r="BI118" i="12"/>
  <c r="BH118" i="12"/>
  <c r="BG118" i="12"/>
  <c r="H35" i="12" s="1"/>
  <c r="BB100" i="1" s="1"/>
  <c r="BF118" i="12"/>
  <c r="AA118" i="12"/>
  <c r="Y118" i="12"/>
  <c r="Y116" i="12" s="1"/>
  <c r="W118" i="12"/>
  <c r="BK118" i="12"/>
  <c r="N118" i="12"/>
  <c r="BE118" i="12"/>
  <c r="BI117" i="12"/>
  <c r="BH117" i="12"/>
  <c r="BG117" i="12"/>
  <c r="BF117" i="12"/>
  <c r="H34" i="12" s="1"/>
  <c r="BA100" i="1" s="1"/>
  <c r="AA117" i="12"/>
  <c r="AA116" i="12"/>
  <c r="Y117" i="12"/>
  <c r="W117" i="12"/>
  <c r="W116" i="12"/>
  <c r="W115" i="12" s="1"/>
  <c r="W114" i="12" s="1"/>
  <c r="AU100" i="1" s="1"/>
  <c r="BK117" i="12"/>
  <c r="N117" i="12"/>
  <c r="BE117" i="12" s="1"/>
  <c r="M111" i="12"/>
  <c r="M110" i="12"/>
  <c r="F110" i="12"/>
  <c r="F108" i="12"/>
  <c r="F106" i="12"/>
  <c r="M29" i="12"/>
  <c r="AS100" i="1"/>
  <c r="M85" i="12"/>
  <c r="M84" i="12"/>
  <c r="F84" i="12"/>
  <c r="F82" i="12"/>
  <c r="F80" i="12"/>
  <c r="O16" i="12"/>
  <c r="E16" i="12"/>
  <c r="F111" i="12"/>
  <c r="F85" i="12"/>
  <c r="O15" i="12"/>
  <c r="O10" i="12"/>
  <c r="M108" i="12"/>
  <c r="M82" i="12"/>
  <c r="F6" i="12"/>
  <c r="F104" i="12"/>
  <c r="F78" i="12"/>
  <c r="AY99" i="1"/>
  <c r="AX99" i="1"/>
  <c r="BI140" i="11"/>
  <c r="BH140" i="11"/>
  <c r="BG140" i="11"/>
  <c r="BF140" i="11"/>
  <c r="AA140" i="11"/>
  <c r="AA139" i="11"/>
  <c r="Y140" i="11"/>
  <c r="Y139" i="11" s="1"/>
  <c r="W140" i="11"/>
  <c r="W139" i="11"/>
  <c r="BK140" i="11"/>
  <c r="BK139" i="11" s="1"/>
  <c r="N139" i="11" s="1"/>
  <c r="N94" i="11" s="1"/>
  <c r="N140" i="11"/>
  <c r="BE140" i="11"/>
  <c r="BI138" i="11"/>
  <c r="BH138" i="11"/>
  <c r="BG138" i="11"/>
  <c r="BF138" i="11"/>
  <c r="AA138" i="11"/>
  <c r="Y138" i="11"/>
  <c r="W138" i="11"/>
  <c r="BK138" i="11"/>
  <c r="N138" i="11"/>
  <c r="BE138" i="11"/>
  <c r="BI137" i="11"/>
  <c r="BH137" i="11"/>
  <c r="BG137" i="11"/>
  <c r="BF137" i="11"/>
  <c r="AA137" i="11"/>
  <c r="Y137" i="11"/>
  <c r="W137" i="11"/>
  <c r="BK137" i="11"/>
  <c r="N137" i="11"/>
  <c r="BE137" i="11" s="1"/>
  <c r="BI136" i="11"/>
  <c r="BH136" i="11"/>
  <c r="BG136" i="11"/>
  <c r="BF136" i="11"/>
  <c r="AA136" i="11"/>
  <c r="Y136" i="11"/>
  <c r="W136" i="11"/>
  <c r="BK136" i="11"/>
  <c r="N136" i="11"/>
  <c r="BE136" i="11" s="1"/>
  <c r="BI135" i="11"/>
  <c r="BH135" i="11"/>
  <c r="BG135" i="11"/>
  <c r="BF135" i="11"/>
  <c r="AA135" i="11"/>
  <c r="Y135" i="11"/>
  <c r="W135" i="11"/>
  <c r="BK135" i="11"/>
  <c r="N135" i="11"/>
  <c r="BE135" i="11" s="1"/>
  <c r="BI134" i="11"/>
  <c r="BH134" i="11"/>
  <c r="BG134" i="11"/>
  <c r="BF134" i="11"/>
  <c r="AA134" i="11"/>
  <c r="Y134" i="11"/>
  <c r="W134" i="11"/>
  <c r="BK134" i="11"/>
  <c r="N134" i="11"/>
  <c r="BE134" i="11"/>
  <c r="BI133" i="11"/>
  <c r="BH133" i="11"/>
  <c r="BG133" i="11"/>
  <c r="BF133" i="11"/>
  <c r="AA133" i="11"/>
  <c r="Y133" i="11"/>
  <c r="W133" i="11"/>
  <c r="BK133" i="11"/>
  <c r="N133" i="11"/>
  <c r="BE133" i="11" s="1"/>
  <c r="BI132" i="11"/>
  <c r="BH132" i="11"/>
  <c r="BG132" i="11"/>
  <c r="BF132" i="11"/>
  <c r="AA132" i="11"/>
  <c r="Y132" i="11"/>
  <c r="W132" i="11"/>
  <c r="BK132" i="11"/>
  <c r="N132" i="11"/>
  <c r="BE132" i="11" s="1"/>
  <c r="BI131" i="11"/>
  <c r="BH131" i="11"/>
  <c r="BG131" i="11"/>
  <c r="BF131" i="11"/>
  <c r="AA131" i="11"/>
  <c r="Y131" i="11"/>
  <c r="Y130" i="11"/>
  <c r="W131" i="11"/>
  <c r="BK131" i="11"/>
  <c r="BK130" i="11" s="1"/>
  <c r="N130" i="11" s="1"/>
  <c r="N93" i="11" s="1"/>
  <c r="N131" i="11"/>
  <c r="BE131" i="11"/>
  <c r="BI129" i="11"/>
  <c r="BH129" i="11"/>
  <c r="BG129" i="11"/>
  <c r="BF129" i="11"/>
  <c r="AA129" i="11"/>
  <c r="AA128" i="11" s="1"/>
  <c r="Y129" i="11"/>
  <c r="Y128" i="11"/>
  <c r="W129" i="11"/>
  <c r="W128" i="11" s="1"/>
  <c r="BK129" i="11"/>
  <c r="BK128" i="11"/>
  <c r="N128" i="11" s="1"/>
  <c r="N92" i="11" s="1"/>
  <c r="N129" i="11"/>
  <c r="BE129" i="11" s="1"/>
  <c r="BI127" i="11"/>
  <c r="BH127" i="11"/>
  <c r="BG127" i="11"/>
  <c r="BF127" i="11"/>
  <c r="AA127" i="11"/>
  <c r="Y127" i="11"/>
  <c r="W127" i="11"/>
  <c r="BK127" i="11"/>
  <c r="N127" i="11"/>
  <c r="BE127" i="11" s="1"/>
  <c r="BI126" i="11"/>
  <c r="BH126" i="11"/>
  <c r="BG126" i="11"/>
  <c r="BF126" i="11"/>
  <c r="AA126" i="11"/>
  <c r="Y126" i="11"/>
  <c r="W126" i="11"/>
  <c r="BK126" i="11"/>
  <c r="N126" i="11"/>
  <c r="BE126" i="11"/>
  <c r="BI125" i="11"/>
  <c r="BH125" i="11"/>
  <c r="BG125" i="11"/>
  <c r="BF125" i="11"/>
  <c r="AA125" i="11"/>
  <c r="Y125" i="11"/>
  <c r="W125" i="11"/>
  <c r="BK125" i="11"/>
  <c r="N125" i="11"/>
  <c r="BE125" i="11" s="1"/>
  <c r="BI124" i="11"/>
  <c r="BH124" i="11"/>
  <c r="BG124" i="11"/>
  <c r="BF124" i="11"/>
  <c r="AA124" i="11"/>
  <c r="Y124" i="11"/>
  <c r="W124" i="11"/>
  <c r="BK124" i="11"/>
  <c r="N124" i="11"/>
  <c r="BE124" i="11" s="1"/>
  <c r="BI123" i="11"/>
  <c r="BH123" i="11"/>
  <c r="BG123" i="11"/>
  <c r="BF123" i="11"/>
  <c r="AA123" i="11"/>
  <c r="Y123" i="11"/>
  <c r="W123" i="11"/>
  <c r="BK123" i="11"/>
  <c r="N123" i="11"/>
  <c r="BE123" i="11" s="1"/>
  <c r="BI122" i="11"/>
  <c r="BH122" i="11"/>
  <c r="BG122" i="11"/>
  <c r="BF122" i="11"/>
  <c r="AA122" i="11"/>
  <c r="Y122" i="11"/>
  <c r="W122" i="11"/>
  <c r="BK122" i="11"/>
  <c r="N122" i="11"/>
  <c r="BE122" i="11"/>
  <c r="BI121" i="11"/>
  <c r="BH121" i="11"/>
  <c r="BG121" i="11"/>
  <c r="BF121" i="11"/>
  <c r="M34" i="11" s="1"/>
  <c r="AA121" i="11"/>
  <c r="Y121" i="11"/>
  <c r="W121" i="11"/>
  <c r="BK121" i="11"/>
  <c r="BK118" i="11" s="1"/>
  <c r="N121" i="11"/>
  <c r="BE121" i="11" s="1"/>
  <c r="BI120" i="11"/>
  <c r="BH120" i="11"/>
  <c r="BG120" i="11"/>
  <c r="H35" i="11" s="1"/>
  <c r="BB99" i="1" s="1"/>
  <c r="BF120" i="11"/>
  <c r="AA120" i="11"/>
  <c r="Y120" i="11"/>
  <c r="Y118" i="11" s="1"/>
  <c r="Y117" i="11" s="1"/>
  <c r="Y116" i="11" s="1"/>
  <c r="W120" i="11"/>
  <c r="W118" i="11" s="1"/>
  <c r="BK120" i="11"/>
  <c r="N120" i="11"/>
  <c r="BE120" i="11" s="1"/>
  <c r="BI119" i="11"/>
  <c r="H37" i="11" s="1"/>
  <c r="BD99" i="1" s="1"/>
  <c r="BH119" i="11"/>
  <c r="BG119" i="11"/>
  <c r="BF119" i="11"/>
  <c r="H34" i="11" s="1"/>
  <c r="BA99" i="1" s="1"/>
  <c r="AW99" i="1"/>
  <c r="AA119" i="11"/>
  <c r="Y119" i="11"/>
  <c r="W119" i="11"/>
  <c r="BK119" i="11"/>
  <c r="N119" i="11"/>
  <c r="BE119" i="11"/>
  <c r="M113" i="11"/>
  <c r="M112" i="11"/>
  <c r="F112" i="11"/>
  <c r="F110" i="11"/>
  <c r="F108" i="11"/>
  <c r="M29" i="11"/>
  <c r="AS99" i="1"/>
  <c r="M85" i="11"/>
  <c r="M84" i="11"/>
  <c r="F84" i="11"/>
  <c r="F82" i="11"/>
  <c r="F80" i="11"/>
  <c r="O16" i="11"/>
  <c r="E16" i="11"/>
  <c r="F113" i="11"/>
  <c r="F85" i="11"/>
  <c r="O15" i="11"/>
  <c r="O10" i="11"/>
  <c r="M110" i="11"/>
  <c r="M82" i="11"/>
  <c r="F6" i="11"/>
  <c r="AY98" i="1"/>
  <c r="AX98" i="1"/>
  <c r="BI162" i="10"/>
  <c r="BH162" i="10"/>
  <c r="BG162" i="10"/>
  <c r="BF162" i="10"/>
  <c r="AA162" i="10"/>
  <c r="AA161" i="10"/>
  <c r="Y162" i="10"/>
  <c r="Y161" i="10"/>
  <c r="W162" i="10"/>
  <c r="W161" i="10"/>
  <c r="BK162" i="10"/>
  <c r="BK161" i="10" s="1"/>
  <c r="N161" i="10" s="1"/>
  <c r="N95" i="10" s="1"/>
  <c r="N162" i="10"/>
  <c r="BE162" i="10" s="1"/>
  <c r="BI160" i="10"/>
  <c r="BH160" i="10"/>
  <c r="BG160" i="10"/>
  <c r="BF160" i="10"/>
  <c r="AA160" i="10"/>
  <c r="Y160" i="10"/>
  <c r="W160" i="10"/>
  <c r="BK160" i="10"/>
  <c r="N160" i="10"/>
  <c r="BE160" i="10" s="1"/>
  <c r="BI159" i="10"/>
  <c r="BH159" i="10"/>
  <c r="BG159" i="10"/>
  <c r="BF159" i="10"/>
  <c r="AA159" i="10"/>
  <c r="Y159" i="10"/>
  <c r="W159" i="10"/>
  <c r="BK159" i="10"/>
  <c r="N159" i="10"/>
  <c r="BE159" i="10"/>
  <c r="BI158" i="10"/>
  <c r="BH158" i="10"/>
  <c r="BG158" i="10"/>
  <c r="BF158" i="10"/>
  <c r="AA158" i="10"/>
  <c r="Y158" i="10"/>
  <c r="W158" i="10"/>
  <c r="BK158" i="10"/>
  <c r="N158" i="10"/>
  <c r="BE158" i="10" s="1"/>
  <c r="BI157" i="10"/>
  <c r="BH157" i="10"/>
  <c r="BG157" i="10"/>
  <c r="BF157" i="10"/>
  <c r="AA157" i="10"/>
  <c r="Y157" i="10"/>
  <c r="Y154" i="10" s="1"/>
  <c r="W157" i="10"/>
  <c r="BK157" i="10"/>
  <c r="N157" i="10"/>
  <c r="BE157" i="10"/>
  <c r="BI156" i="10"/>
  <c r="BH156" i="10"/>
  <c r="BG156" i="10"/>
  <c r="BF156" i="10"/>
  <c r="AA156" i="10"/>
  <c r="Y156" i="10"/>
  <c r="W156" i="10"/>
  <c r="BK156" i="10"/>
  <c r="BK154" i="10" s="1"/>
  <c r="N156" i="10"/>
  <c r="BE156" i="10" s="1"/>
  <c r="BI155" i="10"/>
  <c r="BH155" i="10"/>
  <c r="BG155" i="10"/>
  <c r="BF155" i="10"/>
  <c r="AA155" i="10"/>
  <c r="AA154" i="10"/>
  <c r="Y155" i="10"/>
  <c r="W155" i="10"/>
  <c r="W154" i="10" s="1"/>
  <c r="BK155" i="10"/>
  <c r="N154" i="10"/>
  <c r="N94" i="10" s="1"/>
  <c r="N155" i="10"/>
  <c r="BE155" i="10" s="1"/>
  <c r="BI153" i="10"/>
  <c r="BH153" i="10"/>
  <c r="BG153" i="10"/>
  <c r="BF153" i="10"/>
  <c r="AA153" i="10"/>
  <c r="Y153" i="10"/>
  <c r="W153" i="10"/>
  <c r="BK153" i="10"/>
  <c r="N153" i="10"/>
  <c r="BE153" i="10" s="1"/>
  <c r="BI152" i="10"/>
  <c r="BH152" i="10"/>
  <c r="BG152" i="10"/>
  <c r="BF152" i="10"/>
  <c r="AA152" i="10"/>
  <c r="Y152" i="10"/>
  <c r="W152" i="10"/>
  <c r="BK152" i="10"/>
  <c r="N152" i="10"/>
  <c r="BE152" i="10"/>
  <c r="BI151" i="10"/>
  <c r="BH151" i="10"/>
  <c r="BG151" i="10"/>
  <c r="BF151" i="10"/>
  <c r="AA151" i="10"/>
  <c r="Y151" i="10"/>
  <c r="W151" i="10"/>
  <c r="BK151" i="10"/>
  <c r="N151" i="10"/>
  <c r="BE151" i="10"/>
  <c r="BI150" i="10"/>
  <c r="BH150" i="10"/>
  <c r="BG150" i="10"/>
  <c r="BF150" i="10"/>
  <c r="AA150" i="10"/>
  <c r="Y150" i="10"/>
  <c r="W150" i="10"/>
  <c r="BK150" i="10"/>
  <c r="N150" i="10"/>
  <c r="BE150" i="10"/>
  <c r="BI149" i="10"/>
  <c r="BH149" i="10"/>
  <c r="BG149" i="10"/>
  <c r="BF149" i="10"/>
  <c r="AA149" i="10"/>
  <c r="Y149" i="10"/>
  <c r="W149" i="10"/>
  <c r="BK149" i="10"/>
  <c r="N149" i="10"/>
  <c r="BE149" i="10"/>
  <c r="BI148" i="10"/>
  <c r="BH148" i="10"/>
  <c r="BG148" i="10"/>
  <c r="BF148" i="10"/>
  <c r="AA148" i="10"/>
  <c r="Y148" i="10"/>
  <c r="W148" i="10"/>
  <c r="BK148" i="10"/>
  <c r="N148" i="10"/>
  <c r="BE148" i="10"/>
  <c r="BI147" i="10"/>
  <c r="BH147" i="10"/>
  <c r="BG147" i="10"/>
  <c r="BF147" i="10"/>
  <c r="AA147" i="10"/>
  <c r="Y147" i="10"/>
  <c r="W147" i="10"/>
  <c r="BK147" i="10"/>
  <c r="N147" i="10"/>
  <c r="BE147" i="10"/>
  <c r="BI146" i="10"/>
  <c r="BH146" i="10"/>
  <c r="BG146" i="10"/>
  <c r="BF146" i="10"/>
  <c r="AA146" i="10"/>
  <c r="Y146" i="10"/>
  <c r="W146" i="10"/>
  <c r="BK146" i="10"/>
  <c r="N146" i="10"/>
  <c r="BE146" i="10"/>
  <c r="BI145" i="10"/>
  <c r="BH145" i="10"/>
  <c r="BG145" i="10"/>
  <c r="BF145" i="10"/>
  <c r="AA145" i="10"/>
  <c r="Y145" i="10"/>
  <c r="W145" i="10"/>
  <c r="BK145" i="10"/>
  <c r="N145" i="10"/>
  <c r="BE145" i="10"/>
  <c r="BI144" i="10"/>
  <c r="BH144" i="10"/>
  <c r="BG144" i="10"/>
  <c r="BF144" i="10"/>
  <c r="AA144" i="10"/>
  <c r="Y144" i="10"/>
  <c r="W144" i="10"/>
  <c r="BK144" i="10"/>
  <c r="N144" i="10"/>
  <c r="BE144" i="10"/>
  <c r="BI143" i="10"/>
  <c r="BH143" i="10"/>
  <c r="BG143" i="10"/>
  <c r="BF143" i="10"/>
  <c r="AA143" i="10"/>
  <c r="Y143" i="10"/>
  <c r="W143" i="10"/>
  <c r="BK143" i="10"/>
  <c r="N143" i="10"/>
  <c r="BE143" i="10"/>
  <c r="BI142" i="10"/>
  <c r="BH142" i="10"/>
  <c r="BG142" i="10"/>
  <c r="BF142" i="10"/>
  <c r="AA142" i="10"/>
  <c r="Y142" i="10"/>
  <c r="W142" i="10"/>
  <c r="BK142" i="10"/>
  <c r="N142" i="10"/>
  <c r="BE142" i="10"/>
  <c r="BI141" i="10"/>
  <c r="BH141" i="10"/>
  <c r="BG141" i="10"/>
  <c r="BF141" i="10"/>
  <c r="AA141" i="10"/>
  <c r="Y141" i="10"/>
  <c r="W141" i="10"/>
  <c r="BK141" i="10"/>
  <c r="N141" i="10"/>
  <c r="BE141" i="10"/>
  <c r="BI140" i="10"/>
  <c r="BH140" i="10"/>
  <c r="BG140" i="10"/>
  <c r="BF140" i="10"/>
  <c r="AA140" i="10"/>
  <c r="Y140" i="10"/>
  <c r="W140" i="10"/>
  <c r="W137" i="10" s="1"/>
  <c r="BK140" i="10"/>
  <c r="N140" i="10"/>
  <c r="BE140" i="10"/>
  <c r="BI139" i="10"/>
  <c r="BH139" i="10"/>
  <c r="BG139" i="10"/>
  <c r="BF139" i="10"/>
  <c r="AA139" i="10"/>
  <c r="AA137" i="10" s="1"/>
  <c r="Y139" i="10"/>
  <c r="W139" i="10"/>
  <c r="BK139" i="10"/>
  <c r="N139" i="10"/>
  <c r="BE139" i="10"/>
  <c r="BI138" i="10"/>
  <c r="BH138" i="10"/>
  <c r="BG138" i="10"/>
  <c r="BF138" i="10"/>
  <c r="AA138" i="10"/>
  <c r="Y138" i="10"/>
  <c r="Y137" i="10" s="1"/>
  <c r="W138" i="10"/>
  <c r="BK138" i="10"/>
  <c r="BK137" i="10" s="1"/>
  <c r="N137" i="10" s="1"/>
  <c r="N93" i="10" s="1"/>
  <c r="N138" i="10"/>
  <c r="BE138" i="10" s="1"/>
  <c r="BI136" i="10"/>
  <c r="BH136" i="10"/>
  <c r="BG136" i="10"/>
  <c r="BF136" i="10"/>
  <c r="AA136" i="10"/>
  <c r="Y136" i="10"/>
  <c r="W136" i="10"/>
  <c r="BK136" i="10"/>
  <c r="N136" i="10"/>
  <c r="BE136" i="10" s="1"/>
  <c r="BI135" i="10"/>
  <c r="BH135" i="10"/>
  <c r="BG135" i="10"/>
  <c r="BF135" i="10"/>
  <c r="AA135" i="10"/>
  <c r="Y135" i="10"/>
  <c r="Y132" i="10" s="1"/>
  <c r="W135" i="10"/>
  <c r="BK135" i="10"/>
  <c r="N135" i="10"/>
  <c r="BE135" i="10" s="1"/>
  <c r="BI134" i="10"/>
  <c r="BH134" i="10"/>
  <c r="BG134" i="10"/>
  <c r="BF134" i="10"/>
  <c r="AA134" i="10"/>
  <c r="Y134" i="10"/>
  <c r="W134" i="10"/>
  <c r="BK134" i="10"/>
  <c r="N134" i="10"/>
  <c r="BE134" i="10" s="1"/>
  <c r="BI133" i="10"/>
  <c r="BH133" i="10"/>
  <c r="BG133" i="10"/>
  <c r="BF133" i="10"/>
  <c r="AA133" i="10"/>
  <c r="AA132" i="10"/>
  <c r="Y133" i="10"/>
  <c r="W133" i="10"/>
  <c r="W132" i="10"/>
  <c r="BK133" i="10"/>
  <c r="N133" i="10"/>
  <c r="BE133" i="10" s="1"/>
  <c r="BI131" i="10"/>
  <c r="BH131" i="10"/>
  <c r="BG131" i="10"/>
  <c r="BF131" i="10"/>
  <c r="AA131" i="10"/>
  <c r="Y131" i="10"/>
  <c r="W131" i="10"/>
  <c r="BK131" i="10"/>
  <c r="N131" i="10"/>
  <c r="BE131" i="10" s="1"/>
  <c r="BI130" i="10"/>
  <c r="BH130" i="10"/>
  <c r="BG130" i="10"/>
  <c r="BF130" i="10"/>
  <c r="AA130" i="10"/>
  <c r="Y130" i="10"/>
  <c r="W130" i="10"/>
  <c r="BK130" i="10"/>
  <c r="N130" i="10"/>
  <c r="BE130" i="10"/>
  <c r="BI129" i="10"/>
  <c r="BH129" i="10"/>
  <c r="BG129" i="10"/>
  <c r="BF129" i="10"/>
  <c r="AA129" i="10"/>
  <c r="Y129" i="10"/>
  <c r="W129" i="10"/>
  <c r="BK129" i="10"/>
  <c r="N129" i="10"/>
  <c r="BE129" i="10" s="1"/>
  <c r="BI128" i="10"/>
  <c r="BH128" i="10"/>
  <c r="BG128" i="10"/>
  <c r="BF128" i="10"/>
  <c r="AA128" i="10"/>
  <c r="Y128" i="10"/>
  <c r="W128" i="10"/>
  <c r="BK128" i="10"/>
  <c r="N128" i="10"/>
  <c r="BE128" i="10"/>
  <c r="BI127" i="10"/>
  <c r="BH127" i="10"/>
  <c r="BG127" i="10"/>
  <c r="BF127" i="10"/>
  <c r="AA127" i="10"/>
  <c r="Y127" i="10"/>
  <c r="W127" i="10"/>
  <c r="BK127" i="10"/>
  <c r="N127" i="10"/>
  <c r="BE127" i="10" s="1"/>
  <c r="BI126" i="10"/>
  <c r="BH126" i="10"/>
  <c r="BG126" i="10"/>
  <c r="BF126" i="10"/>
  <c r="AA126" i="10"/>
  <c r="Y126" i="10"/>
  <c r="W126" i="10"/>
  <c r="BK126" i="10"/>
  <c r="N126" i="10"/>
  <c r="BE126" i="10"/>
  <c r="BI125" i="10"/>
  <c r="BH125" i="10"/>
  <c r="BG125" i="10"/>
  <c r="BF125" i="10"/>
  <c r="AA125" i="10"/>
  <c r="Y125" i="10"/>
  <c r="W125" i="10"/>
  <c r="BK125" i="10"/>
  <c r="N125" i="10"/>
  <c r="BE125" i="10" s="1"/>
  <c r="BI124" i="10"/>
  <c r="BH124" i="10"/>
  <c r="BG124" i="10"/>
  <c r="BF124" i="10"/>
  <c r="AA124" i="10"/>
  <c r="Y124" i="10"/>
  <c r="W124" i="10"/>
  <c r="BK124" i="10"/>
  <c r="N124" i="10"/>
  <c r="BE124" i="10"/>
  <c r="BI123" i="10"/>
  <c r="BH123" i="10"/>
  <c r="BG123" i="10"/>
  <c r="BF123" i="10"/>
  <c r="AA123" i="10"/>
  <c r="Y123" i="10"/>
  <c r="W123" i="10"/>
  <c r="BK123" i="10"/>
  <c r="N123" i="10"/>
  <c r="BE123" i="10" s="1"/>
  <c r="BI122" i="10"/>
  <c r="BH122" i="10"/>
  <c r="BG122" i="10"/>
  <c r="BF122" i="10"/>
  <c r="AA122" i="10"/>
  <c r="Y122" i="10"/>
  <c r="W122" i="10"/>
  <c r="BK122" i="10"/>
  <c r="N122" i="10"/>
  <c r="BE122" i="10"/>
  <c r="BI121" i="10"/>
  <c r="H37" i="10" s="1"/>
  <c r="BD98" i="1" s="1"/>
  <c r="BH121" i="10"/>
  <c r="BG121" i="10"/>
  <c r="BF121" i="10"/>
  <c r="AA121" i="10"/>
  <c r="Y121" i="10"/>
  <c r="Y119" i="10" s="1"/>
  <c r="Y118" i="10" s="1"/>
  <c r="Y117" i="10" s="1"/>
  <c r="W121" i="10"/>
  <c r="BK121" i="10"/>
  <c r="N121" i="10"/>
  <c r="BE121" i="10" s="1"/>
  <c r="BI120" i="10"/>
  <c r="BH120" i="10"/>
  <c r="BG120" i="10"/>
  <c r="H35" i="10" s="1"/>
  <c r="BB98" i="1" s="1"/>
  <c r="BF120" i="10"/>
  <c r="AA120" i="10"/>
  <c r="AA119" i="10" s="1"/>
  <c r="AA118" i="10" s="1"/>
  <c r="AA117" i="10" s="1"/>
  <c r="Y120" i="10"/>
  <c r="W120" i="10"/>
  <c r="W119" i="10" s="1"/>
  <c r="BK120" i="10"/>
  <c r="BK119" i="10" s="1"/>
  <c r="N120" i="10"/>
  <c r="BE120" i="10" s="1"/>
  <c r="M114" i="10"/>
  <c r="M113" i="10"/>
  <c r="F113" i="10"/>
  <c r="F111" i="10"/>
  <c r="F109" i="10"/>
  <c r="M29" i="10"/>
  <c r="AS98" i="1"/>
  <c r="M85" i="10"/>
  <c r="M84" i="10"/>
  <c r="F84" i="10"/>
  <c r="F82" i="10"/>
  <c r="F80" i="10"/>
  <c r="O16" i="10"/>
  <c r="E16" i="10"/>
  <c r="F114" i="10"/>
  <c r="F85" i="10"/>
  <c r="O15" i="10"/>
  <c r="O10" i="10"/>
  <c r="M111" i="10"/>
  <c r="M82" i="10"/>
  <c r="F6" i="10"/>
  <c r="F107" i="10"/>
  <c r="F78" i="10"/>
  <c r="AY97" i="1"/>
  <c r="AX97" i="1"/>
  <c r="BI219" i="9"/>
  <c r="BH219" i="9"/>
  <c r="BG219" i="9"/>
  <c r="BF219" i="9"/>
  <c r="AA219" i="9"/>
  <c r="Y219" i="9"/>
  <c r="Y216" i="9" s="1"/>
  <c r="Y215" i="9" s="1"/>
  <c r="W219" i="9"/>
  <c r="BK219" i="9"/>
  <c r="N219" i="9"/>
  <c r="BE219" i="9"/>
  <c r="BI218" i="9"/>
  <c r="BH218" i="9"/>
  <c r="BG218" i="9"/>
  <c r="BF218" i="9"/>
  <c r="AA218" i="9"/>
  <c r="Y218" i="9"/>
  <c r="W218" i="9"/>
  <c r="BK218" i="9"/>
  <c r="N218" i="9"/>
  <c r="BE218" i="9" s="1"/>
  <c r="BI217" i="9"/>
  <c r="BH217" i="9"/>
  <c r="BG217" i="9"/>
  <c r="BF217" i="9"/>
  <c r="AA217" i="9"/>
  <c r="AA216" i="9"/>
  <c r="AA215" i="9"/>
  <c r="Y217" i="9"/>
  <c r="W217" i="9"/>
  <c r="W216" i="9" s="1"/>
  <c r="W215" i="9" s="1"/>
  <c r="BK217" i="9"/>
  <c r="N217" i="9"/>
  <c r="BE217" i="9" s="1"/>
  <c r="BI214" i="9"/>
  <c r="BH214" i="9"/>
  <c r="BG214" i="9"/>
  <c r="BF214" i="9"/>
  <c r="AA214" i="9"/>
  <c r="AA213" i="9" s="1"/>
  <c r="Y214" i="9"/>
  <c r="Y213" i="9"/>
  <c r="W214" i="9"/>
  <c r="W213" i="9" s="1"/>
  <c r="BK214" i="9"/>
  <c r="BK213" i="9" s="1"/>
  <c r="N213" i="9" s="1"/>
  <c r="N99" i="9" s="1"/>
  <c r="N214" i="9"/>
  <c r="BE214" i="9"/>
  <c r="BI212" i="9"/>
  <c r="BH212" i="9"/>
  <c r="BG212" i="9"/>
  <c r="BF212" i="9"/>
  <c r="AA212" i="9"/>
  <c r="Y212" i="9"/>
  <c r="W212" i="9"/>
  <c r="BK212" i="9"/>
  <c r="N212" i="9"/>
  <c r="BE212" i="9" s="1"/>
  <c r="BI211" i="9"/>
  <c r="BH211" i="9"/>
  <c r="BG211" i="9"/>
  <c r="BF211" i="9"/>
  <c r="AA211" i="9"/>
  <c r="Y211" i="9"/>
  <c r="W211" i="9"/>
  <c r="BK211" i="9"/>
  <c r="N211" i="9"/>
  <c r="BE211" i="9" s="1"/>
  <c r="BI210" i="9"/>
  <c r="BH210" i="9"/>
  <c r="BG210" i="9"/>
  <c r="BF210" i="9"/>
  <c r="AA210" i="9"/>
  <c r="Y210" i="9"/>
  <c r="W210" i="9"/>
  <c r="BK210" i="9"/>
  <c r="N210" i="9"/>
  <c r="BE210" i="9" s="1"/>
  <c r="BI209" i="9"/>
  <c r="BH209" i="9"/>
  <c r="BG209" i="9"/>
  <c r="BF209" i="9"/>
  <c r="AA209" i="9"/>
  <c r="AA208" i="9" s="1"/>
  <c r="Y209" i="9"/>
  <c r="Y208" i="9" s="1"/>
  <c r="W209" i="9"/>
  <c r="W208" i="9"/>
  <c r="BK209" i="9"/>
  <c r="BK208" i="9" s="1"/>
  <c r="N208" i="9" s="1"/>
  <c r="N98" i="9" s="1"/>
  <c r="N209" i="9"/>
  <c r="BE209" i="9" s="1"/>
  <c r="BI207" i="9"/>
  <c r="BH207" i="9"/>
  <c r="BG207" i="9"/>
  <c r="BF207" i="9"/>
  <c r="AA207" i="9"/>
  <c r="Y207" i="9"/>
  <c r="W207" i="9"/>
  <c r="BK207" i="9"/>
  <c r="N207" i="9"/>
  <c r="BE207" i="9" s="1"/>
  <c r="BI206" i="9"/>
  <c r="BH206" i="9"/>
  <c r="BG206" i="9"/>
  <c r="BF206" i="9"/>
  <c r="AA206" i="9"/>
  <c r="Y206" i="9"/>
  <c r="W206" i="9"/>
  <c r="BK206" i="9"/>
  <c r="N206" i="9"/>
  <c r="BE206" i="9" s="1"/>
  <c r="BI205" i="9"/>
  <c r="BH205" i="9"/>
  <c r="BG205" i="9"/>
  <c r="BF205" i="9"/>
  <c r="AA205" i="9"/>
  <c r="Y205" i="9"/>
  <c r="W205" i="9"/>
  <c r="BK205" i="9"/>
  <c r="N205" i="9"/>
  <c r="BE205" i="9" s="1"/>
  <c r="BI204" i="9"/>
  <c r="BH204" i="9"/>
  <c r="BG204" i="9"/>
  <c r="BF204" i="9"/>
  <c r="AA204" i="9"/>
  <c r="Y204" i="9"/>
  <c r="W204" i="9"/>
  <c r="BK204" i="9"/>
  <c r="N204" i="9"/>
  <c r="BE204" i="9" s="1"/>
  <c r="BI203" i="9"/>
  <c r="BH203" i="9"/>
  <c r="BG203" i="9"/>
  <c r="BF203" i="9"/>
  <c r="AA203" i="9"/>
  <c r="Y203" i="9"/>
  <c r="W203" i="9"/>
  <c r="BK203" i="9"/>
  <c r="N203" i="9"/>
  <c r="BE203" i="9" s="1"/>
  <c r="BI202" i="9"/>
  <c r="BH202" i="9"/>
  <c r="BG202" i="9"/>
  <c r="BF202" i="9"/>
  <c r="AA202" i="9"/>
  <c r="Y202" i="9"/>
  <c r="W202" i="9"/>
  <c r="BK202" i="9"/>
  <c r="N202" i="9"/>
  <c r="BE202" i="9" s="1"/>
  <c r="BI201" i="9"/>
  <c r="BH201" i="9"/>
  <c r="BG201" i="9"/>
  <c r="BF201" i="9"/>
  <c r="AA201" i="9"/>
  <c r="Y201" i="9"/>
  <c r="W201" i="9"/>
  <c r="BK201" i="9"/>
  <c r="N201" i="9"/>
  <c r="BE201" i="9"/>
  <c r="BI200" i="9"/>
  <c r="BH200" i="9"/>
  <c r="BG200" i="9"/>
  <c r="BF200" i="9"/>
  <c r="AA200" i="9"/>
  <c r="Y200" i="9"/>
  <c r="W200" i="9"/>
  <c r="BK200" i="9"/>
  <c r="N200" i="9"/>
  <c r="BE200" i="9" s="1"/>
  <c r="BI199" i="9"/>
  <c r="BH199" i="9"/>
  <c r="BG199" i="9"/>
  <c r="BF199" i="9"/>
  <c r="AA199" i="9"/>
  <c r="Y199" i="9"/>
  <c r="W199" i="9"/>
  <c r="BK199" i="9"/>
  <c r="N199" i="9"/>
  <c r="BE199" i="9" s="1"/>
  <c r="BI198" i="9"/>
  <c r="BH198" i="9"/>
  <c r="BG198" i="9"/>
  <c r="BF198" i="9"/>
  <c r="AA198" i="9"/>
  <c r="Y198" i="9"/>
  <c r="W198" i="9"/>
  <c r="BK198" i="9"/>
  <c r="N198" i="9"/>
  <c r="BE198" i="9" s="1"/>
  <c r="BI197" i="9"/>
  <c r="BH197" i="9"/>
  <c r="BG197" i="9"/>
  <c r="BF197" i="9"/>
  <c r="AA197" i="9"/>
  <c r="Y197" i="9"/>
  <c r="W197" i="9"/>
  <c r="BK197" i="9"/>
  <c r="N197" i="9"/>
  <c r="BE197" i="9" s="1"/>
  <c r="BI196" i="9"/>
  <c r="BH196" i="9"/>
  <c r="BG196" i="9"/>
  <c r="BF196" i="9"/>
  <c r="AA196" i="9"/>
  <c r="Y196" i="9"/>
  <c r="W196" i="9"/>
  <c r="BK196" i="9"/>
  <c r="N196" i="9"/>
  <c r="BE196" i="9" s="1"/>
  <c r="BI195" i="9"/>
  <c r="BH195" i="9"/>
  <c r="BG195" i="9"/>
  <c r="BF195" i="9"/>
  <c r="AA195" i="9"/>
  <c r="Y195" i="9"/>
  <c r="W195" i="9"/>
  <c r="BK195" i="9"/>
  <c r="N195" i="9"/>
  <c r="BE195" i="9"/>
  <c r="BI194" i="9"/>
  <c r="BH194" i="9"/>
  <c r="BG194" i="9"/>
  <c r="BF194" i="9"/>
  <c r="AA194" i="9"/>
  <c r="Y194" i="9"/>
  <c r="W194" i="9"/>
  <c r="BK194" i="9"/>
  <c r="N194" i="9"/>
  <c r="BE194" i="9" s="1"/>
  <c r="BI193" i="9"/>
  <c r="BH193" i="9"/>
  <c r="BG193" i="9"/>
  <c r="BF193" i="9"/>
  <c r="AA193" i="9"/>
  <c r="Y193" i="9"/>
  <c r="W193" i="9"/>
  <c r="BK193" i="9"/>
  <c r="N193" i="9"/>
  <c r="BE193" i="9" s="1"/>
  <c r="BI192" i="9"/>
  <c r="BH192" i="9"/>
  <c r="BG192" i="9"/>
  <c r="BF192" i="9"/>
  <c r="AA192" i="9"/>
  <c r="Y192" i="9"/>
  <c r="W192" i="9"/>
  <c r="BK192" i="9"/>
  <c r="N192" i="9"/>
  <c r="BE192" i="9" s="1"/>
  <c r="BI191" i="9"/>
  <c r="BH191" i="9"/>
  <c r="BG191" i="9"/>
  <c r="BF191" i="9"/>
  <c r="AA191" i="9"/>
  <c r="Y191" i="9"/>
  <c r="W191" i="9"/>
  <c r="BK191" i="9"/>
  <c r="N191" i="9"/>
  <c r="BE191" i="9" s="1"/>
  <c r="BI190" i="9"/>
  <c r="BH190" i="9"/>
  <c r="BG190" i="9"/>
  <c r="BF190" i="9"/>
  <c r="AA190" i="9"/>
  <c r="Y190" i="9"/>
  <c r="W190" i="9"/>
  <c r="BK190" i="9"/>
  <c r="N190" i="9"/>
  <c r="BE190" i="9" s="1"/>
  <c r="BI189" i="9"/>
  <c r="BH189" i="9"/>
  <c r="BG189" i="9"/>
  <c r="BF189" i="9"/>
  <c r="AA189" i="9"/>
  <c r="Y189" i="9"/>
  <c r="W189" i="9"/>
  <c r="BK189" i="9"/>
  <c r="N189" i="9"/>
  <c r="BE189" i="9"/>
  <c r="BI188" i="9"/>
  <c r="BH188" i="9"/>
  <c r="BG188" i="9"/>
  <c r="BF188" i="9"/>
  <c r="AA188" i="9"/>
  <c r="Y188" i="9"/>
  <c r="W188" i="9"/>
  <c r="BK188" i="9"/>
  <c r="N188" i="9"/>
  <c r="BE188" i="9" s="1"/>
  <c r="BI187" i="9"/>
  <c r="BH187" i="9"/>
  <c r="BG187" i="9"/>
  <c r="BF187" i="9"/>
  <c r="AA187" i="9"/>
  <c r="Y187" i="9"/>
  <c r="W187" i="9"/>
  <c r="BK187" i="9"/>
  <c r="N187" i="9"/>
  <c r="BE187" i="9" s="1"/>
  <c r="BI186" i="9"/>
  <c r="BH186" i="9"/>
  <c r="BG186" i="9"/>
  <c r="BF186" i="9"/>
  <c r="AA186" i="9"/>
  <c r="Y186" i="9"/>
  <c r="W186" i="9"/>
  <c r="BK186" i="9"/>
  <c r="N186" i="9"/>
  <c r="BE186" i="9" s="1"/>
  <c r="BI185" i="9"/>
  <c r="BH185" i="9"/>
  <c r="BG185" i="9"/>
  <c r="BF185" i="9"/>
  <c r="AA185" i="9"/>
  <c r="Y185" i="9"/>
  <c r="W185" i="9"/>
  <c r="BK185" i="9"/>
  <c r="N185" i="9"/>
  <c r="BE185" i="9" s="1"/>
  <c r="BI184" i="9"/>
  <c r="BH184" i="9"/>
  <c r="BG184" i="9"/>
  <c r="BF184" i="9"/>
  <c r="AA184" i="9"/>
  <c r="Y184" i="9"/>
  <c r="W184" i="9"/>
  <c r="BK184" i="9"/>
  <c r="N184" i="9"/>
  <c r="BE184" i="9" s="1"/>
  <c r="BI183" i="9"/>
  <c r="BH183" i="9"/>
  <c r="BG183" i="9"/>
  <c r="BF183" i="9"/>
  <c r="AA183" i="9"/>
  <c r="Y183" i="9"/>
  <c r="W183" i="9"/>
  <c r="BK183" i="9"/>
  <c r="N183" i="9"/>
  <c r="BE183" i="9" s="1"/>
  <c r="BI182" i="9"/>
  <c r="BH182" i="9"/>
  <c r="BG182" i="9"/>
  <c r="BF182" i="9"/>
  <c r="AA182" i="9"/>
  <c r="Y182" i="9"/>
  <c r="Y181" i="9" s="1"/>
  <c r="W182" i="9"/>
  <c r="BK182" i="9"/>
  <c r="N182" i="9"/>
  <c r="BE182" i="9" s="1"/>
  <c r="BI180" i="9"/>
  <c r="BH180" i="9"/>
  <c r="BG180" i="9"/>
  <c r="BF180" i="9"/>
  <c r="AA180" i="9"/>
  <c r="AA179" i="9" s="1"/>
  <c r="Y180" i="9"/>
  <c r="Y179" i="9"/>
  <c r="W180" i="9"/>
  <c r="W179" i="9" s="1"/>
  <c r="BK180" i="9"/>
  <c r="BK179" i="9" s="1"/>
  <c r="N179" i="9" s="1"/>
  <c r="N96" i="9" s="1"/>
  <c r="N180" i="9"/>
  <c r="BE180" i="9" s="1"/>
  <c r="BI178" i="9"/>
  <c r="BH178" i="9"/>
  <c r="BG178" i="9"/>
  <c r="BF178" i="9"/>
  <c r="AA178" i="9"/>
  <c r="Y178" i="9"/>
  <c r="W178" i="9"/>
  <c r="BK178" i="9"/>
  <c r="N178" i="9"/>
  <c r="BE178" i="9" s="1"/>
  <c r="BI177" i="9"/>
  <c r="BH177" i="9"/>
  <c r="BG177" i="9"/>
  <c r="BF177" i="9"/>
  <c r="AA177" i="9"/>
  <c r="Y177" i="9"/>
  <c r="W177" i="9"/>
  <c r="BK177" i="9"/>
  <c r="N177" i="9"/>
  <c r="BE177" i="9"/>
  <c r="BI176" i="9"/>
  <c r="BH176" i="9"/>
  <c r="BG176" i="9"/>
  <c r="BF176" i="9"/>
  <c r="AA176" i="9"/>
  <c r="Y176" i="9"/>
  <c r="W176" i="9"/>
  <c r="BK176" i="9"/>
  <c r="N176" i="9"/>
  <c r="BE176" i="9" s="1"/>
  <c r="BI175" i="9"/>
  <c r="BH175" i="9"/>
  <c r="BG175" i="9"/>
  <c r="BF175" i="9"/>
  <c r="AA175" i="9"/>
  <c r="Y175" i="9"/>
  <c r="W175" i="9"/>
  <c r="BK175" i="9"/>
  <c r="N175" i="9"/>
  <c r="BE175" i="9" s="1"/>
  <c r="BI174" i="9"/>
  <c r="BH174" i="9"/>
  <c r="BG174" i="9"/>
  <c r="BF174" i="9"/>
  <c r="AA174" i="9"/>
  <c r="Y174" i="9"/>
  <c r="W174" i="9"/>
  <c r="BK174" i="9"/>
  <c r="N174" i="9"/>
  <c r="BE174" i="9" s="1"/>
  <c r="BI173" i="9"/>
  <c r="BH173" i="9"/>
  <c r="BG173" i="9"/>
  <c r="BF173" i="9"/>
  <c r="AA173" i="9"/>
  <c r="Y173" i="9"/>
  <c r="W173" i="9"/>
  <c r="BK173" i="9"/>
  <c r="N173" i="9"/>
  <c r="BE173" i="9" s="1"/>
  <c r="BI172" i="9"/>
  <c r="BH172" i="9"/>
  <c r="BG172" i="9"/>
  <c r="BF172" i="9"/>
  <c r="AA172" i="9"/>
  <c r="Y172" i="9"/>
  <c r="W172" i="9"/>
  <c r="BK172" i="9"/>
  <c r="N172" i="9"/>
  <c r="BE172" i="9" s="1"/>
  <c r="BI171" i="9"/>
  <c r="BH171" i="9"/>
  <c r="BG171" i="9"/>
  <c r="BF171" i="9"/>
  <c r="AA171" i="9"/>
  <c r="Y171" i="9"/>
  <c r="W171" i="9"/>
  <c r="BK171" i="9"/>
  <c r="N171" i="9"/>
  <c r="BE171" i="9" s="1"/>
  <c r="BI170" i="9"/>
  <c r="BH170" i="9"/>
  <c r="BG170" i="9"/>
  <c r="BF170" i="9"/>
  <c r="AA170" i="9"/>
  <c r="Y170" i="9"/>
  <c r="W170" i="9"/>
  <c r="BK170" i="9"/>
  <c r="N170" i="9"/>
  <c r="BE170" i="9" s="1"/>
  <c r="BI169" i="9"/>
  <c r="BH169" i="9"/>
  <c r="BG169" i="9"/>
  <c r="BF169" i="9"/>
  <c r="AA169" i="9"/>
  <c r="Y169" i="9"/>
  <c r="Y166" i="9" s="1"/>
  <c r="W169" i="9"/>
  <c r="BK169" i="9"/>
  <c r="N169" i="9"/>
  <c r="BE169" i="9" s="1"/>
  <c r="BI168" i="9"/>
  <c r="BH168" i="9"/>
  <c r="BG168" i="9"/>
  <c r="BF168" i="9"/>
  <c r="AA168" i="9"/>
  <c r="Y168" i="9"/>
  <c r="W168" i="9"/>
  <c r="BK168" i="9"/>
  <c r="N168" i="9"/>
  <c r="BE168" i="9"/>
  <c r="BI167" i="9"/>
  <c r="BH167" i="9"/>
  <c r="BG167" i="9"/>
  <c r="BF167" i="9"/>
  <c r="AA167" i="9"/>
  <c r="Y167" i="9"/>
  <c r="W167" i="9"/>
  <c r="W166" i="9"/>
  <c r="BK167" i="9"/>
  <c r="N167" i="9"/>
  <c r="BE167" i="9" s="1"/>
  <c r="BI165" i="9"/>
  <c r="BH165" i="9"/>
  <c r="BG165" i="9"/>
  <c r="BF165" i="9"/>
  <c r="AA165" i="9"/>
  <c r="AA163" i="9" s="1"/>
  <c r="Y165" i="9"/>
  <c r="W165" i="9"/>
  <c r="BK165" i="9"/>
  <c r="N165" i="9"/>
  <c r="BE165" i="9" s="1"/>
  <c r="BI164" i="9"/>
  <c r="BH164" i="9"/>
  <c r="BG164" i="9"/>
  <c r="BF164" i="9"/>
  <c r="AA164" i="9"/>
  <c r="Y164" i="9"/>
  <c r="Y163" i="9"/>
  <c r="W164" i="9"/>
  <c r="W163" i="9"/>
  <c r="BK164" i="9"/>
  <c r="BK163" i="9" s="1"/>
  <c r="N163" i="9" s="1"/>
  <c r="N94" i="9" s="1"/>
  <c r="N164" i="9"/>
  <c r="BE164" i="9"/>
  <c r="BI162" i="9"/>
  <c r="BH162" i="9"/>
  <c r="BG162" i="9"/>
  <c r="BF162" i="9"/>
  <c r="AA162" i="9"/>
  <c r="Y162" i="9"/>
  <c r="W162" i="9"/>
  <c r="BK162" i="9"/>
  <c r="N162" i="9"/>
  <c r="BE162" i="9" s="1"/>
  <c r="BI161" i="9"/>
  <c r="BH161" i="9"/>
  <c r="BG161" i="9"/>
  <c r="BF161" i="9"/>
  <c r="AA161" i="9"/>
  <c r="Y161" i="9"/>
  <c r="W161" i="9"/>
  <c r="BK161" i="9"/>
  <c r="N161" i="9"/>
  <c r="BE161" i="9"/>
  <c r="BI160" i="9"/>
  <c r="BH160" i="9"/>
  <c r="BG160" i="9"/>
  <c r="BF160" i="9"/>
  <c r="AA160" i="9"/>
  <c r="Y160" i="9"/>
  <c r="W160" i="9"/>
  <c r="BK160" i="9"/>
  <c r="N160" i="9"/>
  <c r="BE160" i="9" s="1"/>
  <c r="BI159" i="9"/>
  <c r="BH159" i="9"/>
  <c r="BG159" i="9"/>
  <c r="BF159" i="9"/>
  <c r="AA159" i="9"/>
  <c r="Y159" i="9"/>
  <c r="W159" i="9"/>
  <c r="BK159" i="9"/>
  <c r="N159" i="9"/>
  <c r="BE159" i="9"/>
  <c r="BI158" i="9"/>
  <c r="BH158" i="9"/>
  <c r="BG158" i="9"/>
  <c r="BF158" i="9"/>
  <c r="AA158" i="9"/>
  <c r="Y158" i="9"/>
  <c r="W158" i="9"/>
  <c r="BK158" i="9"/>
  <c r="N158" i="9"/>
  <c r="BE158" i="9" s="1"/>
  <c r="BI157" i="9"/>
  <c r="BH157" i="9"/>
  <c r="BG157" i="9"/>
  <c r="BF157" i="9"/>
  <c r="AA157" i="9"/>
  <c r="Y157" i="9"/>
  <c r="W157" i="9"/>
  <c r="BK157" i="9"/>
  <c r="N157" i="9"/>
  <c r="BE157" i="9"/>
  <c r="BI156" i="9"/>
  <c r="BH156" i="9"/>
  <c r="BG156" i="9"/>
  <c r="BF156" i="9"/>
  <c r="AA156" i="9"/>
  <c r="Y156" i="9"/>
  <c r="W156" i="9"/>
  <c r="BK156" i="9"/>
  <c r="N156" i="9"/>
  <c r="BE156" i="9" s="1"/>
  <c r="BI155" i="9"/>
  <c r="BH155" i="9"/>
  <c r="BG155" i="9"/>
  <c r="BF155" i="9"/>
  <c r="AA155" i="9"/>
  <c r="Y155" i="9"/>
  <c r="Y152" i="9" s="1"/>
  <c r="W155" i="9"/>
  <c r="BK155" i="9"/>
  <c r="N155" i="9"/>
  <c r="BE155" i="9"/>
  <c r="BI154" i="9"/>
  <c r="BH154" i="9"/>
  <c r="BG154" i="9"/>
  <c r="BF154" i="9"/>
  <c r="AA154" i="9"/>
  <c r="Y154" i="9"/>
  <c r="W154" i="9"/>
  <c r="BK154" i="9"/>
  <c r="N154" i="9"/>
  <c r="BE154" i="9" s="1"/>
  <c r="BI153" i="9"/>
  <c r="BH153" i="9"/>
  <c r="BG153" i="9"/>
  <c r="BF153" i="9"/>
  <c r="AA153" i="9"/>
  <c r="AA152" i="9"/>
  <c r="Y153" i="9"/>
  <c r="W153" i="9"/>
  <c r="W152" i="9"/>
  <c r="BK153" i="9"/>
  <c r="N153" i="9"/>
  <c r="BE153" i="9" s="1"/>
  <c r="BI151" i="9"/>
  <c r="BH151" i="9"/>
  <c r="BG151" i="9"/>
  <c r="BF151" i="9"/>
  <c r="AA151" i="9"/>
  <c r="Y151" i="9"/>
  <c r="W151" i="9"/>
  <c r="BK151" i="9"/>
  <c r="N151" i="9"/>
  <c r="BE151" i="9"/>
  <c r="BI150" i="9"/>
  <c r="BH150" i="9"/>
  <c r="BG150" i="9"/>
  <c r="BF150" i="9"/>
  <c r="AA150" i="9"/>
  <c r="Y150" i="9"/>
  <c r="W150" i="9"/>
  <c r="BK150" i="9"/>
  <c r="N150" i="9"/>
  <c r="BE150" i="9" s="1"/>
  <c r="BI149" i="9"/>
  <c r="BH149" i="9"/>
  <c r="BG149" i="9"/>
  <c r="BF149" i="9"/>
  <c r="AA149" i="9"/>
  <c r="Y149" i="9"/>
  <c r="Y146" i="9" s="1"/>
  <c r="W149" i="9"/>
  <c r="BK149" i="9"/>
  <c r="N149" i="9"/>
  <c r="BE149" i="9"/>
  <c r="BI148" i="9"/>
  <c r="BH148" i="9"/>
  <c r="BG148" i="9"/>
  <c r="BF148" i="9"/>
  <c r="AA148" i="9"/>
  <c r="Y148" i="9"/>
  <c r="W148" i="9"/>
  <c r="BK148" i="9"/>
  <c r="N148" i="9"/>
  <c r="BE148" i="9"/>
  <c r="BI147" i="9"/>
  <c r="BH147" i="9"/>
  <c r="BG147" i="9"/>
  <c r="BF147" i="9"/>
  <c r="AA147" i="9"/>
  <c r="AA146" i="9"/>
  <c r="Y147" i="9"/>
  <c r="W147" i="9"/>
  <c r="W146" i="9"/>
  <c r="BK147" i="9"/>
  <c r="N147" i="9"/>
  <c r="BE147" i="9" s="1"/>
  <c r="BI145" i="9"/>
  <c r="BH145" i="9"/>
  <c r="BG145" i="9"/>
  <c r="BF145" i="9"/>
  <c r="AA145" i="9"/>
  <c r="Y145" i="9"/>
  <c r="W145" i="9"/>
  <c r="BK145" i="9"/>
  <c r="N145" i="9"/>
  <c r="BE145" i="9"/>
  <c r="BI144" i="9"/>
  <c r="BH144" i="9"/>
  <c r="BG144" i="9"/>
  <c r="BF144" i="9"/>
  <c r="AA144" i="9"/>
  <c r="Y144" i="9"/>
  <c r="W144" i="9"/>
  <c r="BK144" i="9"/>
  <c r="N144" i="9"/>
  <c r="BE144" i="9"/>
  <c r="BI143" i="9"/>
  <c r="BH143" i="9"/>
  <c r="BG143" i="9"/>
  <c r="BF143" i="9"/>
  <c r="AA143" i="9"/>
  <c r="Y143" i="9"/>
  <c r="W143" i="9"/>
  <c r="BK143" i="9"/>
  <c r="N143" i="9"/>
  <c r="BE143" i="9"/>
  <c r="BI142" i="9"/>
  <c r="BH142" i="9"/>
  <c r="BG142" i="9"/>
  <c r="BF142" i="9"/>
  <c r="AA142" i="9"/>
  <c r="Y142" i="9"/>
  <c r="W142" i="9"/>
  <c r="BK142" i="9"/>
  <c r="N142" i="9"/>
  <c r="BE142" i="9"/>
  <c r="BI141" i="9"/>
  <c r="BH141" i="9"/>
  <c r="BG141" i="9"/>
  <c r="BF141" i="9"/>
  <c r="AA141" i="9"/>
  <c r="Y141" i="9"/>
  <c r="W141" i="9"/>
  <c r="BK141" i="9"/>
  <c r="N141" i="9"/>
  <c r="BE141" i="9"/>
  <c r="BI140" i="9"/>
  <c r="BH140" i="9"/>
  <c r="BG140" i="9"/>
  <c r="BF140" i="9"/>
  <c r="AA140" i="9"/>
  <c r="Y140" i="9"/>
  <c r="W140" i="9"/>
  <c r="BK140" i="9"/>
  <c r="N140" i="9"/>
  <c r="BE140" i="9"/>
  <c r="BI139" i="9"/>
  <c r="BH139" i="9"/>
  <c r="BG139" i="9"/>
  <c r="BF139" i="9"/>
  <c r="AA139" i="9"/>
  <c r="Y139" i="9"/>
  <c r="W139" i="9"/>
  <c r="BK139" i="9"/>
  <c r="N139" i="9"/>
  <c r="BE139" i="9"/>
  <c r="BI138" i="9"/>
  <c r="BH138" i="9"/>
  <c r="BG138" i="9"/>
  <c r="BF138" i="9"/>
  <c r="AA138" i="9"/>
  <c r="Y138" i="9"/>
  <c r="W138" i="9"/>
  <c r="BK138" i="9"/>
  <c r="N138" i="9"/>
  <c r="BE138" i="9"/>
  <c r="BI137" i="9"/>
  <c r="BH137" i="9"/>
  <c r="BG137" i="9"/>
  <c r="BF137" i="9"/>
  <c r="AA137" i="9"/>
  <c r="Y137" i="9"/>
  <c r="W137" i="9"/>
  <c r="BK137" i="9"/>
  <c r="N137" i="9"/>
  <c r="BE137" i="9"/>
  <c r="BI136" i="9"/>
  <c r="BH136" i="9"/>
  <c r="BG136" i="9"/>
  <c r="BF136" i="9"/>
  <c r="AA136" i="9"/>
  <c r="Y136" i="9"/>
  <c r="W136" i="9"/>
  <c r="BK136" i="9"/>
  <c r="N136" i="9"/>
  <c r="BE136" i="9"/>
  <c r="BI135" i="9"/>
  <c r="BH135" i="9"/>
  <c r="BG135" i="9"/>
  <c r="BF135" i="9"/>
  <c r="AA135" i="9"/>
  <c r="Y135" i="9"/>
  <c r="W135" i="9"/>
  <c r="BK135" i="9"/>
  <c r="N135" i="9"/>
  <c r="BE135" i="9"/>
  <c r="BI134" i="9"/>
  <c r="BH134" i="9"/>
  <c r="BG134" i="9"/>
  <c r="BF134" i="9"/>
  <c r="AA134" i="9"/>
  <c r="Y134" i="9"/>
  <c r="W134" i="9"/>
  <c r="BK134" i="9"/>
  <c r="N134" i="9"/>
  <c r="BE134" i="9"/>
  <c r="BI133" i="9"/>
  <c r="BH133" i="9"/>
  <c r="BG133" i="9"/>
  <c r="BF133" i="9"/>
  <c r="AA133" i="9"/>
  <c r="Y133" i="9"/>
  <c r="W133" i="9"/>
  <c r="BK133" i="9"/>
  <c r="N133" i="9"/>
  <c r="BE133" i="9"/>
  <c r="BI132" i="9"/>
  <c r="BH132" i="9"/>
  <c r="BG132" i="9"/>
  <c r="BF132" i="9"/>
  <c r="AA132" i="9"/>
  <c r="Y132" i="9"/>
  <c r="W132" i="9"/>
  <c r="BK132" i="9"/>
  <c r="N132" i="9"/>
  <c r="BE132" i="9"/>
  <c r="BI131" i="9"/>
  <c r="BH131" i="9"/>
  <c r="BG131" i="9"/>
  <c r="BF131" i="9"/>
  <c r="AA131" i="9"/>
  <c r="Y131" i="9"/>
  <c r="W131" i="9"/>
  <c r="BK131" i="9"/>
  <c r="N131" i="9"/>
  <c r="BE131" i="9"/>
  <c r="BI130" i="9"/>
  <c r="BH130" i="9"/>
  <c r="BG130" i="9"/>
  <c r="BF130" i="9"/>
  <c r="AA130" i="9"/>
  <c r="Y130" i="9"/>
  <c r="W130" i="9"/>
  <c r="BK130" i="9"/>
  <c r="N130" i="9"/>
  <c r="BE130" i="9"/>
  <c r="BI129" i="9"/>
  <c r="BH129" i="9"/>
  <c r="BG129" i="9"/>
  <c r="BF129" i="9"/>
  <c r="AA129" i="9"/>
  <c r="Y129" i="9"/>
  <c r="W129" i="9"/>
  <c r="BK129" i="9"/>
  <c r="N129" i="9"/>
  <c r="BE129" i="9"/>
  <c r="BI128" i="9"/>
  <c r="BH128" i="9"/>
  <c r="BG128" i="9"/>
  <c r="BF128" i="9"/>
  <c r="M34" i="9" s="1"/>
  <c r="AW97" i="1" s="1"/>
  <c r="AA128" i="9"/>
  <c r="Y128" i="9"/>
  <c r="W128" i="9"/>
  <c r="BK128" i="9"/>
  <c r="N128" i="9"/>
  <c r="BE128" i="9"/>
  <c r="BI127" i="9"/>
  <c r="BH127" i="9"/>
  <c r="BG127" i="9"/>
  <c r="BF127" i="9"/>
  <c r="AA127" i="9"/>
  <c r="Y127" i="9"/>
  <c r="W127" i="9"/>
  <c r="BK127" i="9"/>
  <c r="N127" i="9"/>
  <c r="BE127" i="9"/>
  <c r="BI126" i="9"/>
  <c r="BH126" i="9"/>
  <c r="BG126" i="9"/>
  <c r="H35" i="9"/>
  <c r="BB97" i="1" s="1"/>
  <c r="BF126" i="9"/>
  <c r="AA126" i="9"/>
  <c r="AA125" i="9" s="1"/>
  <c r="Y126" i="9"/>
  <c r="Y125" i="9"/>
  <c r="W126" i="9"/>
  <c r="W125" i="9" s="1"/>
  <c r="BK126" i="9"/>
  <c r="N126" i="9"/>
  <c r="BE126" i="9" s="1"/>
  <c r="M120" i="9"/>
  <c r="M119" i="9"/>
  <c r="F119" i="9"/>
  <c r="F117" i="9"/>
  <c r="F115" i="9"/>
  <c r="M29" i="9"/>
  <c r="AS97" i="1"/>
  <c r="M85" i="9"/>
  <c r="M84" i="9"/>
  <c r="F84" i="9"/>
  <c r="F82" i="9"/>
  <c r="F80" i="9"/>
  <c r="O16" i="9"/>
  <c r="E16" i="9"/>
  <c r="F120" i="9"/>
  <c r="F85" i="9"/>
  <c r="O15" i="9"/>
  <c r="O10" i="9"/>
  <c r="M117" i="9"/>
  <c r="M82" i="9"/>
  <c r="F6" i="9"/>
  <c r="F113" i="9"/>
  <c r="F78" i="9"/>
  <c r="AY96" i="1"/>
  <c r="AX96" i="1"/>
  <c r="BI205" i="8"/>
  <c r="BH205" i="8"/>
  <c r="BG205" i="8"/>
  <c r="BF205" i="8"/>
  <c r="AA205" i="8"/>
  <c r="AA204" i="8"/>
  <c r="Y205" i="8"/>
  <c r="Y204" i="8" s="1"/>
  <c r="W205" i="8"/>
  <c r="W204" i="8"/>
  <c r="BK205" i="8"/>
  <c r="BK204" i="8" s="1"/>
  <c r="N204" i="8" s="1"/>
  <c r="N97" i="8" s="1"/>
  <c r="N205" i="8"/>
  <c r="BE205" i="8" s="1"/>
  <c r="BI203" i="8"/>
  <c r="BH203" i="8"/>
  <c r="BG203" i="8"/>
  <c r="BF203" i="8"/>
  <c r="AA203" i="8"/>
  <c r="Y203" i="8"/>
  <c r="W203" i="8"/>
  <c r="BK203" i="8"/>
  <c r="N203" i="8"/>
  <c r="BE203" i="8"/>
  <c r="BI202" i="8"/>
  <c r="BH202" i="8"/>
  <c r="BG202" i="8"/>
  <c r="BF202" i="8"/>
  <c r="AA202" i="8"/>
  <c r="Y202" i="8"/>
  <c r="W202" i="8"/>
  <c r="BK202" i="8"/>
  <c r="N202" i="8"/>
  <c r="BE202" i="8" s="1"/>
  <c r="BI201" i="8"/>
  <c r="BH201" i="8"/>
  <c r="BG201" i="8"/>
  <c r="BF201" i="8"/>
  <c r="AA201" i="8"/>
  <c r="Y201" i="8"/>
  <c r="W201" i="8"/>
  <c r="BK201" i="8"/>
  <c r="N201" i="8"/>
  <c r="BE201" i="8"/>
  <c r="BI200" i="8"/>
  <c r="BH200" i="8"/>
  <c r="BG200" i="8"/>
  <c r="BF200" i="8"/>
  <c r="AA200" i="8"/>
  <c r="Y200" i="8"/>
  <c r="W200" i="8"/>
  <c r="BK200" i="8"/>
  <c r="N200" i="8"/>
  <c r="BE200" i="8" s="1"/>
  <c r="BI199" i="8"/>
  <c r="BH199" i="8"/>
  <c r="BG199" i="8"/>
  <c r="BF199" i="8"/>
  <c r="AA199" i="8"/>
  <c r="Y199" i="8"/>
  <c r="Y197" i="8" s="1"/>
  <c r="W199" i="8"/>
  <c r="BK199" i="8"/>
  <c r="BK197" i="8" s="1"/>
  <c r="N197" i="8" s="1"/>
  <c r="N96" i="8" s="1"/>
  <c r="N199" i="8"/>
  <c r="BE199" i="8" s="1"/>
  <c r="BI198" i="8"/>
  <c r="BH198" i="8"/>
  <c r="BG198" i="8"/>
  <c r="BF198" i="8"/>
  <c r="AA198" i="8"/>
  <c r="Y198" i="8"/>
  <c r="W198" i="8"/>
  <c r="BK198" i="8"/>
  <c r="N198" i="8"/>
  <c r="BE198" i="8" s="1"/>
  <c r="BI196" i="8"/>
  <c r="BH196" i="8"/>
  <c r="BG196" i="8"/>
  <c r="BF196" i="8"/>
  <c r="AA196" i="8"/>
  <c r="Y196" i="8"/>
  <c r="W196" i="8"/>
  <c r="BK196" i="8"/>
  <c r="N196" i="8"/>
  <c r="BE196" i="8" s="1"/>
  <c r="BI195" i="8"/>
  <c r="BH195" i="8"/>
  <c r="BG195" i="8"/>
  <c r="BF195" i="8"/>
  <c r="AA195" i="8"/>
  <c r="Y195" i="8"/>
  <c r="W195" i="8"/>
  <c r="BK195" i="8"/>
  <c r="N195" i="8"/>
  <c r="BE195" i="8"/>
  <c r="BI194" i="8"/>
  <c r="BH194" i="8"/>
  <c r="BG194" i="8"/>
  <c r="BF194" i="8"/>
  <c r="AA194" i="8"/>
  <c r="Y194" i="8"/>
  <c r="W194" i="8"/>
  <c r="BK194" i="8"/>
  <c r="N194" i="8"/>
  <c r="BE194" i="8" s="1"/>
  <c r="BI193" i="8"/>
  <c r="BH193" i="8"/>
  <c r="BG193" i="8"/>
  <c r="BF193" i="8"/>
  <c r="AA193" i="8"/>
  <c r="Y193" i="8"/>
  <c r="W193" i="8"/>
  <c r="BK193" i="8"/>
  <c r="N193" i="8"/>
  <c r="BE193" i="8"/>
  <c r="BI192" i="8"/>
  <c r="BH192" i="8"/>
  <c r="BG192" i="8"/>
  <c r="BF192" i="8"/>
  <c r="AA192" i="8"/>
  <c r="Y192" i="8"/>
  <c r="W192" i="8"/>
  <c r="BK192" i="8"/>
  <c r="N192" i="8"/>
  <c r="BE192" i="8" s="1"/>
  <c r="BI191" i="8"/>
  <c r="BH191" i="8"/>
  <c r="BG191" i="8"/>
  <c r="BF191" i="8"/>
  <c r="AA191" i="8"/>
  <c r="Y191" i="8"/>
  <c r="W191" i="8"/>
  <c r="BK191" i="8"/>
  <c r="N191" i="8"/>
  <c r="BE191" i="8" s="1"/>
  <c r="BI190" i="8"/>
  <c r="BH190" i="8"/>
  <c r="BG190" i="8"/>
  <c r="BF190" i="8"/>
  <c r="AA190" i="8"/>
  <c r="Y190" i="8"/>
  <c r="W190" i="8"/>
  <c r="BK190" i="8"/>
  <c r="N190" i="8"/>
  <c r="BE190" i="8" s="1"/>
  <c r="BI189" i="8"/>
  <c r="BH189" i="8"/>
  <c r="BG189" i="8"/>
  <c r="BF189" i="8"/>
  <c r="AA189" i="8"/>
  <c r="Y189" i="8"/>
  <c r="W189" i="8"/>
  <c r="BK189" i="8"/>
  <c r="N189" i="8"/>
  <c r="BE189" i="8" s="1"/>
  <c r="BI188" i="8"/>
  <c r="BH188" i="8"/>
  <c r="BG188" i="8"/>
  <c r="BF188" i="8"/>
  <c r="AA188" i="8"/>
  <c r="Y188" i="8"/>
  <c r="W188" i="8"/>
  <c r="BK188" i="8"/>
  <c r="N188" i="8"/>
  <c r="BE188" i="8" s="1"/>
  <c r="BI187" i="8"/>
  <c r="BH187" i="8"/>
  <c r="BG187" i="8"/>
  <c r="BF187" i="8"/>
  <c r="AA187" i="8"/>
  <c r="Y187" i="8"/>
  <c r="W187" i="8"/>
  <c r="BK187" i="8"/>
  <c r="N187" i="8"/>
  <c r="BE187" i="8"/>
  <c r="BI186" i="8"/>
  <c r="BH186" i="8"/>
  <c r="BG186" i="8"/>
  <c r="BF186" i="8"/>
  <c r="AA186" i="8"/>
  <c r="Y186" i="8"/>
  <c r="W186" i="8"/>
  <c r="BK186" i="8"/>
  <c r="N186" i="8"/>
  <c r="BE186" i="8" s="1"/>
  <c r="BI185" i="8"/>
  <c r="BH185" i="8"/>
  <c r="BG185" i="8"/>
  <c r="BF185" i="8"/>
  <c r="AA185" i="8"/>
  <c r="Y185" i="8"/>
  <c r="W185" i="8"/>
  <c r="BK185" i="8"/>
  <c r="N185" i="8"/>
  <c r="BE185" i="8"/>
  <c r="BI184" i="8"/>
  <c r="BH184" i="8"/>
  <c r="BG184" i="8"/>
  <c r="BF184" i="8"/>
  <c r="AA184" i="8"/>
  <c r="Y184" i="8"/>
  <c r="W184" i="8"/>
  <c r="BK184" i="8"/>
  <c r="N184" i="8"/>
  <c r="BE184" i="8" s="1"/>
  <c r="BI183" i="8"/>
  <c r="BH183" i="8"/>
  <c r="BG183" i="8"/>
  <c r="BF183" i="8"/>
  <c r="AA183" i="8"/>
  <c r="Y183" i="8"/>
  <c r="W183" i="8"/>
  <c r="BK183" i="8"/>
  <c r="N183" i="8"/>
  <c r="BE183" i="8" s="1"/>
  <c r="BI182" i="8"/>
  <c r="BH182" i="8"/>
  <c r="BG182" i="8"/>
  <c r="BF182" i="8"/>
  <c r="AA182" i="8"/>
  <c r="Y182" i="8"/>
  <c r="W182" i="8"/>
  <c r="BK182" i="8"/>
  <c r="N182" i="8"/>
  <c r="BE182" i="8" s="1"/>
  <c r="BI181" i="8"/>
  <c r="BH181" i="8"/>
  <c r="BG181" i="8"/>
  <c r="BF181" i="8"/>
  <c r="AA181" i="8"/>
  <c r="Y181" i="8"/>
  <c r="W181" i="8"/>
  <c r="BK181" i="8"/>
  <c r="N181" i="8"/>
  <c r="BE181" i="8" s="1"/>
  <c r="BI180" i="8"/>
  <c r="BH180" i="8"/>
  <c r="BG180" i="8"/>
  <c r="BF180" i="8"/>
  <c r="AA180" i="8"/>
  <c r="Y180" i="8"/>
  <c r="W180" i="8"/>
  <c r="BK180" i="8"/>
  <c r="N180" i="8"/>
  <c r="BE180" i="8" s="1"/>
  <c r="BI179" i="8"/>
  <c r="BH179" i="8"/>
  <c r="BG179" i="8"/>
  <c r="BF179" i="8"/>
  <c r="AA179" i="8"/>
  <c r="Y179" i="8"/>
  <c r="W179" i="8"/>
  <c r="BK179" i="8"/>
  <c r="N179" i="8"/>
  <c r="BE179" i="8"/>
  <c r="BI178" i="8"/>
  <c r="BH178" i="8"/>
  <c r="BG178" i="8"/>
  <c r="BF178" i="8"/>
  <c r="AA178" i="8"/>
  <c r="Y178" i="8"/>
  <c r="W178" i="8"/>
  <c r="BK178" i="8"/>
  <c r="N178" i="8"/>
  <c r="BE178" i="8" s="1"/>
  <c r="BI177" i="8"/>
  <c r="BH177" i="8"/>
  <c r="BG177" i="8"/>
  <c r="BF177" i="8"/>
  <c r="AA177" i="8"/>
  <c r="Y177" i="8"/>
  <c r="W177" i="8"/>
  <c r="BK177" i="8"/>
  <c r="N177" i="8"/>
  <c r="BE177" i="8"/>
  <c r="BI176" i="8"/>
  <c r="BH176" i="8"/>
  <c r="BG176" i="8"/>
  <c r="BF176" i="8"/>
  <c r="AA176" i="8"/>
  <c r="Y176" i="8"/>
  <c r="W176" i="8"/>
  <c r="BK176" i="8"/>
  <c r="N176" i="8"/>
  <c r="BE176" i="8" s="1"/>
  <c r="BI175" i="8"/>
  <c r="BH175" i="8"/>
  <c r="BG175" i="8"/>
  <c r="BF175" i="8"/>
  <c r="AA175" i="8"/>
  <c r="Y175" i="8"/>
  <c r="W175" i="8"/>
  <c r="BK175" i="8"/>
  <c r="N175" i="8"/>
  <c r="BE175" i="8" s="1"/>
  <c r="BI174" i="8"/>
  <c r="BH174" i="8"/>
  <c r="BG174" i="8"/>
  <c r="BF174" i="8"/>
  <c r="AA174" i="8"/>
  <c r="Y174" i="8"/>
  <c r="W174" i="8"/>
  <c r="BK174" i="8"/>
  <c r="N174" i="8"/>
  <c r="BE174" i="8" s="1"/>
  <c r="BI173" i="8"/>
  <c r="BH173" i="8"/>
  <c r="BG173" i="8"/>
  <c r="BF173" i="8"/>
  <c r="AA173" i="8"/>
  <c r="Y173" i="8"/>
  <c r="W173" i="8"/>
  <c r="BK173" i="8"/>
  <c r="N173" i="8"/>
  <c r="BE173" i="8" s="1"/>
  <c r="BI172" i="8"/>
  <c r="BH172" i="8"/>
  <c r="BG172" i="8"/>
  <c r="BF172" i="8"/>
  <c r="AA172" i="8"/>
  <c r="Y172" i="8"/>
  <c r="W172" i="8"/>
  <c r="BK172" i="8"/>
  <c r="N172" i="8"/>
  <c r="BE172" i="8" s="1"/>
  <c r="BI171" i="8"/>
  <c r="BH171" i="8"/>
  <c r="BG171" i="8"/>
  <c r="BF171" i="8"/>
  <c r="AA171" i="8"/>
  <c r="Y171" i="8"/>
  <c r="W171" i="8"/>
  <c r="BK171" i="8"/>
  <c r="N171" i="8"/>
  <c r="BE171" i="8"/>
  <c r="BI170" i="8"/>
  <c r="BH170" i="8"/>
  <c r="BG170" i="8"/>
  <c r="BF170" i="8"/>
  <c r="AA170" i="8"/>
  <c r="Y170" i="8"/>
  <c r="W170" i="8"/>
  <c r="BK170" i="8"/>
  <c r="N170" i="8"/>
  <c r="BE170" i="8" s="1"/>
  <c r="BI169" i="8"/>
  <c r="BH169" i="8"/>
  <c r="BG169" i="8"/>
  <c r="BF169" i="8"/>
  <c r="AA169" i="8"/>
  <c r="Y169" i="8"/>
  <c r="W169" i="8"/>
  <c r="BK169" i="8"/>
  <c r="N169" i="8"/>
  <c r="BE169" i="8"/>
  <c r="BI168" i="8"/>
  <c r="BH168" i="8"/>
  <c r="BG168" i="8"/>
  <c r="BF168" i="8"/>
  <c r="AA168" i="8"/>
  <c r="Y168" i="8"/>
  <c r="W168" i="8"/>
  <c r="BK168" i="8"/>
  <c r="N168" i="8"/>
  <c r="BE168" i="8" s="1"/>
  <c r="BI167" i="8"/>
  <c r="BH167" i="8"/>
  <c r="BG167" i="8"/>
  <c r="BF167" i="8"/>
  <c r="AA167" i="8"/>
  <c r="Y167" i="8"/>
  <c r="W167" i="8"/>
  <c r="BK167" i="8"/>
  <c r="N167" i="8"/>
  <c r="BE167" i="8" s="1"/>
  <c r="BI166" i="8"/>
  <c r="BH166" i="8"/>
  <c r="BG166" i="8"/>
  <c r="BF166" i="8"/>
  <c r="AA166" i="8"/>
  <c r="Y166" i="8"/>
  <c r="W166" i="8"/>
  <c r="BK166" i="8"/>
  <c r="N166" i="8"/>
  <c r="BE166" i="8" s="1"/>
  <c r="BI165" i="8"/>
  <c r="BH165" i="8"/>
  <c r="BG165" i="8"/>
  <c r="BF165" i="8"/>
  <c r="AA165" i="8"/>
  <c r="Y165" i="8"/>
  <c r="Y163" i="8" s="1"/>
  <c r="W165" i="8"/>
  <c r="BK165" i="8"/>
  <c r="N165" i="8"/>
  <c r="BE165" i="8" s="1"/>
  <c r="BI164" i="8"/>
  <c r="BH164" i="8"/>
  <c r="BG164" i="8"/>
  <c r="BF164" i="8"/>
  <c r="AA164" i="8"/>
  <c r="Y164" i="8"/>
  <c r="W164" i="8"/>
  <c r="BK164" i="8"/>
  <c r="N164" i="8"/>
  <c r="BE164" i="8" s="1"/>
  <c r="BI162" i="8"/>
  <c r="BH162" i="8"/>
  <c r="BG162" i="8"/>
  <c r="BF162" i="8"/>
  <c r="AA162" i="8"/>
  <c r="Y162" i="8"/>
  <c r="W162" i="8"/>
  <c r="BK162" i="8"/>
  <c r="N162" i="8"/>
  <c r="BE162" i="8" s="1"/>
  <c r="BI161" i="8"/>
  <c r="BH161" i="8"/>
  <c r="BG161" i="8"/>
  <c r="BF161" i="8"/>
  <c r="AA161" i="8"/>
  <c r="Y161" i="8"/>
  <c r="W161" i="8"/>
  <c r="BK161" i="8"/>
  <c r="N161" i="8"/>
  <c r="BE161" i="8" s="1"/>
  <c r="BI160" i="8"/>
  <c r="BH160" i="8"/>
  <c r="BG160" i="8"/>
  <c r="BF160" i="8"/>
  <c r="AA160" i="8"/>
  <c r="Y160" i="8"/>
  <c r="W160" i="8"/>
  <c r="BK160" i="8"/>
  <c r="N160" i="8"/>
  <c r="BE160" i="8" s="1"/>
  <c r="BI159" i="8"/>
  <c r="BH159" i="8"/>
  <c r="BG159" i="8"/>
  <c r="BF159" i="8"/>
  <c r="AA159" i="8"/>
  <c r="Y159" i="8"/>
  <c r="W159" i="8"/>
  <c r="BK159" i="8"/>
  <c r="N159" i="8"/>
  <c r="BE159" i="8"/>
  <c r="BI158" i="8"/>
  <c r="BH158" i="8"/>
  <c r="BG158" i="8"/>
  <c r="BF158" i="8"/>
  <c r="AA158" i="8"/>
  <c r="Y158" i="8"/>
  <c r="W158" i="8"/>
  <c r="BK158" i="8"/>
  <c r="N158" i="8"/>
  <c r="BE158" i="8" s="1"/>
  <c r="BI157" i="8"/>
  <c r="BH157" i="8"/>
  <c r="BG157" i="8"/>
  <c r="BF157" i="8"/>
  <c r="AA157" i="8"/>
  <c r="Y157" i="8"/>
  <c r="W157" i="8"/>
  <c r="BK157" i="8"/>
  <c r="N157" i="8"/>
  <c r="BE157" i="8"/>
  <c r="BI156" i="8"/>
  <c r="BH156" i="8"/>
  <c r="BG156" i="8"/>
  <c r="BF156" i="8"/>
  <c r="AA156" i="8"/>
  <c r="Y156" i="8"/>
  <c r="W156" i="8"/>
  <c r="BK156" i="8"/>
  <c r="N156" i="8"/>
  <c r="BE156" i="8" s="1"/>
  <c r="BI155" i="8"/>
  <c r="BH155" i="8"/>
  <c r="BG155" i="8"/>
  <c r="BF155" i="8"/>
  <c r="AA155" i="8"/>
  <c r="Y155" i="8"/>
  <c r="W155" i="8"/>
  <c r="BK155" i="8"/>
  <c r="N155" i="8"/>
  <c r="BE155" i="8" s="1"/>
  <c r="BI154" i="8"/>
  <c r="BH154" i="8"/>
  <c r="BG154" i="8"/>
  <c r="BF154" i="8"/>
  <c r="AA154" i="8"/>
  <c r="Y154" i="8"/>
  <c r="W154" i="8"/>
  <c r="BK154" i="8"/>
  <c r="N154" i="8"/>
  <c r="BE154" i="8" s="1"/>
  <c r="BI153" i="8"/>
  <c r="BH153" i="8"/>
  <c r="BG153" i="8"/>
  <c r="BF153" i="8"/>
  <c r="AA153" i="8"/>
  <c r="Y153" i="8"/>
  <c r="W153" i="8"/>
  <c r="BK153" i="8"/>
  <c r="N153" i="8"/>
  <c r="BE153" i="8" s="1"/>
  <c r="BI152" i="8"/>
  <c r="BH152" i="8"/>
  <c r="BG152" i="8"/>
  <c r="BF152" i="8"/>
  <c r="AA152" i="8"/>
  <c r="Y152" i="8"/>
  <c r="W152" i="8"/>
  <c r="BK152" i="8"/>
  <c r="N152" i="8"/>
  <c r="BE152" i="8" s="1"/>
  <c r="BI151" i="8"/>
  <c r="BH151" i="8"/>
  <c r="BG151" i="8"/>
  <c r="BF151" i="8"/>
  <c r="AA151" i="8"/>
  <c r="Y151" i="8"/>
  <c r="W151" i="8"/>
  <c r="BK151" i="8"/>
  <c r="N151" i="8"/>
  <c r="BE151" i="8"/>
  <c r="BI150" i="8"/>
  <c r="BH150" i="8"/>
  <c r="BG150" i="8"/>
  <c r="BF150" i="8"/>
  <c r="AA150" i="8"/>
  <c r="Y150" i="8"/>
  <c r="W150" i="8"/>
  <c r="BK150" i="8"/>
  <c r="N150" i="8"/>
  <c r="BE150" i="8" s="1"/>
  <c r="BI149" i="8"/>
  <c r="BH149" i="8"/>
  <c r="BG149" i="8"/>
  <c r="BF149" i="8"/>
  <c r="AA149" i="8"/>
  <c r="Y149" i="8"/>
  <c r="W149" i="8"/>
  <c r="BK149" i="8"/>
  <c r="N149" i="8"/>
  <c r="BE149" i="8"/>
  <c r="BI148" i="8"/>
  <c r="BH148" i="8"/>
  <c r="BG148" i="8"/>
  <c r="BF148" i="8"/>
  <c r="AA148" i="8"/>
  <c r="Y148" i="8"/>
  <c r="W148" i="8"/>
  <c r="BK148" i="8"/>
  <c r="N148" i="8"/>
  <c r="BE148" i="8" s="1"/>
  <c r="BI147" i="8"/>
  <c r="BH147" i="8"/>
  <c r="BG147" i="8"/>
  <c r="BF147" i="8"/>
  <c r="AA147" i="8"/>
  <c r="Y147" i="8"/>
  <c r="W147" i="8"/>
  <c r="BK147" i="8"/>
  <c r="N147" i="8"/>
  <c r="BE147" i="8" s="1"/>
  <c r="BI146" i="8"/>
  <c r="BH146" i="8"/>
  <c r="BG146" i="8"/>
  <c r="BF146" i="8"/>
  <c r="AA146" i="8"/>
  <c r="Y146" i="8"/>
  <c r="Y145" i="8"/>
  <c r="W146" i="8"/>
  <c r="BK146" i="8"/>
  <c r="N146" i="8"/>
  <c r="BE146" i="8" s="1"/>
  <c r="BI144" i="8"/>
  <c r="BH144" i="8"/>
  <c r="BG144" i="8"/>
  <c r="BF144" i="8"/>
  <c r="AA144" i="8"/>
  <c r="AA143" i="8" s="1"/>
  <c r="Y144" i="8"/>
  <c r="Y143" i="8"/>
  <c r="W144" i="8"/>
  <c r="W143" i="8" s="1"/>
  <c r="BK144" i="8"/>
  <c r="BK143" i="8" s="1"/>
  <c r="N143" i="8" s="1"/>
  <c r="N93" i="8" s="1"/>
  <c r="N144" i="8"/>
  <c r="BE144" i="8" s="1"/>
  <c r="BI142" i="8"/>
  <c r="BH142" i="8"/>
  <c r="BG142" i="8"/>
  <c r="BF142" i="8"/>
  <c r="AA142" i="8"/>
  <c r="AA141" i="8" s="1"/>
  <c r="Y142" i="8"/>
  <c r="Y141" i="8"/>
  <c r="W142" i="8"/>
  <c r="W141" i="8" s="1"/>
  <c r="BK142" i="8"/>
  <c r="BK141" i="8" s="1"/>
  <c r="N141" i="8" s="1"/>
  <c r="N92" i="8" s="1"/>
  <c r="N142" i="8"/>
  <c r="BE142" i="8" s="1"/>
  <c r="BI140" i="8"/>
  <c r="BH140" i="8"/>
  <c r="BG140" i="8"/>
  <c r="BF140" i="8"/>
  <c r="AA140" i="8"/>
  <c r="Y140" i="8"/>
  <c r="W140" i="8"/>
  <c r="BK140" i="8"/>
  <c r="N140" i="8"/>
  <c r="BE140" i="8" s="1"/>
  <c r="BI139" i="8"/>
  <c r="BH139" i="8"/>
  <c r="BG139" i="8"/>
  <c r="BF139" i="8"/>
  <c r="AA139" i="8"/>
  <c r="Y139" i="8"/>
  <c r="W139" i="8"/>
  <c r="BK139" i="8"/>
  <c r="N139" i="8"/>
  <c r="BE139" i="8"/>
  <c r="BI138" i="8"/>
  <c r="BH138" i="8"/>
  <c r="BG138" i="8"/>
  <c r="BF138" i="8"/>
  <c r="AA138" i="8"/>
  <c r="Y138" i="8"/>
  <c r="W138" i="8"/>
  <c r="BK138" i="8"/>
  <c r="N138" i="8"/>
  <c r="BE138" i="8" s="1"/>
  <c r="BI137" i="8"/>
  <c r="BH137" i="8"/>
  <c r="BG137" i="8"/>
  <c r="BF137" i="8"/>
  <c r="AA137" i="8"/>
  <c r="Y137" i="8"/>
  <c r="W137" i="8"/>
  <c r="BK137" i="8"/>
  <c r="N137" i="8"/>
  <c r="BE137" i="8" s="1"/>
  <c r="BI136" i="8"/>
  <c r="BH136" i="8"/>
  <c r="BG136" i="8"/>
  <c r="BF136" i="8"/>
  <c r="AA136" i="8"/>
  <c r="Y136" i="8"/>
  <c r="W136" i="8"/>
  <c r="BK136" i="8"/>
  <c r="N136" i="8"/>
  <c r="BE136" i="8" s="1"/>
  <c r="BI135" i="8"/>
  <c r="BH135" i="8"/>
  <c r="BG135" i="8"/>
  <c r="BF135" i="8"/>
  <c r="AA135" i="8"/>
  <c r="Y135" i="8"/>
  <c r="W135" i="8"/>
  <c r="BK135" i="8"/>
  <c r="N135" i="8"/>
  <c r="BE135" i="8" s="1"/>
  <c r="BI134" i="8"/>
  <c r="BH134" i="8"/>
  <c r="BG134" i="8"/>
  <c r="BF134" i="8"/>
  <c r="AA134" i="8"/>
  <c r="Y134" i="8"/>
  <c r="W134" i="8"/>
  <c r="BK134" i="8"/>
  <c r="N134" i="8"/>
  <c r="BE134" i="8" s="1"/>
  <c r="BI133" i="8"/>
  <c r="BH133" i="8"/>
  <c r="BG133" i="8"/>
  <c r="BF133" i="8"/>
  <c r="AA133" i="8"/>
  <c r="Y133" i="8"/>
  <c r="W133" i="8"/>
  <c r="BK133" i="8"/>
  <c r="N133" i="8"/>
  <c r="BE133" i="8"/>
  <c r="BI132" i="8"/>
  <c r="BH132" i="8"/>
  <c r="BG132" i="8"/>
  <c r="BF132" i="8"/>
  <c r="AA132" i="8"/>
  <c r="Y132" i="8"/>
  <c r="W132" i="8"/>
  <c r="BK132" i="8"/>
  <c r="N132" i="8"/>
  <c r="BE132" i="8" s="1"/>
  <c r="BI131" i="8"/>
  <c r="BH131" i="8"/>
  <c r="BG131" i="8"/>
  <c r="BF131" i="8"/>
  <c r="AA131" i="8"/>
  <c r="Y131" i="8"/>
  <c r="W131" i="8"/>
  <c r="BK131" i="8"/>
  <c r="N131" i="8"/>
  <c r="BE131" i="8"/>
  <c r="BI130" i="8"/>
  <c r="BH130" i="8"/>
  <c r="BG130" i="8"/>
  <c r="BF130" i="8"/>
  <c r="AA130" i="8"/>
  <c r="Y130" i="8"/>
  <c r="W130" i="8"/>
  <c r="BK130" i="8"/>
  <c r="N130" i="8"/>
  <c r="BE130" i="8" s="1"/>
  <c r="BI129" i="8"/>
  <c r="BH129" i="8"/>
  <c r="BG129" i="8"/>
  <c r="BF129" i="8"/>
  <c r="AA129" i="8"/>
  <c r="Y129" i="8"/>
  <c r="W129" i="8"/>
  <c r="BK129" i="8"/>
  <c r="N129" i="8"/>
  <c r="BE129" i="8" s="1"/>
  <c r="BI128" i="8"/>
  <c r="BH128" i="8"/>
  <c r="BG128" i="8"/>
  <c r="BF128" i="8"/>
  <c r="AA128" i="8"/>
  <c r="Y128" i="8"/>
  <c r="W128" i="8"/>
  <c r="BK128" i="8"/>
  <c r="N128" i="8"/>
  <c r="BE128" i="8" s="1"/>
  <c r="BI127" i="8"/>
  <c r="BH127" i="8"/>
  <c r="BG127" i="8"/>
  <c r="BF127" i="8"/>
  <c r="AA127" i="8"/>
  <c r="Y127" i="8"/>
  <c r="W127" i="8"/>
  <c r="BK127" i="8"/>
  <c r="N127" i="8"/>
  <c r="BE127" i="8" s="1"/>
  <c r="BI126" i="8"/>
  <c r="BH126" i="8"/>
  <c r="BG126" i="8"/>
  <c r="BF126" i="8"/>
  <c r="AA126" i="8"/>
  <c r="Y126" i="8"/>
  <c r="W126" i="8"/>
  <c r="BK126" i="8"/>
  <c r="N126" i="8"/>
  <c r="BE126" i="8" s="1"/>
  <c r="BI125" i="8"/>
  <c r="BH125" i="8"/>
  <c r="BG125" i="8"/>
  <c r="BF125" i="8"/>
  <c r="AA125" i="8"/>
  <c r="Y125" i="8"/>
  <c r="W125" i="8"/>
  <c r="BK125" i="8"/>
  <c r="N125" i="8"/>
  <c r="BE125" i="8"/>
  <c r="BI124" i="8"/>
  <c r="BH124" i="8"/>
  <c r="BG124" i="8"/>
  <c r="BF124" i="8"/>
  <c r="AA124" i="8"/>
  <c r="Y124" i="8"/>
  <c r="W124" i="8"/>
  <c r="BK124" i="8"/>
  <c r="BK121" i="8" s="1"/>
  <c r="N124" i="8"/>
  <c r="BE124" i="8" s="1"/>
  <c r="BI123" i="8"/>
  <c r="BH123" i="8"/>
  <c r="BG123" i="8"/>
  <c r="H35" i="8" s="1"/>
  <c r="BB96" i="1" s="1"/>
  <c r="BF123" i="8"/>
  <c r="AA123" i="8"/>
  <c r="Y123" i="8"/>
  <c r="W123" i="8"/>
  <c r="BK123" i="8"/>
  <c r="N123" i="8"/>
  <c r="BE123" i="8"/>
  <c r="BI122" i="8"/>
  <c r="H37" i="8" s="1"/>
  <c r="BD96" i="1" s="1"/>
  <c r="BH122" i="8"/>
  <c r="BG122" i="8"/>
  <c r="BF122" i="8"/>
  <c r="H34" i="8"/>
  <c r="BA96" i="1" s="1"/>
  <c r="AA122" i="8"/>
  <c r="Y122" i="8"/>
  <c r="W122" i="8"/>
  <c r="W121" i="8"/>
  <c r="BK122" i="8"/>
  <c r="N122" i="8"/>
  <c r="BE122" i="8"/>
  <c r="M116" i="8"/>
  <c r="M115" i="8"/>
  <c r="F115" i="8"/>
  <c r="F113" i="8"/>
  <c r="F111" i="8"/>
  <c r="M29" i="8"/>
  <c r="AS96" i="1" s="1"/>
  <c r="M85" i="8"/>
  <c r="M84" i="8"/>
  <c r="F84" i="8"/>
  <c r="F82" i="8"/>
  <c r="F80" i="8"/>
  <c r="O16" i="8"/>
  <c r="E16" i="8"/>
  <c r="F116" i="8" s="1"/>
  <c r="F85" i="8"/>
  <c r="O15" i="8"/>
  <c r="O10" i="8"/>
  <c r="M113" i="8" s="1"/>
  <c r="M82" i="8"/>
  <c r="F6" i="8"/>
  <c r="AY94" i="1"/>
  <c r="AX94" i="1"/>
  <c r="BI140" i="7"/>
  <c r="BH140" i="7"/>
  <c r="BG140" i="7"/>
  <c r="BF140" i="7"/>
  <c r="AA140" i="7"/>
  <c r="AA139" i="7" s="1"/>
  <c r="Y140" i="7"/>
  <c r="Y139" i="7"/>
  <c r="W140" i="7"/>
  <c r="W139" i="7" s="1"/>
  <c r="BK140" i="7"/>
  <c r="BK139" i="7" s="1"/>
  <c r="N139" i="7" s="1"/>
  <c r="N96" i="7" s="1"/>
  <c r="N140" i="7"/>
  <c r="BE140" i="7" s="1"/>
  <c r="BI138" i="7"/>
  <c r="BH138" i="7"/>
  <c r="BG138" i="7"/>
  <c r="BF138" i="7"/>
  <c r="AA138" i="7"/>
  <c r="Y138" i="7"/>
  <c r="W138" i="7"/>
  <c r="BK138" i="7"/>
  <c r="N138" i="7"/>
  <c r="BE138" i="7" s="1"/>
  <c r="BI137" i="7"/>
  <c r="BH137" i="7"/>
  <c r="BG137" i="7"/>
  <c r="BF137" i="7"/>
  <c r="AA137" i="7"/>
  <c r="Y137" i="7"/>
  <c r="W137" i="7"/>
  <c r="BK137" i="7"/>
  <c r="N137" i="7"/>
  <c r="BE137" i="7"/>
  <c r="BI136" i="7"/>
  <c r="BH136" i="7"/>
  <c r="BG136" i="7"/>
  <c r="BF136" i="7"/>
  <c r="AA136" i="7"/>
  <c r="Y136" i="7"/>
  <c r="W136" i="7"/>
  <c r="BK136" i="7"/>
  <c r="N136" i="7"/>
  <c r="BE136" i="7" s="1"/>
  <c r="BI135" i="7"/>
  <c r="BH135" i="7"/>
  <c r="BG135" i="7"/>
  <c r="BF135" i="7"/>
  <c r="AA135" i="7"/>
  <c r="Y135" i="7"/>
  <c r="W135" i="7"/>
  <c r="BK135" i="7"/>
  <c r="N135" i="7"/>
  <c r="BE135" i="7" s="1"/>
  <c r="BI134" i="7"/>
  <c r="BH134" i="7"/>
  <c r="BG134" i="7"/>
  <c r="BF134" i="7"/>
  <c r="AA134" i="7"/>
  <c r="AA133" i="7" s="1"/>
  <c r="Y134" i="7"/>
  <c r="W134" i="7"/>
  <c r="BK134" i="7"/>
  <c r="N134" i="7"/>
  <c r="BE134" i="7" s="1"/>
  <c r="BI132" i="7"/>
  <c r="BH132" i="7"/>
  <c r="BG132" i="7"/>
  <c r="BF132" i="7"/>
  <c r="AA132" i="7"/>
  <c r="AA131" i="7"/>
  <c r="Y132" i="7"/>
  <c r="Y131" i="7"/>
  <c r="W132" i="7"/>
  <c r="W131" i="7"/>
  <c r="BK132" i="7"/>
  <c r="BK131" i="7" s="1"/>
  <c r="N131" i="7" s="1"/>
  <c r="N94" i="7" s="1"/>
  <c r="N132" i="7"/>
  <c r="BE132" i="7" s="1"/>
  <c r="BI130" i="7"/>
  <c r="BH130" i="7"/>
  <c r="BG130" i="7"/>
  <c r="BF130" i="7"/>
  <c r="AA130" i="7"/>
  <c r="Y130" i="7"/>
  <c r="W130" i="7"/>
  <c r="BK130" i="7"/>
  <c r="N130" i="7"/>
  <c r="BE130" i="7" s="1"/>
  <c r="BI129" i="7"/>
  <c r="BH129" i="7"/>
  <c r="BG129" i="7"/>
  <c r="BF129" i="7"/>
  <c r="AA129" i="7"/>
  <c r="Y129" i="7"/>
  <c r="Y126" i="7" s="1"/>
  <c r="W129" i="7"/>
  <c r="BK129" i="7"/>
  <c r="N129" i="7"/>
  <c r="BE129" i="7" s="1"/>
  <c r="BI128" i="7"/>
  <c r="BH128" i="7"/>
  <c r="BG128" i="7"/>
  <c r="BF128" i="7"/>
  <c r="AA128" i="7"/>
  <c r="Y128" i="7"/>
  <c r="W128" i="7"/>
  <c r="W126" i="7" s="1"/>
  <c r="BK128" i="7"/>
  <c r="N128" i="7"/>
  <c r="BE128" i="7" s="1"/>
  <c r="BI127" i="7"/>
  <c r="H37" i="7" s="1"/>
  <c r="BD94" i="1" s="1"/>
  <c r="BH127" i="7"/>
  <c r="BG127" i="7"/>
  <c r="BF127" i="7"/>
  <c r="AA127" i="7"/>
  <c r="AA126" i="7"/>
  <c r="Y127" i="7"/>
  <c r="W127" i="7"/>
  <c r="BK127" i="7"/>
  <c r="N127" i="7"/>
  <c r="BE127" i="7"/>
  <c r="BI124" i="7"/>
  <c r="BH124" i="7"/>
  <c r="BG124" i="7"/>
  <c r="BF124" i="7"/>
  <c r="AA124" i="7"/>
  <c r="Y124" i="7"/>
  <c r="W124" i="7"/>
  <c r="BK124" i="7"/>
  <c r="N124" i="7"/>
  <c r="BE124" i="7"/>
  <c r="BI123" i="7"/>
  <c r="BH123" i="7"/>
  <c r="BG123" i="7"/>
  <c r="BF123" i="7"/>
  <c r="AA123" i="7"/>
  <c r="AA120" i="7" s="1"/>
  <c r="AA119" i="7" s="1"/>
  <c r="Y123" i="7"/>
  <c r="Y120" i="7" s="1"/>
  <c r="W123" i="7"/>
  <c r="BK123" i="7"/>
  <c r="N123" i="7"/>
  <c r="BE123" i="7"/>
  <c r="BI122" i="7"/>
  <c r="BH122" i="7"/>
  <c r="BG122" i="7"/>
  <c r="BF122" i="7"/>
  <c r="AA122" i="7"/>
  <c r="Y122" i="7"/>
  <c r="W122" i="7"/>
  <c r="W120" i="7" s="1"/>
  <c r="BK122" i="7"/>
  <c r="N122" i="7"/>
  <c r="BE122" i="7"/>
  <c r="BI121" i="7"/>
  <c r="BH121" i="7"/>
  <c r="BG121" i="7"/>
  <c r="BF121" i="7"/>
  <c r="AA121" i="7"/>
  <c r="Y121" i="7"/>
  <c r="Y119" i="7"/>
  <c r="W121" i="7"/>
  <c r="W119" i="7"/>
  <c r="BK121" i="7"/>
  <c r="N121" i="7"/>
  <c r="BE121" i="7" s="1"/>
  <c r="M115" i="7"/>
  <c r="M114" i="7"/>
  <c r="F114" i="7"/>
  <c r="F112" i="7"/>
  <c r="F110" i="7"/>
  <c r="M29" i="7"/>
  <c r="AS94" i="1" s="1"/>
  <c r="M85" i="7"/>
  <c r="M84" i="7"/>
  <c r="F84" i="7"/>
  <c r="F82" i="7"/>
  <c r="F80" i="7"/>
  <c r="O16" i="7"/>
  <c r="E16" i="7"/>
  <c r="O15" i="7"/>
  <c r="O10" i="7"/>
  <c r="F6" i="7"/>
  <c r="AY93" i="1"/>
  <c r="AX93" i="1"/>
  <c r="BI186" i="6"/>
  <c r="BH186" i="6"/>
  <c r="BG186" i="6"/>
  <c r="BF186" i="6"/>
  <c r="AA186" i="6"/>
  <c r="AA185" i="6" s="1"/>
  <c r="Y186" i="6"/>
  <c r="Y185" i="6"/>
  <c r="W186" i="6"/>
  <c r="W185" i="6" s="1"/>
  <c r="BK186" i="6"/>
  <c r="BK185" i="6" s="1"/>
  <c r="N185" i="6" s="1"/>
  <c r="N97" i="6" s="1"/>
  <c r="N186" i="6"/>
  <c r="BE186" i="6" s="1"/>
  <c r="BI184" i="6"/>
  <c r="BH184" i="6"/>
  <c r="BG184" i="6"/>
  <c r="BF184" i="6"/>
  <c r="AA184" i="6"/>
  <c r="Y184" i="6"/>
  <c r="W184" i="6"/>
  <c r="BK184" i="6"/>
  <c r="N184" i="6"/>
  <c r="BE184" i="6" s="1"/>
  <c r="BI183" i="6"/>
  <c r="BH183" i="6"/>
  <c r="BG183" i="6"/>
  <c r="BF183" i="6"/>
  <c r="AA183" i="6"/>
  <c r="Y183" i="6"/>
  <c r="W183" i="6"/>
  <c r="BK183" i="6"/>
  <c r="N183" i="6"/>
  <c r="BE183" i="6"/>
  <c r="BI182" i="6"/>
  <c r="BH182" i="6"/>
  <c r="BG182" i="6"/>
  <c r="BF182" i="6"/>
  <c r="AA182" i="6"/>
  <c r="Y182" i="6"/>
  <c r="W182" i="6"/>
  <c r="BK182" i="6"/>
  <c r="N182" i="6"/>
  <c r="BE182" i="6" s="1"/>
  <c r="BI181" i="6"/>
  <c r="BH181" i="6"/>
  <c r="BG181" i="6"/>
  <c r="BF181" i="6"/>
  <c r="AA181" i="6"/>
  <c r="Y181" i="6"/>
  <c r="W181" i="6"/>
  <c r="BK181" i="6"/>
  <c r="N181" i="6"/>
  <c r="BE181" i="6" s="1"/>
  <c r="BI180" i="6"/>
  <c r="BH180" i="6"/>
  <c r="BG180" i="6"/>
  <c r="BF180" i="6"/>
  <c r="AA180" i="6"/>
  <c r="Y180" i="6"/>
  <c r="W180" i="6"/>
  <c r="BK180" i="6"/>
  <c r="N180" i="6"/>
  <c r="BE180" i="6" s="1"/>
  <c r="BI179" i="6"/>
  <c r="BH179" i="6"/>
  <c r="BG179" i="6"/>
  <c r="BF179" i="6"/>
  <c r="AA179" i="6"/>
  <c r="Y179" i="6"/>
  <c r="W179" i="6"/>
  <c r="BK179" i="6"/>
  <c r="N179" i="6"/>
  <c r="BE179" i="6"/>
  <c r="BI178" i="6"/>
  <c r="BH178" i="6"/>
  <c r="BG178" i="6"/>
  <c r="BF178" i="6"/>
  <c r="AA178" i="6"/>
  <c r="Y178" i="6"/>
  <c r="W178" i="6"/>
  <c r="BK178" i="6"/>
  <c r="N178" i="6"/>
  <c r="BE178" i="6" s="1"/>
  <c r="BI177" i="6"/>
  <c r="BH177" i="6"/>
  <c r="BG177" i="6"/>
  <c r="BF177" i="6"/>
  <c r="AA177" i="6"/>
  <c r="Y177" i="6"/>
  <c r="W177" i="6"/>
  <c r="BK177" i="6"/>
  <c r="N177" i="6"/>
  <c r="BE177" i="6" s="1"/>
  <c r="BI176" i="6"/>
  <c r="BH176" i="6"/>
  <c r="BG176" i="6"/>
  <c r="BF176" i="6"/>
  <c r="AA176" i="6"/>
  <c r="Y176" i="6"/>
  <c r="Y175" i="6"/>
  <c r="W176" i="6"/>
  <c r="BK176" i="6"/>
  <c r="N176" i="6"/>
  <c r="BE176" i="6"/>
  <c r="BI174" i="6"/>
  <c r="BH174" i="6"/>
  <c r="BG174" i="6"/>
  <c r="BF174" i="6"/>
  <c r="AA174" i="6"/>
  <c r="Y174" i="6"/>
  <c r="W174" i="6"/>
  <c r="BK174" i="6"/>
  <c r="N174" i="6"/>
  <c r="BE174" i="6" s="1"/>
  <c r="BI173" i="6"/>
  <c r="BH173" i="6"/>
  <c r="BG173" i="6"/>
  <c r="BF173" i="6"/>
  <c r="AA173" i="6"/>
  <c r="Y173" i="6"/>
  <c r="W173" i="6"/>
  <c r="BK173" i="6"/>
  <c r="N173" i="6"/>
  <c r="BE173" i="6" s="1"/>
  <c r="BI172" i="6"/>
  <c r="BH172" i="6"/>
  <c r="BG172" i="6"/>
  <c r="BF172" i="6"/>
  <c r="AA172" i="6"/>
  <c r="Y172" i="6"/>
  <c r="W172" i="6"/>
  <c r="BK172" i="6"/>
  <c r="N172" i="6"/>
  <c r="BE172" i="6" s="1"/>
  <c r="BI171" i="6"/>
  <c r="BH171" i="6"/>
  <c r="BG171" i="6"/>
  <c r="BF171" i="6"/>
  <c r="AA171" i="6"/>
  <c r="Y171" i="6"/>
  <c r="W171" i="6"/>
  <c r="BK171" i="6"/>
  <c r="N171" i="6"/>
  <c r="BE171" i="6"/>
  <c r="BI170" i="6"/>
  <c r="BH170" i="6"/>
  <c r="BG170" i="6"/>
  <c r="BF170" i="6"/>
  <c r="AA170" i="6"/>
  <c r="Y170" i="6"/>
  <c r="W170" i="6"/>
  <c r="BK170" i="6"/>
  <c r="N170" i="6"/>
  <c r="BE170" i="6" s="1"/>
  <c r="BI169" i="6"/>
  <c r="BH169" i="6"/>
  <c r="BG169" i="6"/>
  <c r="BF169" i="6"/>
  <c r="AA169" i="6"/>
  <c r="Y169" i="6"/>
  <c r="W169" i="6"/>
  <c r="BK169" i="6"/>
  <c r="N169" i="6"/>
  <c r="BE169" i="6" s="1"/>
  <c r="BI168" i="6"/>
  <c r="BH168" i="6"/>
  <c r="BG168" i="6"/>
  <c r="BF168" i="6"/>
  <c r="AA168" i="6"/>
  <c r="Y168" i="6"/>
  <c r="W168" i="6"/>
  <c r="BK168" i="6"/>
  <c r="N168" i="6"/>
  <c r="BE168" i="6" s="1"/>
  <c r="BI167" i="6"/>
  <c r="BH167" i="6"/>
  <c r="BG167" i="6"/>
  <c r="BF167" i="6"/>
  <c r="AA167" i="6"/>
  <c r="Y167" i="6"/>
  <c r="W167" i="6"/>
  <c r="BK167" i="6"/>
  <c r="N167" i="6"/>
  <c r="BE167" i="6"/>
  <c r="BI166" i="6"/>
  <c r="BH166" i="6"/>
  <c r="BG166" i="6"/>
  <c r="BF166" i="6"/>
  <c r="AA166" i="6"/>
  <c r="Y166" i="6"/>
  <c r="W166" i="6"/>
  <c r="BK166" i="6"/>
  <c r="N166" i="6"/>
  <c r="BE166" i="6" s="1"/>
  <c r="BI165" i="6"/>
  <c r="BH165" i="6"/>
  <c r="BG165" i="6"/>
  <c r="BF165" i="6"/>
  <c r="AA165" i="6"/>
  <c r="Y165" i="6"/>
  <c r="W165" i="6"/>
  <c r="BK165" i="6"/>
  <c r="N165" i="6"/>
  <c r="BE165" i="6"/>
  <c r="BI164" i="6"/>
  <c r="BH164" i="6"/>
  <c r="BG164" i="6"/>
  <c r="BF164" i="6"/>
  <c r="AA164" i="6"/>
  <c r="Y164" i="6"/>
  <c r="W164" i="6"/>
  <c r="BK164" i="6"/>
  <c r="N164" i="6"/>
  <c r="BE164" i="6" s="1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Y162" i="6"/>
  <c r="W162" i="6"/>
  <c r="BK162" i="6"/>
  <c r="N162" i="6"/>
  <c r="BE162" i="6" s="1"/>
  <c r="BI161" i="6"/>
  <c r="BH161" i="6"/>
  <c r="BG161" i="6"/>
  <c r="BF161" i="6"/>
  <c r="AA161" i="6"/>
  <c r="Y161" i="6"/>
  <c r="W161" i="6"/>
  <c r="BK161" i="6"/>
  <c r="N161" i="6"/>
  <c r="BE161" i="6" s="1"/>
  <c r="BI160" i="6"/>
  <c r="BH160" i="6"/>
  <c r="BG160" i="6"/>
  <c r="BF160" i="6"/>
  <c r="AA160" i="6"/>
  <c r="Y160" i="6"/>
  <c r="W160" i="6"/>
  <c r="BK160" i="6"/>
  <c r="N160" i="6"/>
  <c r="BE160" i="6" s="1"/>
  <c r="BI159" i="6"/>
  <c r="BH159" i="6"/>
  <c r="BG159" i="6"/>
  <c r="BF159" i="6"/>
  <c r="AA159" i="6"/>
  <c r="Y159" i="6"/>
  <c r="W159" i="6"/>
  <c r="W154" i="6" s="1"/>
  <c r="BK159" i="6"/>
  <c r="N159" i="6"/>
  <c r="BE159" i="6"/>
  <c r="BI158" i="6"/>
  <c r="BH158" i="6"/>
  <c r="BG158" i="6"/>
  <c r="BF158" i="6"/>
  <c r="AA158" i="6"/>
  <c r="Y158" i="6"/>
  <c r="W158" i="6"/>
  <c r="BK158" i="6"/>
  <c r="N158" i="6"/>
  <c r="BE158" i="6" s="1"/>
  <c r="BI157" i="6"/>
  <c r="BH157" i="6"/>
  <c r="BG157" i="6"/>
  <c r="BF157" i="6"/>
  <c r="AA157" i="6"/>
  <c r="Y157" i="6"/>
  <c r="W157" i="6"/>
  <c r="BK157" i="6"/>
  <c r="N157" i="6"/>
  <c r="BE157" i="6"/>
  <c r="BI156" i="6"/>
  <c r="BH156" i="6"/>
  <c r="BG156" i="6"/>
  <c r="BF156" i="6"/>
  <c r="AA156" i="6"/>
  <c r="Y156" i="6"/>
  <c r="W156" i="6"/>
  <c r="BK156" i="6"/>
  <c r="N156" i="6"/>
  <c r="BE156" i="6" s="1"/>
  <c r="BI155" i="6"/>
  <c r="BH155" i="6"/>
  <c r="BG155" i="6"/>
  <c r="BF155" i="6"/>
  <c r="AA155" i="6"/>
  <c r="Y155" i="6"/>
  <c r="W155" i="6"/>
  <c r="BK155" i="6"/>
  <c r="N155" i="6"/>
  <c r="BE155" i="6" s="1"/>
  <c r="BI153" i="6"/>
  <c r="BH153" i="6"/>
  <c r="BG153" i="6"/>
  <c r="BF153" i="6"/>
  <c r="AA153" i="6"/>
  <c r="Y153" i="6"/>
  <c r="W153" i="6"/>
  <c r="BK153" i="6"/>
  <c r="N153" i="6"/>
  <c r="BE153" i="6"/>
  <c r="BI152" i="6"/>
  <c r="BH152" i="6"/>
  <c r="BG152" i="6"/>
  <c r="BF152" i="6"/>
  <c r="AA152" i="6"/>
  <c r="Y152" i="6"/>
  <c r="W152" i="6"/>
  <c r="BK152" i="6"/>
  <c r="N152" i="6"/>
  <c r="BE152" i="6" s="1"/>
  <c r="BI151" i="6"/>
  <c r="BH151" i="6"/>
  <c r="BG151" i="6"/>
  <c r="BF151" i="6"/>
  <c r="AA151" i="6"/>
  <c r="Y151" i="6"/>
  <c r="Y149" i="6" s="1"/>
  <c r="W151" i="6"/>
  <c r="BK151" i="6"/>
  <c r="N151" i="6"/>
  <c r="BE151" i="6"/>
  <c r="BI150" i="6"/>
  <c r="BH150" i="6"/>
  <c r="BG150" i="6"/>
  <c r="BF150" i="6"/>
  <c r="AA150" i="6"/>
  <c r="Y150" i="6"/>
  <c r="W150" i="6"/>
  <c r="W149" i="6" s="1"/>
  <c r="BK150" i="6"/>
  <c r="BK149" i="6"/>
  <c r="N149" i="6" s="1"/>
  <c r="N94" i="6" s="1"/>
  <c r="N150" i="6"/>
  <c r="BE150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 s="1"/>
  <c r="BI146" i="6"/>
  <c r="BH146" i="6"/>
  <c r="BG146" i="6"/>
  <c r="BF146" i="6"/>
  <c r="AA146" i="6"/>
  <c r="Y146" i="6"/>
  <c r="W146" i="6"/>
  <c r="BK146" i="6"/>
  <c r="N146" i="6"/>
  <c r="BE146" i="6" s="1"/>
  <c r="BI145" i="6"/>
  <c r="BH145" i="6"/>
  <c r="BG145" i="6"/>
  <c r="BF145" i="6"/>
  <c r="AA145" i="6"/>
  <c r="Y145" i="6"/>
  <c r="W145" i="6"/>
  <c r="W140" i="6" s="1"/>
  <c r="BK145" i="6"/>
  <c r="N145" i="6"/>
  <c r="BE145" i="6"/>
  <c r="BI144" i="6"/>
  <c r="BH144" i="6"/>
  <c r="BG144" i="6"/>
  <c r="BF144" i="6"/>
  <c r="AA144" i="6"/>
  <c r="Y144" i="6"/>
  <c r="W144" i="6"/>
  <c r="BK144" i="6"/>
  <c r="N144" i="6"/>
  <c r="BE144" i="6" s="1"/>
  <c r="BI143" i="6"/>
  <c r="BH143" i="6"/>
  <c r="BG143" i="6"/>
  <c r="BF143" i="6"/>
  <c r="AA143" i="6"/>
  <c r="Y143" i="6"/>
  <c r="W143" i="6"/>
  <c r="BK143" i="6"/>
  <c r="N143" i="6"/>
  <c r="BE143" i="6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 s="1"/>
  <c r="BI139" i="6"/>
  <c r="BH139" i="6"/>
  <c r="BG139" i="6"/>
  <c r="BF139" i="6"/>
  <c r="AA139" i="6"/>
  <c r="Y139" i="6"/>
  <c r="W139" i="6"/>
  <c r="BK139" i="6"/>
  <c r="N139" i="6"/>
  <c r="BE139" i="6"/>
  <c r="BI138" i="6"/>
  <c r="BH138" i="6"/>
  <c r="BG138" i="6"/>
  <c r="BF138" i="6"/>
  <c r="AA138" i="6"/>
  <c r="Y138" i="6"/>
  <c r="W138" i="6"/>
  <c r="BK138" i="6"/>
  <c r="N138" i="6"/>
  <c r="BE138" i="6" s="1"/>
  <c r="BI137" i="6"/>
  <c r="BH137" i="6"/>
  <c r="BG137" i="6"/>
  <c r="BF137" i="6"/>
  <c r="AA137" i="6"/>
  <c r="Y137" i="6"/>
  <c r="Y134" i="6" s="1"/>
  <c r="W137" i="6"/>
  <c r="BK137" i="6"/>
  <c r="N137" i="6"/>
  <c r="BE137" i="6"/>
  <c r="BI136" i="6"/>
  <c r="BH136" i="6"/>
  <c r="BG136" i="6"/>
  <c r="BF136" i="6"/>
  <c r="AA136" i="6"/>
  <c r="Y136" i="6"/>
  <c r="W136" i="6"/>
  <c r="BK136" i="6"/>
  <c r="N136" i="6"/>
  <c r="BE136" i="6" s="1"/>
  <c r="BI135" i="6"/>
  <c r="BH135" i="6"/>
  <c r="BG135" i="6"/>
  <c r="BF135" i="6"/>
  <c r="AA135" i="6"/>
  <c r="AA134" i="6"/>
  <c r="Y135" i="6"/>
  <c r="W135" i="6"/>
  <c r="W134" i="6"/>
  <c r="BK135" i="6"/>
  <c r="N135" i="6"/>
  <c r="BE135" i="6" s="1"/>
  <c r="BI133" i="6"/>
  <c r="BH133" i="6"/>
  <c r="BG133" i="6"/>
  <c r="BF133" i="6"/>
  <c r="AA133" i="6"/>
  <c r="Y133" i="6"/>
  <c r="W133" i="6"/>
  <c r="BK133" i="6"/>
  <c r="N133" i="6"/>
  <c r="BE133" i="6"/>
  <c r="BI132" i="6"/>
  <c r="BH132" i="6"/>
  <c r="BG132" i="6"/>
  <c r="BF132" i="6"/>
  <c r="AA132" i="6"/>
  <c r="Y132" i="6"/>
  <c r="W132" i="6"/>
  <c r="BK132" i="6"/>
  <c r="N132" i="6"/>
  <c r="BE132" i="6" s="1"/>
  <c r="BI131" i="6"/>
  <c r="BH131" i="6"/>
  <c r="BG131" i="6"/>
  <c r="BF131" i="6"/>
  <c r="AA131" i="6"/>
  <c r="Y131" i="6"/>
  <c r="W131" i="6"/>
  <c r="BK131" i="6"/>
  <c r="N131" i="6"/>
  <c r="BE131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Y128" i="6"/>
  <c r="W128" i="6"/>
  <c r="BK128" i="6"/>
  <c r="N128" i="6"/>
  <c r="BE128" i="6" s="1"/>
  <c r="BI127" i="6"/>
  <c r="BH127" i="6"/>
  <c r="BG127" i="6"/>
  <c r="BF127" i="6"/>
  <c r="AA127" i="6"/>
  <c r="Y127" i="6"/>
  <c r="W127" i="6"/>
  <c r="BK127" i="6"/>
  <c r="N127" i="6"/>
  <c r="BE127" i="6"/>
  <c r="BI126" i="6"/>
  <c r="BH126" i="6"/>
  <c r="BG126" i="6"/>
  <c r="BF126" i="6"/>
  <c r="AA126" i="6"/>
  <c r="Y126" i="6"/>
  <c r="W126" i="6"/>
  <c r="BK126" i="6"/>
  <c r="N126" i="6"/>
  <c r="BE126" i="6" s="1"/>
  <c r="BI125" i="6"/>
  <c r="BH125" i="6"/>
  <c r="BG125" i="6"/>
  <c r="BF125" i="6"/>
  <c r="AA125" i="6"/>
  <c r="Y125" i="6"/>
  <c r="W125" i="6"/>
  <c r="BK125" i="6"/>
  <c r="N125" i="6"/>
  <c r="BE125" i="6"/>
  <c r="BI124" i="6"/>
  <c r="BH124" i="6"/>
  <c r="BG124" i="6"/>
  <c r="BF124" i="6"/>
  <c r="AA124" i="6"/>
  <c r="Y124" i="6"/>
  <c r="W124" i="6"/>
  <c r="BK124" i="6"/>
  <c r="N124" i="6"/>
  <c r="BE124" i="6" s="1"/>
  <c r="BI123" i="6"/>
  <c r="BH123" i="6"/>
  <c r="BG123" i="6"/>
  <c r="BF123" i="6"/>
  <c r="AA123" i="6"/>
  <c r="Y123" i="6"/>
  <c r="Y121" i="6" s="1"/>
  <c r="W123" i="6"/>
  <c r="BK123" i="6"/>
  <c r="N123" i="6"/>
  <c r="BE123" i="6" s="1"/>
  <c r="BI122" i="6"/>
  <c r="BH122" i="6"/>
  <c r="BG122" i="6"/>
  <c r="BF122" i="6"/>
  <c r="AA122" i="6"/>
  <c r="Y122" i="6"/>
  <c r="W122" i="6"/>
  <c r="BK122" i="6"/>
  <c r="N122" i="6"/>
  <c r="BE122" i="6"/>
  <c r="M116" i="6"/>
  <c r="M115" i="6"/>
  <c r="F115" i="6"/>
  <c r="F113" i="6"/>
  <c r="F111" i="6"/>
  <c r="M29" i="6"/>
  <c r="AS93" i="1"/>
  <c r="M85" i="6"/>
  <c r="M84" i="6"/>
  <c r="F84" i="6"/>
  <c r="F82" i="6"/>
  <c r="F80" i="6"/>
  <c r="O16" i="6"/>
  <c r="E16" i="6"/>
  <c r="F85" i="6" s="1"/>
  <c r="F116" i="6"/>
  <c r="O15" i="6"/>
  <c r="O10" i="6"/>
  <c r="M82" i="6" s="1"/>
  <c r="M113" i="6"/>
  <c r="F6" i="6"/>
  <c r="F109" i="6"/>
  <c r="F78" i="6"/>
  <c r="AY92" i="1"/>
  <c r="AX92" i="1"/>
  <c r="BI158" i="5"/>
  <c r="BH158" i="5"/>
  <c r="BG158" i="5"/>
  <c r="BF158" i="5"/>
  <c r="AA158" i="5"/>
  <c r="AA157" i="5"/>
  <c r="Y158" i="5"/>
  <c r="Y157" i="5"/>
  <c r="W158" i="5"/>
  <c r="W157" i="5"/>
  <c r="BK158" i="5"/>
  <c r="BK157" i="5" s="1"/>
  <c r="N157" i="5" s="1"/>
  <c r="N95" i="5" s="1"/>
  <c r="N158" i="5"/>
  <c r="BE158" i="5" s="1"/>
  <c r="BI156" i="5"/>
  <c r="BH156" i="5"/>
  <c r="BG156" i="5"/>
  <c r="BF156" i="5"/>
  <c r="AA156" i="5"/>
  <c r="Y156" i="5"/>
  <c r="Y153" i="5" s="1"/>
  <c r="W156" i="5"/>
  <c r="BK156" i="5"/>
  <c r="N156" i="5"/>
  <c r="BE156" i="5" s="1"/>
  <c r="BI155" i="5"/>
  <c r="BH155" i="5"/>
  <c r="BG155" i="5"/>
  <c r="BF155" i="5"/>
  <c r="AA155" i="5"/>
  <c r="Y155" i="5"/>
  <c r="W155" i="5"/>
  <c r="BK155" i="5"/>
  <c r="N155" i="5"/>
  <c r="BE155" i="5"/>
  <c r="BI154" i="5"/>
  <c r="BH154" i="5"/>
  <c r="BG154" i="5"/>
  <c r="BF154" i="5"/>
  <c r="AA154" i="5"/>
  <c r="AA153" i="5"/>
  <c r="Y154" i="5"/>
  <c r="W154" i="5"/>
  <c r="W153" i="5"/>
  <c r="BK154" i="5"/>
  <c r="N154" i="5"/>
  <c r="BE154" i="5" s="1"/>
  <c r="BI152" i="5"/>
  <c r="BH152" i="5"/>
  <c r="BG152" i="5"/>
  <c r="BF152" i="5"/>
  <c r="AA152" i="5"/>
  <c r="Y152" i="5"/>
  <c r="W152" i="5"/>
  <c r="BK152" i="5"/>
  <c r="N152" i="5"/>
  <c r="BE152" i="5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Y150" i="5"/>
  <c r="W150" i="5"/>
  <c r="BK150" i="5"/>
  <c r="N150" i="5"/>
  <c r="BE150" i="5"/>
  <c r="BI149" i="5"/>
  <c r="BH149" i="5"/>
  <c r="BG149" i="5"/>
  <c r="BF149" i="5"/>
  <c r="AA149" i="5"/>
  <c r="Y149" i="5"/>
  <c r="W149" i="5"/>
  <c r="BK149" i="5"/>
  <c r="N149" i="5"/>
  <c r="BE149" i="5" s="1"/>
  <c r="BI148" i="5"/>
  <c r="BH148" i="5"/>
  <c r="BG148" i="5"/>
  <c r="BF148" i="5"/>
  <c r="AA148" i="5"/>
  <c r="Y148" i="5"/>
  <c r="W148" i="5"/>
  <c r="BK148" i="5"/>
  <c r="N148" i="5"/>
  <c r="BE148" i="5"/>
  <c r="BI147" i="5"/>
  <c r="BH147" i="5"/>
  <c r="BG147" i="5"/>
  <c r="BF147" i="5"/>
  <c r="AA147" i="5"/>
  <c r="Y147" i="5"/>
  <c r="W147" i="5"/>
  <c r="BK147" i="5"/>
  <c r="N147" i="5"/>
  <c r="BE147" i="5"/>
  <c r="BI146" i="5"/>
  <c r="BH146" i="5"/>
  <c r="BG146" i="5"/>
  <c r="BF146" i="5"/>
  <c r="AA146" i="5"/>
  <c r="Y146" i="5"/>
  <c r="W146" i="5"/>
  <c r="BK146" i="5"/>
  <c r="N146" i="5"/>
  <c r="BE146" i="5"/>
  <c r="BI145" i="5"/>
  <c r="BH145" i="5"/>
  <c r="BG145" i="5"/>
  <c r="BF145" i="5"/>
  <c r="AA145" i="5"/>
  <c r="Y145" i="5"/>
  <c r="W145" i="5"/>
  <c r="BK145" i="5"/>
  <c r="N145" i="5"/>
  <c r="BE145" i="5"/>
  <c r="BI144" i="5"/>
  <c r="BH144" i="5"/>
  <c r="BG144" i="5"/>
  <c r="BF144" i="5"/>
  <c r="AA144" i="5"/>
  <c r="Y144" i="5"/>
  <c r="W144" i="5"/>
  <c r="BK144" i="5"/>
  <c r="N144" i="5"/>
  <c r="BE144" i="5"/>
  <c r="BI143" i="5"/>
  <c r="BH143" i="5"/>
  <c r="BG143" i="5"/>
  <c r="BF143" i="5"/>
  <c r="AA143" i="5"/>
  <c r="Y143" i="5"/>
  <c r="W143" i="5"/>
  <c r="BK143" i="5"/>
  <c r="N143" i="5"/>
  <c r="BE143" i="5"/>
  <c r="BI142" i="5"/>
  <c r="BH142" i="5"/>
  <c r="BG142" i="5"/>
  <c r="BF142" i="5"/>
  <c r="AA142" i="5"/>
  <c r="Y142" i="5"/>
  <c r="W142" i="5"/>
  <c r="BK142" i="5"/>
  <c r="N142" i="5"/>
  <c r="BE142" i="5"/>
  <c r="BI141" i="5"/>
  <c r="BH141" i="5"/>
  <c r="BG141" i="5"/>
  <c r="BF141" i="5"/>
  <c r="AA141" i="5"/>
  <c r="Y141" i="5"/>
  <c r="W141" i="5"/>
  <c r="BK141" i="5"/>
  <c r="N141" i="5"/>
  <c r="BE141" i="5"/>
  <c r="BI140" i="5"/>
  <c r="BH140" i="5"/>
  <c r="BG140" i="5"/>
  <c r="BF140" i="5"/>
  <c r="AA140" i="5"/>
  <c r="Y140" i="5"/>
  <c r="Y137" i="5" s="1"/>
  <c r="W140" i="5"/>
  <c r="BK140" i="5"/>
  <c r="N140" i="5"/>
  <c r="BE140" i="5"/>
  <c r="BI139" i="5"/>
  <c r="BH139" i="5"/>
  <c r="BG139" i="5"/>
  <c r="BF139" i="5"/>
  <c r="AA139" i="5"/>
  <c r="Y139" i="5"/>
  <c r="W139" i="5"/>
  <c r="BK139" i="5"/>
  <c r="N139" i="5"/>
  <c r="BE139" i="5"/>
  <c r="BI138" i="5"/>
  <c r="BH138" i="5"/>
  <c r="BG138" i="5"/>
  <c r="BF138" i="5"/>
  <c r="AA138" i="5"/>
  <c r="AA137" i="5"/>
  <c r="Y138" i="5"/>
  <c r="W138" i="5"/>
  <c r="W137" i="5"/>
  <c r="BK138" i="5"/>
  <c r="N138" i="5"/>
  <c r="BE138" i="5" s="1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W132" i="5" s="1"/>
  <c r="BK135" i="5"/>
  <c r="N135" i="5"/>
  <c r="BE135" i="5" s="1"/>
  <c r="BI134" i="5"/>
  <c r="BH134" i="5"/>
  <c r="BG134" i="5"/>
  <c r="BF134" i="5"/>
  <c r="AA134" i="5"/>
  <c r="AA132" i="5" s="1"/>
  <c r="Y134" i="5"/>
  <c r="Y132" i="5" s="1"/>
  <c r="Y118" i="5" s="1"/>
  <c r="Y117" i="5" s="1"/>
  <c r="W134" i="5"/>
  <c r="BK134" i="5"/>
  <c r="N134" i="5"/>
  <c r="BE134" i="5"/>
  <c r="BI133" i="5"/>
  <c r="BH133" i="5"/>
  <c r="BG133" i="5"/>
  <c r="BF133" i="5"/>
  <c r="AA133" i="5"/>
  <c r="Y133" i="5"/>
  <c r="W133" i="5"/>
  <c r="BK133" i="5"/>
  <c r="N133" i="5"/>
  <c r="BE133" i="5" s="1"/>
  <c r="BI131" i="5"/>
  <c r="BH131" i="5"/>
  <c r="BG131" i="5"/>
  <c r="BF131" i="5"/>
  <c r="AA131" i="5"/>
  <c r="Y131" i="5"/>
  <c r="W131" i="5"/>
  <c r="BK131" i="5"/>
  <c r="N131" i="5"/>
  <c r="BE131" i="5"/>
  <c r="BI130" i="5"/>
  <c r="BH130" i="5"/>
  <c r="BG130" i="5"/>
  <c r="BF130" i="5"/>
  <c r="AA130" i="5"/>
  <c r="Y130" i="5"/>
  <c r="W130" i="5"/>
  <c r="BK130" i="5"/>
  <c r="N130" i="5"/>
  <c r="BE130" i="5" s="1"/>
  <c r="BI129" i="5"/>
  <c r="BH129" i="5"/>
  <c r="BG129" i="5"/>
  <c r="BF129" i="5"/>
  <c r="AA129" i="5"/>
  <c r="Y129" i="5"/>
  <c r="W129" i="5"/>
  <c r="BK129" i="5"/>
  <c r="N129" i="5"/>
  <c r="BE129" i="5" s="1"/>
  <c r="BI128" i="5"/>
  <c r="BH128" i="5"/>
  <c r="BG128" i="5"/>
  <c r="BF128" i="5"/>
  <c r="AA128" i="5"/>
  <c r="Y128" i="5"/>
  <c r="W128" i="5"/>
  <c r="BK128" i="5"/>
  <c r="N128" i="5"/>
  <c r="BE128" i="5" s="1"/>
  <c r="BI127" i="5"/>
  <c r="BH127" i="5"/>
  <c r="BG127" i="5"/>
  <c r="BF127" i="5"/>
  <c r="AA127" i="5"/>
  <c r="Y127" i="5"/>
  <c r="W127" i="5"/>
  <c r="BK127" i="5"/>
  <c r="N127" i="5"/>
  <c r="BE127" i="5" s="1"/>
  <c r="BI126" i="5"/>
  <c r="BH126" i="5"/>
  <c r="BG126" i="5"/>
  <c r="BF126" i="5"/>
  <c r="AA126" i="5"/>
  <c r="Y126" i="5"/>
  <c r="W126" i="5"/>
  <c r="BK126" i="5"/>
  <c r="N126" i="5"/>
  <c r="BE126" i="5" s="1"/>
  <c r="BI125" i="5"/>
  <c r="BH125" i="5"/>
  <c r="BG125" i="5"/>
  <c r="BF125" i="5"/>
  <c r="AA125" i="5"/>
  <c r="Y125" i="5"/>
  <c r="W125" i="5"/>
  <c r="BK125" i="5"/>
  <c r="N125" i="5"/>
  <c r="BE125" i="5"/>
  <c r="BI124" i="5"/>
  <c r="BH124" i="5"/>
  <c r="BG124" i="5"/>
  <c r="BF124" i="5"/>
  <c r="AA124" i="5"/>
  <c r="Y124" i="5"/>
  <c r="W124" i="5"/>
  <c r="BK124" i="5"/>
  <c r="N124" i="5"/>
  <c r="BE124" i="5" s="1"/>
  <c r="BI123" i="5"/>
  <c r="BH123" i="5"/>
  <c r="BG123" i="5"/>
  <c r="BF123" i="5"/>
  <c r="AA123" i="5"/>
  <c r="Y123" i="5"/>
  <c r="W123" i="5"/>
  <c r="BK123" i="5"/>
  <c r="N123" i="5"/>
  <c r="BE123" i="5"/>
  <c r="BI122" i="5"/>
  <c r="BH122" i="5"/>
  <c r="BG122" i="5"/>
  <c r="BF122" i="5"/>
  <c r="AA122" i="5"/>
  <c r="Y122" i="5"/>
  <c r="Y119" i="5" s="1"/>
  <c r="W122" i="5"/>
  <c r="BK122" i="5"/>
  <c r="N122" i="5"/>
  <c r="BE122" i="5" s="1"/>
  <c r="BI121" i="5"/>
  <c r="BH121" i="5"/>
  <c r="BG121" i="5"/>
  <c r="BF121" i="5"/>
  <c r="AA121" i="5"/>
  <c r="Y121" i="5"/>
  <c r="W121" i="5"/>
  <c r="W119" i="5" s="1"/>
  <c r="W118" i="5" s="1"/>
  <c r="W117" i="5" s="1"/>
  <c r="AU92" i="1" s="1"/>
  <c r="BK121" i="5"/>
  <c r="BK119" i="5" s="1"/>
  <c r="N121" i="5"/>
  <c r="BE121" i="5" s="1"/>
  <c r="BI120" i="5"/>
  <c r="BH120" i="5"/>
  <c r="BG120" i="5"/>
  <c r="BF120" i="5"/>
  <c r="AA120" i="5"/>
  <c r="Y120" i="5"/>
  <c r="W120" i="5"/>
  <c r="BK120" i="5"/>
  <c r="N120" i="5"/>
  <c r="BE120" i="5" s="1"/>
  <c r="M114" i="5"/>
  <c r="M113" i="5"/>
  <c r="F113" i="5"/>
  <c r="F111" i="5"/>
  <c r="F109" i="5"/>
  <c r="M29" i="5"/>
  <c r="AS92" i="1" s="1"/>
  <c r="M85" i="5"/>
  <c r="M84" i="5"/>
  <c r="F84" i="5"/>
  <c r="F82" i="5"/>
  <c r="F80" i="5"/>
  <c r="O16" i="5"/>
  <c r="E16" i="5"/>
  <c r="O15" i="5"/>
  <c r="O10" i="5"/>
  <c r="F6" i="5"/>
  <c r="F78" i="5" s="1"/>
  <c r="F107" i="5"/>
  <c r="AY91" i="1"/>
  <c r="AX91" i="1"/>
  <c r="BI162" i="4"/>
  <c r="BH162" i="4"/>
  <c r="BG162" i="4"/>
  <c r="BF162" i="4"/>
  <c r="AA162" i="4"/>
  <c r="Y162" i="4"/>
  <c r="W162" i="4"/>
  <c r="BK162" i="4"/>
  <c r="N162" i="4"/>
  <c r="BE162" i="4" s="1"/>
  <c r="BI161" i="4"/>
  <c r="BH161" i="4"/>
  <c r="BG161" i="4"/>
  <c r="BF161" i="4"/>
  <c r="AA161" i="4"/>
  <c r="Y161" i="4"/>
  <c r="Y159" i="4" s="1"/>
  <c r="W161" i="4"/>
  <c r="BK161" i="4"/>
  <c r="N161" i="4"/>
  <c r="BE161" i="4"/>
  <c r="BI160" i="4"/>
  <c r="BH160" i="4"/>
  <c r="BG160" i="4"/>
  <c r="BF160" i="4"/>
  <c r="AA160" i="4"/>
  <c r="AA159" i="4" s="1"/>
  <c r="Y160" i="4"/>
  <c r="W160" i="4"/>
  <c r="W159" i="4" s="1"/>
  <c r="BK160" i="4"/>
  <c r="BK159" i="4" s="1"/>
  <c r="N159" i="4" s="1"/>
  <c r="N98" i="4" s="1"/>
  <c r="N160" i="4"/>
  <c r="BE160" i="4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Y153" i="4" s="1"/>
  <c r="W155" i="4"/>
  <c r="BK155" i="4"/>
  <c r="N155" i="4"/>
  <c r="BE155" i="4"/>
  <c r="BI154" i="4"/>
  <c r="BH154" i="4"/>
  <c r="BG154" i="4"/>
  <c r="BF154" i="4"/>
  <c r="AA154" i="4"/>
  <c r="Y154" i="4"/>
  <c r="W154" i="4"/>
  <c r="W153" i="4" s="1"/>
  <c r="BK154" i="4"/>
  <c r="BK153" i="4" s="1"/>
  <c r="N153" i="4" s="1"/>
  <c r="N97" i="4" s="1"/>
  <c r="N154" i="4"/>
  <c r="BE154" i="4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W145" i="4" s="1"/>
  <c r="W144" i="4" s="1"/>
  <c r="BK147" i="4"/>
  <c r="N147" i="4"/>
  <c r="BE147" i="4" s="1"/>
  <c r="BI146" i="4"/>
  <c r="BH146" i="4"/>
  <c r="BG146" i="4"/>
  <c r="BF146" i="4"/>
  <c r="AA146" i="4"/>
  <c r="AA145" i="4" s="1"/>
  <c r="Y146" i="4"/>
  <c r="W146" i="4"/>
  <c r="BK146" i="4"/>
  <c r="N146" i="4"/>
  <c r="BE146" i="4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AA140" i="4"/>
  <c r="Y141" i="4"/>
  <c r="Y140" i="4" s="1"/>
  <c r="W141" i="4"/>
  <c r="W140" i="4"/>
  <c r="BK141" i="4"/>
  <c r="BK140" i="4" s="1"/>
  <c r="N140" i="4" s="1"/>
  <c r="N94" i="4" s="1"/>
  <c r="N141" i="4"/>
  <c r="BE141" i="4" s="1"/>
  <c r="BI139" i="4"/>
  <c r="BH139" i="4"/>
  <c r="BG139" i="4"/>
  <c r="BF139" i="4"/>
  <c r="AA139" i="4"/>
  <c r="Y139" i="4"/>
  <c r="W139" i="4"/>
  <c r="BK139" i="4"/>
  <c r="N139" i="4"/>
  <c r="BE139" i="4"/>
  <c r="BI138" i="4"/>
  <c r="BH138" i="4"/>
  <c r="BG138" i="4"/>
  <c r="BF138" i="4"/>
  <c r="AA138" i="4"/>
  <c r="Y138" i="4"/>
  <c r="W138" i="4"/>
  <c r="BK138" i="4"/>
  <c r="N138" i="4"/>
  <c r="BE138" i="4" s="1"/>
  <c r="BI137" i="4"/>
  <c r="BH137" i="4"/>
  <c r="BG137" i="4"/>
  <c r="BF137" i="4"/>
  <c r="AA137" i="4"/>
  <c r="Y137" i="4"/>
  <c r="W137" i="4"/>
  <c r="W134" i="4" s="1"/>
  <c r="BK137" i="4"/>
  <c r="N137" i="4"/>
  <c r="BE137" i="4" s="1"/>
  <c r="BI136" i="4"/>
  <c r="BH136" i="4"/>
  <c r="BG136" i="4"/>
  <c r="BF136" i="4"/>
  <c r="AA136" i="4"/>
  <c r="AA134" i="4" s="1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/>
  <c r="BI133" i="4"/>
  <c r="BH133" i="4"/>
  <c r="BG133" i="4"/>
  <c r="BF133" i="4"/>
  <c r="AA133" i="4"/>
  <c r="Y133" i="4"/>
  <c r="W133" i="4"/>
  <c r="BK133" i="4"/>
  <c r="N133" i="4"/>
  <c r="BE133" i="4"/>
  <c r="BI132" i="4"/>
  <c r="BH132" i="4"/>
  <c r="BG132" i="4"/>
  <c r="BF132" i="4"/>
  <c r="AA132" i="4"/>
  <c r="AA130" i="4" s="1"/>
  <c r="Y132" i="4"/>
  <c r="W132" i="4"/>
  <c r="BK132" i="4"/>
  <c r="N132" i="4"/>
  <c r="BE132" i="4" s="1"/>
  <c r="BI131" i="4"/>
  <c r="BH131" i="4"/>
  <c r="BG131" i="4"/>
  <c r="BF131" i="4"/>
  <c r="AA131" i="4"/>
  <c r="Y131" i="4"/>
  <c r="Y130" i="4" s="1"/>
  <c r="W131" i="4"/>
  <c r="W130" i="4"/>
  <c r="BK131" i="4"/>
  <c r="BK130" i="4" s="1"/>
  <c r="N130" i="4" s="1"/>
  <c r="N92" i="4" s="1"/>
  <c r="N131" i="4"/>
  <c r="BE131" i="4"/>
  <c r="BI129" i="4"/>
  <c r="BH129" i="4"/>
  <c r="BG129" i="4"/>
  <c r="BF129" i="4"/>
  <c r="AA129" i="4"/>
  <c r="Y129" i="4"/>
  <c r="W129" i="4"/>
  <c r="BK129" i="4"/>
  <c r="N129" i="4"/>
  <c r="BE129" i="4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W125" i="4"/>
  <c r="BK125" i="4"/>
  <c r="N125" i="4"/>
  <c r="BE125" i="4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M117" i="4"/>
  <c r="M116" i="4"/>
  <c r="F116" i="4"/>
  <c r="F114" i="4"/>
  <c r="F112" i="4"/>
  <c r="M29" i="4"/>
  <c r="AS91" i="1" s="1"/>
  <c r="AS88" i="1" s="1"/>
  <c r="AS87" i="1" s="1"/>
  <c r="M85" i="4"/>
  <c r="M84" i="4"/>
  <c r="F84" i="4"/>
  <c r="F82" i="4"/>
  <c r="F80" i="4"/>
  <c r="O16" i="4"/>
  <c r="E16" i="4"/>
  <c r="F85" i="4" s="1"/>
  <c r="F117" i="4"/>
  <c r="O15" i="4"/>
  <c r="O10" i="4"/>
  <c r="M82" i="4" s="1"/>
  <c r="M114" i="4"/>
  <c r="F6" i="4"/>
  <c r="F110" i="4"/>
  <c r="F78" i="4"/>
  <c r="AY90" i="1"/>
  <c r="AX90" i="1"/>
  <c r="BI260" i="3"/>
  <c r="BH260" i="3"/>
  <c r="BG260" i="3"/>
  <c r="BF260" i="3"/>
  <c r="AA260" i="3"/>
  <c r="Y260" i="3"/>
  <c r="W260" i="3"/>
  <c r="BK260" i="3"/>
  <c r="N260" i="3"/>
  <c r="BE260" i="3"/>
  <c r="BI259" i="3"/>
  <c r="BH259" i="3"/>
  <c r="BG259" i="3"/>
  <c r="BF259" i="3"/>
  <c r="AA259" i="3"/>
  <c r="Y259" i="3"/>
  <c r="W259" i="3"/>
  <c r="W257" i="3" s="1"/>
  <c r="BK259" i="3"/>
  <c r="N259" i="3"/>
  <c r="BE259" i="3"/>
  <c r="BI258" i="3"/>
  <c r="BH258" i="3"/>
  <c r="BG258" i="3"/>
  <c r="BF258" i="3"/>
  <c r="AA258" i="3"/>
  <c r="AA257" i="3"/>
  <c r="AA256" i="3" s="1"/>
  <c r="Y258" i="3"/>
  <c r="Y257" i="3"/>
  <c r="Y256" i="3" s="1"/>
  <c r="W258" i="3"/>
  <c r="W256" i="3"/>
  <c r="BK258" i="3"/>
  <c r="N258" i="3"/>
  <c r="BE258" i="3" s="1"/>
  <c r="BI255" i="3"/>
  <c r="BH255" i="3"/>
  <c r="BG255" i="3"/>
  <c r="BF255" i="3"/>
  <c r="AA255" i="3"/>
  <c r="Y255" i="3"/>
  <c r="W255" i="3"/>
  <c r="BK255" i="3"/>
  <c r="N255" i="3"/>
  <c r="BE255" i="3" s="1"/>
  <c r="BI254" i="3"/>
  <c r="BH254" i="3"/>
  <c r="BG254" i="3"/>
  <c r="BF254" i="3"/>
  <c r="AA254" i="3"/>
  <c r="Y254" i="3"/>
  <c r="W254" i="3"/>
  <c r="BK254" i="3"/>
  <c r="N254" i="3"/>
  <c r="BE254" i="3"/>
  <c r="BI253" i="3"/>
  <c r="BH253" i="3"/>
  <c r="BG253" i="3"/>
  <c r="BF253" i="3"/>
  <c r="AA253" i="3"/>
  <c r="Y253" i="3"/>
  <c r="W253" i="3"/>
  <c r="BK253" i="3"/>
  <c r="N253" i="3"/>
  <c r="BE253" i="3" s="1"/>
  <c r="BI252" i="3"/>
  <c r="BH252" i="3"/>
  <c r="BG252" i="3"/>
  <c r="BF252" i="3"/>
  <c r="AA252" i="3"/>
  <c r="Y252" i="3"/>
  <c r="W252" i="3"/>
  <c r="BK252" i="3"/>
  <c r="N252" i="3"/>
  <c r="BE252" i="3"/>
  <c r="BI251" i="3"/>
  <c r="BH251" i="3"/>
  <c r="BG251" i="3"/>
  <c r="BF251" i="3"/>
  <c r="AA251" i="3"/>
  <c r="Y251" i="3"/>
  <c r="W251" i="3"/>
  <c r="BK251" i="3"/>
  <c r="N251" i="3"/>
  <c r="BE251" i="3" s="1"/>
  <c r="BI250" i="3"/>
  <c r="BH250" i="3"/>
  <c r="BG250" i="3"/>
  <c r="BF250" i="3"/>
  <c r="AA250" i="3"/>
  <c r="Y250" i="3"/>
  <c r="W250" i="3"/>
  <c r="BK250" i="3"/>
  <c r="N250" i="3"/>
  <c r="BE250" i="3"/>
  <c r="BI249" i="3"/>
  <c r="BH249" i="3"/>
  <c r="BG249" i="3"/>
  <c r="BF249" i="3"/>
  <c r="AA249" i="3"/>
  <c r="Y249" i="3"/>
  <c r="W249" i="3"/>
  <c r="BK249" i="3"/>
  <c r="N249" i="3"/>
  <c r="BE249" i="3" s="1"/>
  <c r="BI248" i="3"/>
  <c r="BH248" i="3"/>
  <c r="BG248" i="3"/>
  <c r="BF248" i="3"/>
  <c r="AA248" i="3"/>
  <c r="Y248" i="3"/>
  <c r="W248" i="3"/>
  <c r="BK248" i="3"/>
  <c r="N248" i="3"/>
  <c r="BE248" i="3"/>
  <c r="BI247" i="3"/>
  <c r="BH247" i="3"/>
  <c r="BG247" i="3"/>
  <c r="BF247" i="3"/>
  <c r="AA247" i="3"/>
  <c r="Y247" i="3"/>
  <c r="W247" i="3"/>
  <c r="BK247" i="3"/>
  <c r="N247" i="3"/>
  <c r="BE247" i="3" s="1"/>
  <c r="BI246" i="3"/>
  <c r="BH246" i="3"/>
  <c r="BG246" i="3"/>
  <c r="BF246" i="3"/>
  <c r="AA246" i="3"/>
  <c r="Y246" i="3"/>
  <c r="W246" i="3"/>
  <c r="BK246" i="3"/>
  <c r="N246" i="3"/>
  <c r="BE246" i="3"/>
  <c r="BI245" i="3"/>
  <c r="BH245" i="3"/>
  <c r="BG245" i="3"/>
  <c r="BF245" i="3"/>
  <c r="AA245" i="3"/>
  <c r="Y245" i="3"/>
  <c r="W245" i="3"/>
  <c r="BK245" i="3"/>
  <c r="N245" i="3"/>
  <c r="BE245" i="3" s="1"/>
  <c r="BI244" i="3"/>
  <c r="BH244" i="3"/>
  <c r="BG244" i="3"/>
  <c r="BF244" i="3"/>
  <c r="AA244" i="3"/>
  <c r="AA242" i="3" s="1"/>
  <c r="Y244" i="3"/>
  <c r="W244" i="3"/>
  <c r="BK244" i="3"/>
  <c r="N244" i="3"/>
  <c r="BE244" i="3"/>
  <c r="BI243" i="3"/>
  <c r="BH243" i="3"/>
  <c r="BG243" i="3"/>
  <c r="BF243" i="3"/>
  <c r="AA243" i="3"/>
  <c r="AA241" i="3"/>
  <c r="Y243" i="3"/>
  <c r="W243" i="3"/>
  <c r="W242" i="3"/>
  <c r="W241" i="3" s="1"/>
  <c r="BK243" i="3"/>
  <c r="BK242" i="3" s="1"/>
  <c r="N243" i="3"/>
  <c r="BE243" i="3" s="1"/>
  <c r="BI240" i="3"/>
  <c r="BH240" i="3"/>
  <c r="BG240" i="3"/>
  <c r="BF240" i="3"/>
  <c r="AA240" i="3"/>
  <c r="AA239" i="3"/>
  <c r="Y240" i="3"/>
  <c r="Y239" i="3"/>
  <c r="W240" i="3"/>
  <c r="W239" i="3"/>
  <c r="BK240" i="3"/>
  <c r="BK239" i="3" s="1"/>
  <c r="N239" i="3" s="1"/>
  <c r="N99" i="3" s="1"/>
  <c r="N240" i="3"/>
  <c r="BE240" i="3" s="1"/>
  <c r="BI238" i="3"/>
  <c r="BH238" i="3"/>
  <c r="BG238" i="3"/>
  <c r="BF238" i="3"/>
  <c r="AA238" i="3"/>
  <c r="Y238" i="3"/>
  <c r="W238" i="3"/>
  <c r="BK238" i="3"/>
  <c r="N238" i="3"/>
  <c r="BE238" i="3" s="1"/>
  <c r="BI237" i="3"/>
  <c r="BH237" i="3"/>
  <c r="BG237" i="3"/>
  <c r="BF237" i="3"/>
  <c r="AA237" i="3"/>
  <c r="Y237" i="3"/>
  <c r="W237" i="3"/>
  <c r="BK237" i="3"/>
  <c r="N237" i="3"/>
  <c r="BE237" i="3"/>
  <c r="BI236" i="3"/>
  <c r="BH236" i="3"/>
  <c r="BG236" i="3"/>
  <c r="BF236" i="3"/>
  <c r="AA236" i="3"/>
  <c r="Y236" i="3"/>
  <c r="W236" i="3"/>
  <c r="BK236" i="3"/>
  <c r="N236" i="3"/>
  <c r="BE236" i="3" s="1"/>
  <c r="BI235" i="3"/>
  <c r="BH235" i="3"/>
  <c r="BG235" i="3"/>
  <c r="BF235" i="3"/>
  <c r="AA235" i="3"/>
  <c r="Y235" i="3"/>
  <c r="W235" i="3"/>
  <c r="W232" i="3" s="1"/>
  <c r="BK235" i="3"/>
  <c r="N235" i="3"/>
  <c r="BE235" i="3"/>
  <c r="BI234" i="3"/>
  <c r="BH234" i="3"/>
  <c r="BG234" i="3"/>
  <c r="BF234" i="3"/>
  <c r="AA234" i="3"/>
  <c r="AA232" i="3" s="1"/>
  <c r="Y234" i="3"/>
  <c r="Y232" i="3" s="1"/>
  <c r="W234" i="3"/>
  <c r="BK234" i="3"/>
  <c r="N234" i="3"/>
  <c r="BE234" i="3" s="1"/>
  <c r="BI233" i="3"/>
  <c r="BH233" i="3"/>
  <c r="BG233" i="3"/>
  <c r="BF233" i="3"/>
  <c r="AA233" i="3"/>
  <c r="Y233" i="3"/>
  <c r="W233" i="3"/>
  <c r="BK233" i="3"/>
  <c r="N233" i="3"/>
  <c r="BE233" i="3"/>
  <c r="BI231" i="3"/>
  <c r="BH231" i="3"/>
  <c r="BG231" i="3"/>
  <c r="BF231" i="3"/>
  <c r="AA231" i="3"/>
  <c r="Y231" i="3"/>
  <c r="W231" i="3"/>
  <c r="BK231" i="3"/>
  <c r="N231" i="3"/>
  <c r="BE231" i="3" s="1"/>
  <c r="BI230" i="3"/>
  <c r="BH230" i="3"/>
  <c r="BG230" i="3"/>
  <c r="BF230" i="3"/>
  <c r="AA230" i="3"/>
  <c r="Y230" i="3"/>
  <c r="W230" i="3"/>
  <c r="BK230" i="3"/>
  <c r="N230" i="3"/>
  <c r="BE230" i="3" s="1"/>
  <c r="BI229" i="3"/>
  <c r="BH229" i="3"/>
  <c r="BG229" i="3"/>
  <c r="BF229" i="3"/>
  <c r="AA229" i="3"/>
  <c r="Y229" i="3"/>
  <c r="W229" i="3"/>
  <c r="BK229" i="3"/>
  <c r="N229" i="3"/>
  <c r="BE229" i="3"/>
  <c r="BI228" i="3"/>
  <c r="BH228" i="3"/>
  <c r="BG228" i="3"/>
  <c r="BF228" i="3"/>
  <c r="AA228" i="3"/>
  <c r="Y228" i="3"/>
  <c r="W228" i="3"/>
  <c r="BK228" i="3"/>
  <c r="N228" i="3"/>
  <c r="BE228" i="3" s="1"/>
  <c r="BI227" i="3"/>
  <c r="BH227" i="3"/>
  <c r="BG227" i="3"/>
  <c r="BF227" i="3"/>
  <c r="AA227" i="3"/>
  <c r="Y227" i="3"/>
  <c r="W227" i="3"/>
  <c r="BK227" i="3"/>
  <c r="N227" i="3"/>
  <c r="BE227" i="3"/>
  <c r="BI226" i="3"/>
  <c r="BH226" i="3"/>
  <c r="BG226" i="3"/>
  <c r="BF226" i="3"/>
  <c r="AA226" i="3"/>
  <c r="Y226" i="3"/>
  <c r="W226" i="3"/>
  <c r="BK226" i="3"/>
  <c r="N226" i="3"/>
  <c r="BE226" i="3" s="1"/>
  <c r="BI225" i="3"/>
  <c r="BH225" i="3"/>
  <c r="BG225" i="3"/>
  <c r="BF225" i="3"/>
  <c r="AA225" i="3"/>
  <c r="Y225" i="3"/>
  <c r="W225" i="3"/>
  <c r="BK225" i="3"/>
  <c r="N225" i="3"/>
  <c r="BE225" i="3" s="1"/>
  <c r="BI224" i="3"/>
  <c r="BH224" i="3"/>
  <c r="BG224" i="3"/>
  <c r="BF224" i="3"/>
  <c r="AA224" i="3"/>
  <c r="Y224" i="3"/>
  <c r="W224" i="3"/>
  <c r="BK224" i="3"/>
  <c r="N224" i="3"/>
  <c r="BE224" i="3" s="1"/>
  <c r="BI223" i="3"/>
  <c r="BH223" i="3"/>
  <c r="BG223" i="3"/>
  <c r="BF223" i="3"/>
  <c r="AA223" i="3"/>
  <c r="Y223" i="3"/>
  <c r="W223" i="3"/>
  <c r="BK223" i="3"/>
  <c r="N223" i="3"/>
  <c r="BE223" i="3" s="1"/>
  <c r="BI222" i="3"/>
  <c r="BH222" i="3"/>
  <c r="BG222" i="3"/>
  <c r="BF222" i="3"/>
  <c r="AA222" i="3"/>
  <c r="Y222" i="3"/>
  <c r="W222" i="3"/>
  <c r="BK222" i="3"/>
  <c r="N222" i="3"/>
  <c r="BE222" i="3" s="1"/>
  <c r="BI221" i="3"/>
  <c r="BH221" i="3"/>
  <c r="BG221" i="3"/>
  <c r="BF221" i="3"/>
  <c r="AA221" i="3"/>
  <c r="Y221" i="3"/>
  <c r="W221" i="3"/>
  <c r="BK221" i="3"/>
  <c r="N221" i="3"/>
  <c r="BE221" i="3"/>
  <c r="BI220" i="3"/>
  <c r="BH220" i="3"/>
  <c r="BG220" i="3"/>
  <c r="BF220" i="3"/>
  <c r="AA220" i="3"/>
  <c r="Y220" i="3"/>
  <c r="W220" i="3"/>
  <c r="BK220" i="3"/>
  <c r="N220" i="3"/>
  <c r="BE220" i="3" s="1"/>
  <c r="BI219" i="3"/>
  <c r="BH219" i="3"/>
  <c r="BG219" i="3"/>
  <c r="BF219" i="3"/>
  <c r="AA219" i="3"/>
  <c r="Y219" i="3"/>
  <c r="W219" i="3"/>
  <c r="BK219" i="3"/>
  <c r="N219" i="3"/>
  <c r="BE219" i="3"/>
  <c r="BI218" i="3"/>
  <c r="BH218" i="3"/>
  <c r="BG218" i="3"/>
  <c r="BF218" i="3"/>
  <c r="AA218" i="3"/>
  <c r="Y218" i="3"/>
  <c r="W218" i="3"/>
  <c r="BK218" i="3"/>
  <c r="N218" i="3"/>
  <c r="BE218" i="3" s="1"/>
  <c r="BI217" i="3"/>
  <c r="BH217" i="3"/>
  <c r="BG217" i="3"/>
  <c r="BF217" i="3"/>
  <c r="AA217" i="3"/>
  <c r="Y217" i="3"/>
  <c r="W217" i="3"/>
  <c r="BK217" i="3"/>
  <c r="N217" i="3"/>
  <c r="BE217" i="3" s="1"/>
  <c r="BI216" i="3"/>
  <c r="BH216" i="3"/>
  <c r="BG216" i="3"/>
  <c r="BF216" i="3"/>
  <c r="AA216" i="3"/>
  <c r="Y216" i="3"/>
  <c r="W216" i="3"/>
  <c r="BK216" i="3"/>
  <c r="N216" i="3"/>
  <c r="BE216" i="3" s="1"/>
  <c r="BI215" i="3"/>
  <c r="BH215" i="3"/>
  <c r="BG215" i="3"/>
  <c r="BF215" i="3"/>
  <c r="AA215" i="3"/>
  <c r="Y215" i="3"/>
  <c r="W215" i="3"/>
  <c r="BK215" i="3"/>
  <c r="N215" i="3"/>
  <c r="BE215" i="3" s="1"/>
  <c r="BI214" i="3"/>
  <c r="BH214" i="3"/>
  <c r="BG214" i="3"/>
  <c r="BF214" i="3"/>
  <c r="AA214" i="3"/>
  <c r="Y214" i="3"/>
  <c r="W214" i="3"/>
  <c r="BK214" i="3"/>
  <c r="N214" i="3"/>
  <c r="BE214" i="3" s="1"/>
  <c r="BI213" i="3"/>
  <c r="BH213" i="3"/>
  <c r="BG213" i="3"/>
  <c r="BF213" i="3"/>
  <c r="AA213" i="3"/>
  <c r="Y213" i="3"/>
  <c r="W213" i="3"/>
  <c r="BK213" i="3"/>
  <c r="N213" i="3"/>
  <c r="BE213" i="3"/>
  <c r="BI212" i="3"/>
  <c r="BH212" i="3"/>
  <c r="BG212" i="3"/>
  <c r="BF212" i="3"/>
  <c r="AA212" i="3"/>
  <c r="Y212" i="3"/>
  <c r="W212" i="3"/>
  <c r="BK212" i="3"/>
  <c r="N212" i="3"/>
  <c r="BE212" i="3" s="1"/>
  <c r="BI211" i="3"/>
  <c r="BH211" i="3"/>
  <c r="BG211" i="3"/>
  <c r="BF211" i="3"/>
  <c r="AA211" i="3"/>
  <c r="Y211" i="3"/>
  <c r="W211" i="3"/>
  <c r="BK211" i="3"/>
  <c r="N211" i="3"/>
  <c r="BE211" i="3"/>
  <c r="BI210" i="3"/>
  <c r="BH210" i="3"/>
  <c r="BG210" i="3"/>
  <c r="BF210" i="3"/>
  <c r="AA210" i="3"/>
  <c r="Y210" i="3"/>
  <c r="W210" i="3"/>
  <c r="BK210" i="3"/>
  <c r="N210" i="3"/>
  <c r="BE210" i="3" s="1"/>
  <c r="BI209" i="3"/>
  <c r="BH209" i="3"/>
  <c r="BG209" i="3"/>
  <c r="BF209" i="3"/>
  <c r="AA209" i="3"/>
  <c r="Y209" i="3"/>
  <c r="W209" i="3"/>
  <c r="BK209" i="3"/>
  <c r="N209" i="3"/>
  <c r="BE209" i="3" s="1"/>
  <c r="BI208" i="3"/>
  <c r="BH208" i="3"/>
  <c r="BG208" i="3"/>
  <c r="BF208" i="3"/>
  <c r="AA208" i="3"/>
  <c r="Y208" i="3"/>
  <c r="W208" i="3"/>
  <c r="BK208" i="3"/>
  <c r="N208" i="3"/>
  <c r="BE208" i="3" s="1"/>
  <c r="BI207" i="3"/>
  <c r="BH207" i="3"/>
  <c r="BG207" i="3"/>
  <c r="BF207" i="3"/>
  <c r="AA207" i="3"/>
  <c r="Y207" i="3"/>
  <c r="W207" i="3"/>
  <c r="BK207" i="3"/>
  <c r="N207" i="3"/>
  <c r="BE207" i="3" s="1"/>
  <c r="BI206" i="3"/>
  <c r="BH206" i="3"/>
  <c r="BG206" i="3"/>
  <c r="BF206" i="3"/>
  <c r="AA206" i="3"/>
  <c r="Y206" i="3"/>
  <c r="W206" i="3"/>
  <c r="BK206" i="3"/>
  <c r="N206" i="3"/>
  <c r="BE206" i="3" s="1"/>
  <c r="BI205" i="3"/>
  <c r="BH205" i="3"/>
  <c r="BG205" i="3"/>
  <c r="BF205" i="3"/>
  <c r="AA205" i="3"/>
  <c r="Y205" i="3"/>
  <c r="W205" i="3"/>
  <c r="BK205" i="3"/>
  <c r="N205" i="3"/>
  <c r="BE205" i="3"/>
  <c r="BI204" i="3"/>
  <c r="BH204" i="3"/>
  <c r="BG204" i="3"/>
  <c r="BF204" i="3"/>
  <c r="AA204" i="3"/>
  <c r="Y204" i="3"/>
  <c r="W204" i="3"/>
  <c r="BK204" i="3"/>
  <c r="N204" i="3"/>
  <c r="BE204" i="3" s="1"/>
  <c r="BI203" i="3"/>
  <c r="BH203" i="3"/>
  <c r="BG203" i="3"/>
  <c r="BF203" i="3"/>
  <c r="AA203" i="3"/>
  <c r="Y203" i="3"/>
  <c r="W203" i="3"/>
  <c r="BK203" i="3"/>
  <c r="N203" i="3"/>
  <c r="BE203" i="3"/>
  <c r="BI202" i="3"/>
  <c r="BH202" i="3"/>
  <c r="BG202" i="3"/>
  <c r="BF202" i="3"/>
  <c r="AA202" i="3"/>
  <c r="Y202" i="3"/>
  <c r="W202" i="3"/>
  <c r="BK202" i="3"/>
  <c r="N202" i="3"/>
  <c r="BE202" i="3" s="1"/>
  <c r="BI201" i="3"/>
  <c r="BH201" i="3"/>
  <c r="BG201" i="3"/>
  <c r="BF201" i="3"/>
  <c r="AA201" i="3"/>
  <c r="Y201" i="3"/>
  <c r="W201" i="3"/>
  <c r="BK201" i="3"/>
  <c r="N201" i="3"/>
  <c r="BE201" i="3" s="1"/>
  <c r="BI200" i="3"/>
  <c r="BH200" i="3"/>
  <c r="BG200" i="3"/>
  <c r="BF200" i="3"/>
  <c r="AA200" i="3"/>
  <c r="Y200" i="3"/>
  <c r="W200" i="3"/>
  <c r="BK200" i="3"/>
  <c r="N200" i="3"/>
  <c r="BE200" i="3" s="1"/>
  <c r="BI199" i="3"/>
  <c r="BH199" i="3"/>
  <c r="BG199" i="3"/>
  <c r="BF199" i="3"/>
  <c r="AA199" i="3"/>
  <c r="Y199" i="3"/>
  <c r="W199" i="3"/>
  <c r="BK199" i="3"/>
  <c r="N199" i="3"/>
  <c r="BE199" i="3" s="1"/>
  <c r="BI198" i="3"/>
  <c r="BH198" i="3"/>
  <c r="BG198" i="3"/>
  <c r="BF198" i="3"/>
  <c r="AA198" i="3"/>
  <c r="Y198" i="3"/>
  <c r="W198" i="3"/>
  <c r="BK198" i="3"/>
  <c r="N198" i="3"/>
  <c r="BE198" i="3" s="1"/>
  <c r="BI197" i="3"/>
  <c r="BH197" i="3"/>
  <c r="BG197" i="3"/>
  <c r="BF197" i="3"/>
  <c r="AA197" i="3"/>
  <c r="Y197" i="3"/>
  <c r="W197" i="3"/>
  <c r="BK197" i="3"/>
  <c r="N197" i="3"/>
  <c r="BE197" i="3"/>
  <c r="BI196" i="3"/>
  <c r="BH196" i="3"/>
  <c r="BG196" i="3"/>
  <c r="BF196" i="3"/>
  <c r="AA196" i="3"/>
  <c r="Y196" i="3"/>
  <c r="Y193" i="3" s="1"/>
  <c r="W196" i="3"/>
  <c r="BK196" i="3"/>
  <c r="N196" i="3"/>
  <c r="BE196" i="3" s="1"/>
  <c r="BI195" i="3"/>
  <c r="BH195" i="3"/>
  <c r="BG195" i="3"/>
  <c r="BF195" i="3"/>
  <c r="AA195" i="3"/>
  <c r="Y195" i="3"/>
  <c r="W195" i="3"/>
  <c r="W193" i="3" s="1"/>
  <c r="W126" i="3" s="1"/>
  <c r="W125" i="3" s="1"/>
  <c r="AU90" i="1" s="1"/>
  <c r="BK195" i="3"/>
  <c r="N195" i="3"/>
  <c r="BE195" i="3"/>
  <c r="BI194" i="3"/>
  <c r="BH194" i="3"/>
  <c r="BG194" i="3"/>
  <c r="BF194" i="3"/>
  <c r="AA194" i="3"/>
  <c r="Y194" i="3"/>
  <c r="W194" i="3"/>
  <c r="BK194" i="3"/>
  <c r="N194" i="3"/>
  <c r="BE194" i="3" s="1"/>
  <c r="BI192" i="3"/>
  <c r="BH192" i="3"/>
  <c r="BG192" i="3"/>
  <c r="BF192" i="3"/>
  <c r="AA192" i="3"/>
  <c r="AA190" i="3" s="1"/>
  <c r="Y192" i="3"/>
  <c r="W192" i="3"/>
  <c r="BK192" i="3"/>
  <c r="N192" i="3"/>
  <c r="BE192" i="3" s="1"/>
  <c r="BI191" i="3"/>
  <c r="BH191" i="3"/>
  <c r="BG191" i="3"/>
  <c r="BF191" i="3"/>
  <c r="AA191" i="3"/>
  <c r="Y191" i="3"/>
  <c r="Y190" i="3"/>
  <c r="W191" i="3"/>
  <c r="W190" i="3"/>
  <c r="BK191" i="3"/>
  <c r="BK190" i="3"/>
  <c r="N190" i="3" s="1"/>
  <c r="N96" i="3" s="1"/>
  <c r="N191" i="3"/>
  <c r="BE191" i="3" s="1"/>
  <c r="BI189" i="3"/>
  <c r="BH189" i="3"/>
  <c r="BG189" i="3"/>
  <c r="BF189" i="3"/>
  <c r="AA189" i="3"/>
  <c r="Y189" i="3"/>
  <c r="W189" i="3"/>
  <c r="BK189" i="3"/>
  <c r="N189" i="3"/>
  <c r="BE189" i="3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Y187" i="3"/>
  <c r="W187" i="3"/>
  <c r="BK187" i="3"/>
  <c r="N187" i="3"/>
  <c r="BE187" i="3"/>
  <c r="BI186" i="3"/>
  <c r="BH186" i="3"/>
  <c r="BG186" i="3"/>
  <c r="BF186" i="3"/>
  <c r="AA186" i="3"/>
  <c r="Y186" i="3"/>
  <c r="W186" i="3"/>
  <c r="BK186" i="3"/>
  <c r="N186" i="3"/>
  <c r="BE186" i="3" s="1"/>
  <c r="BI185" i="3"/>
  <c r="BH185" i="3"/>
  <c r="BG185" i="3"/>
  <c r="BF185" i="3"/>
  <c r="AA185" i="3"/>
  <c r="Y185" i="3"/>
  <c r="W185" i="3"/>
  <c r="BK185" i="3"/>
  <c r="N185" i="3"/>
  <c r="BE185" i="3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N181" i="3"/>
  <c r="BE181" i="3"/>
  <c r="BI180" i="3"/>
  <c r="BH180" i="3"/>
  <c r="BG180" i="3"/>
  <c r="BF180" i="3"/>
  <c r="AA180" i="3"/>
  <c r="Y180" i="3"/>
  <c r="W180" i="3"/>
  <c r="BK180" i="3"/>
  <c r="N180" i="3"/>
  <c r="BE180" i="3" s="1"/>
  <c r="BI179" i="3"/>
  <c r="BH179" i="3"/>
  <c r="BG179" i="3"/>
  <c r="BF179" i="3"/>
  <c r="AA179" i="3"/>
  <c r="Y179" i="3"/>
  <c r="W179" i="3"/>
  <c r="BK179" i="3"/>
  <c r="N179" i="3"/>
  <c r="BE179" i="3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W177" i="3"/>
  <c r="BK177" i="3"/>
  <c r="N177" i="3"/>
  <c r="BE177" i="3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AA172" i="3"/>
  <c r="Y173" i="3"/>
  <c r="Y172" i="3"/>
  <c r="W173" i="3"/>
  <c r="W172" i="3"/>
  <c r="BK173" i="3"/>
  <c r="BK172" i="3" s="1"/>
  <c r="N172" i="3" s="1"/>
  <c r="N95" i="3" s="1"/>
  <c r="N173" i="3"/>
  <c r="BE173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Y167" i="3" s="1"/>
  <c r="W169" i="3"/>
  <c r="BK169" i="3"/>
  <c r="N169" i="3"/>
  <c r="BE169" i="3"/>
  <c r="BI168" i="3"/>
  <c r="BH168" i="3"/>
  <c r="BG168" i="3"/>
  <c r="BF168" i="3"/>
  <c r="AA168" i="3"/>
  <c r="AA167" i="3" s="1"/>
  <c r="Y168" i="3"/>
  <c r="W168" i="3"/>
  <c r="W167" i="3" s="1"/>
  <c r="BK168" i="3"/>
  <c r="N168" i="3"/>
  <c r="BE168" i="3" s="1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W158" i="3" s="1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Y158" i="3" s="1"/>
  <c r="W159" i="3"/>
  <c r="BK159" i="3"/>
  <c r="N159" i="3"/>
  <c r="BE159" i="3" s="1"/>
  <c r="BI157" i="3"/>
  <c r="BH157" i="3"/>
  <c r="BG157" i="3"/>
  <c r="BF157" i="3"/>
  <c r="AA157" i="3"/>
  <c r="Y157" i="3"/>
  <c r="W157" i="3"/>
  <c r="W154" i="3" s="1"/>
  <c r="BK157" i="3"/>
  <c r="N157" i="3"/>
  <c r="BE157" i="3"/>
  <c r="BI156" i="3"/>
  <c r="BH156" i="3"/>
  <c r="BG156" i="3"/>
  <c r="BF156" i="3"/>
  <c r="AA156" i="3"/>
  <c r="AA154" i="3" s="1"/>
  <c r="Y156" i="3"/>
  <c r="Y154" i="3" s="1"/>
  <c r="Y126" i="3" s="1"/>
  <c r="W156" i="3"/>
  <c r="BK156" i="3"/>
  <c r="N156" i="3"/>
  <c r="BE156" i="3" s="1"/>
  <c r="BI155" i="3"/>
  <c r="BH155" i="3"/>
  <c r="BG155" i="3"/>
  <c r="BF155" i="3"/>
  <c r="AA155" i="3"/>
  <c r="Y155" i="3"/>
  <c r="W155" i="3"/>
  <c r="BK155" i="3"/>
  <c r="N155" i="3"/>
  <c r="BE155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AA151" i="3"/>
  <c r="Y151" i="3"/>
  <c r="W151" i="3"/>
  <c r="BK151" i="3"/>
  <c r="N151" i="3"/>
  <c r="BE151" i="3" s="1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5" i="3"/>
  <c r="BH145" i="3"/>
  <c r="BG145" i="3"/>
  <c r="BF145" i="3"/>
  <c r="AA145" i="3"/>
  <c r="Y145" i="3"/>
  <c r="W145" i="3"/>
  <c r="BK145" i="3"/>
  <c r="N145" i="3"/>
  <c r="BE145" i="3" s="1"/>
  <c r="BI144" i="3"/>
  <c r="BH144" i="3"/>
  <c r="BG144" i="3"/>
  <c r="BF144" i="3"/>
  <c r="AA144" i="3"/>
  <c r="Y144" i="3"/>
  <c r="W144" i="3"/>
  <c r="BK144" i="3"/>
  <c r="N144" i="3"/>
  <c r="BE144" i="3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AA142" i="3"/>
  <c r="Y142" i="3"/>
  <c r="W142" i="3"/>
  <c r="BK142" i="3"/>
  <c r="N142" i="3"/>
  <c r="BE142" i="3"/>
  <c r="BI141" i="3"/>
  <c r="BH141" i="3"/>
  <c r="BG141" i="3"/>
  <c r="BF141" i="3"/>
  <c r="AA141" i="3"/>
  <c r="Y141" i="3"/>
  <c r="W141" i="3"/>
  <c r="BK141" i="3"/>
  <c r="N141" i="3"/>
  <c r="BE141" i="3" s="1"/>
  <c r="BI140" i="3"/>
  <c r="BH140" i="3"/>
  <c r="BG140" i="3"/>
  <c r="BF140" i="3"/>
  <c r="AA140" i="3"/>
  <c r="Y140" i="3"/>
  <c r="W140" i="3"/>
  <c r="BK140" i="3"/>
  <c r="N140" i="3"/>
  <c r="BE140" i="3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W136" i="3"/>
  <c r="BK136" i="3"/>
  <c r="N136" i="3"/>
  <c r="BE136" i="3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W134" i="3"/>
  <c r="BK134" i="3"/>
  <c r="N134" i="3"/>
  <c r="BE134" i="3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AA127" i="3"/>
  <c r="Y128" i="3"/>
  <c r="Y127" i="3"/>
  <c r="W128" i="3"/>
  <c r="W127" i="3"/>
  <c r="BK128" i="3"/>
  <c r="BK127" i="3" s="1"/>
  <c r="N127" i="3" s="1"/>
  <c r="N91" i="3" s="1"/>
  <c r="N128" i="3"/>
  <c r="BE128" i="3" s="1"/>
  <c r="M122" i="3"/>
  <c r="M121" i="3"/>
  <c r="F121" i="3"/>
  <c r="F119" i="3"/>
  <c r="F117" i="3"/>
  <c r="M29" i="3"/>
  <c r="AS90" i="1" s="1"/>
  <c r="M85" i="3"/>
  <c r="M84" i="3"/>
  <c r="F84" i="3"/>
  <c r="F82" i="3"/>
  <c r="F80" i="3"/>
  <c r="O16" i="3"/>
  <c r="E16" i="3"/>
  <c r="F122" i="3" s="1"/>
  <c r="F85" i="3"/>
  <c r="O15" i="3"/>
  <c r="O10" i="3"/>
  <c r="M119" i="3" s="1"/>
  <c r="F6" i="3"/>
  <c r="F78" i="3" s="1"/>
  <c r="F115" i="3"/>
  <c r="AY89" i="1"/>
  <c r="AX89" i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Y202" i="2" s="1"/>
  <c r="Y201" i="2" s="1"/>
  <c r="W203" i="2"/>
  <c r="W202" i="2"/>
  <c r="W201" i="2"/>
  <c r="BK203" i="2"/>
  <c r="BK202" i="2" s="1"/>
  <c r="N203" i="2"/>
  <c r="BE203" i="2" s="1"/>
  <c r="BI200" i="2"/>
  <c r="BH200" i="2"/>
  <c r="BG200" i="2"/>
  <c r="BF200" i="2"/>
  <c r="AA200" i="2"/>
  <c r="AA199" i="2" s="1"/>
  <c r="Y200" i="2"/>
  <c r="Y199" i="2" s="1"/>
  <c r="W200" i="2"/>
  <c r="W199" i="2"/>
  <c r="BK200" i="2"/>
  <c r="BK199" i="2" s="1"/>
  <c r="N199" i="2" s="1"/>
  <c r="N98" i="2" s="1"/>
  <c r="N200" i="2"/>
  <c r="BE200" i="2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W193" i="2" s="1"/>
  <c r="BK195" i="2"/>
  <c r="N195" i="2"/>
  <c r="BE195" i="2" s="1"/>
  <c r="BI194" i="2"/>
  <c r="BH194" i="2"/>
  <c r="BG194" i="2"/>
  <c r="BF194" i="2"/>
  <c r="AA194" i="2"/>
  <c r="AA193" i="2"/>
  <c r="Y194" i="2"/>
  <c r="Y193" i="2" s="1"/>
  <c r="W194" i="2"/>
  <c r="BK194" i="2"/>
  <c r="N194" i="2"/>
  <c r="BE194" i="2" s="1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Y169" i="2" s="1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/>
  <c r="BI170" i="2"/>
  <c r="BH170" i="2"/>
  <c r="BG170" i="2"/>
  <c r="BF170" i="2"/>
  <c r="AA170" i="2"/>
  <c r="Y170" i="2"/>
  <c r="W170" i="2"/>
  <c r="BK170" i="2"/>
  <c r="N170" i="2"/>
  <c r="BE170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/>
  <c r="BI164" i="2"/>
  <c r="BH164" i="2"/>
  <c r="BG164" i="2"/>
  <c r="BF164" i="2"/>
  <c r="AA164" i="2"/>
  <c r="AA163" i="2" s="1"/>
  <c r="Y164" i="2"/>
  <c r="Y163" i="2"/>
  <c r="W164" i="2"/>
  <c r="W163" i="2" s="1"/>
  <c r="BK164" i="2"/>
  <c r="BK163" i="2"/>
  <c r="N163" i="2" s="1"/>
  <c r="N95" i="2" s="1"/>
  <c r="N164" i="2"/>
  <c r="BE164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Y146" i="2" s="1"/>
  <c r="W147" i="2"/>
  <c r="BK147" i="2"/>
  <c r="BK146" i="2" s="1"/>
  <c r="N146" i="2" s="1"/>
  <c r="N94" i="2" s="1"/>
  <c r="N147" i="2"/>
  <c r="BE147" i="2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AA143" i="2" s="1"/>
  <c r="Y144" i="2"/>
  <c r="Y143" i="2"/>
  <c r="W144" i="2"/>
  <c r="BK144" i="2"/>
  <c r="BK143" i="2"/>
  <c r="N143" i="2" s="1"/>
  <c r="N93" i="2" s="1"/>
  <c r="N144" i="2"/>
  <c r="BE144" i="2" s="1"/>
  <c r="BI142" i="2"/>
  <c r="BH142" i="2"/>
  <c r="BG142" i="2"/>
  <c r="BF142" i="2"/>
  <c r="AA142" i="2"/>
  <c r="AA141" i="2" s="1"/>
  <c r="Y142" i="2"/>
  <c r="Y141" i="2" s="1"/>
  <c r="W142" i="2"/>
  <c r="W141" i="2" s="1"/>
  <c r="BK142" i="2"/>
  <c r="BK141" i="2" s="1"/>
  <c r="N141" i="2" s="1"/>
  <c r="N92" i="2" s="1"/>
  <c r="N142" i="2"/>
  <c r="BE142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H34" i="2" s="1"/>
  <c r="BA89" i="1" s="1"/>
  <c r="AA127" i="2"/>
  <c r="Y127" i="2"/>
  <c r="W127" i="2"/>
  <c r="BK127" i="2"/>
  <c r="BK124" i="2" s="1"/>
  <c r="N124" i="2" s="1"/>
  <c r="N91" i="2" s="1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H36" i="2" s="1"/>
  <c r="BC89" i="1" s="1"/>
  <c r="BG125" i="2"/>
  <c r="BF125" i="2"/>
  <c r="M34" i="2"/>
  <c r="AW89" i="1" s="1"/>
  <c r="AA125" i="2"/>
  <c r="Y125" i="2"/>
  <c r="Y124" i="2" s="1"/>
  <c r="Y123" i="2" s="1"/>
  <c r="Y122" i="2" s="1"/>
  <c r="W125" i="2"/>
  <c r="BK125" i="2"/>
  <c r="N125" i="2"/>
  <c r="BE125" i="2"/>
  <c r="M119" i="2"/>
  <c r="M118" i="2"/>
  <c r="F118" i="2"/>
  <c r="F116" i="2"/>
  <c r="F114" i="2"/>
  <c r="M29" i="2"/>
  <c r="AS89" i="1"/>
  <c r="M85" i="2"/>
  <c r="M84" i="2"/>
  <c r="F84" i="2"/>
  <c r="F82" i="2"/>
  <c r="F80" i="2"/>
  <c r="O16" i="2"/>
  <c r="E16" i="2"/>
  <c r="F119" i="2"/>
  <c r="F85" i="2"/>
  <c r="O15" i="2"/>
  <c r="O10" i="2"/>
  <c r="M116" i="2"/>
  <c r="M82" i="2"/>
  <c r="F6" i="2"/>
  <c r="F112" i="2" s="1"/>
  <c r="AK27" i="1"/>
  <c r="AS95" i="1"/>
  <c r="AM83" i="1"/>
  <c r="L83" i="1"/>
  <c r="AM82" i="1"/>
  <c r="L82" i="1"/>
  <c r="AM80" i="1"/>
  <c r="L80" i="1"/>
  <c r="L78" i="1"/>
  <c r="L77" i="1"/>
  <c r="N202" i="2" l="1"/>
  <c r="N100" i="2" s="1"/>
  <c r="BK201" i="2"/>
  <c r="N201" i="2" s="1"/>
  <c r="N99" i="2" s="1"/>
  <c r="BK169" i="2"/>
  <c r="BK193" i="2"/>
  <c r="N193" i="2" s="1"/>
  <c r="N97" i="2" s="1"/>
  <c r="BK241" i="3"/>
  <c r="N241" i="3" s="1"/>
  <c r="N100" i="3" s="1"/>
  <c r="N242" i="3"/>
  <c r="N101" i="3" s="1"/>
  <c r="BK158" i="3"/>
  <c r="N158" i="3" s="1"/>
  <c r="N93" i="3" s="1"/>
  <c r="H34" i="3"/>
  <c r="BA90" i="1" s="1"/>
  <c r="BK154" i="3"/>
  <c r="N154" i="3" s="1"/>
  <c r="N92" i="3" s="1"/>
  <c r="H35" i="3"/>
  <c r="BB90" i="1" s="1"/>
  <c r="BK167" i="3"/>
  <c r="N167" i="3" s="1"/>
  <c r="N94" i="3" s="1"/>
  <c r="BK193" i="3"/>
  <c r="N193" i="3" s="1"/>
  <c r="N97" i="3" s="1"/>
  <c r="BK232" i="3"/>
  <c r="N232" i="3" s="1"/>
  <c r="N98" i="3" s="1"/>
  <c r="BK257" i="3"/>
  <c r="N257" i="3" s="1"/>
  <c r="N103" i="3" s="1"/>
  <c r="M33" i="4"/>
  <c r="AV91" i="1" s="1"/>
  <c r="H37" i="4"/>
  <c r="BD91" i="1" s="1"/>
  <c r="M34" i="4"/>
  <c r="AW91" i="1" s="1"/>
  <c r="BK145" i="4"/>
  <c r="N145" i="4" s="1"/>
  <c r="N96" i="4" s="1"/>
  <c r="BK137" i="5"/>
  <c r="N137" i="5" s="1"/>
  <c r="N93" i="5" s="1"/>
  <c r="H37" i="5"/>
  <c r="BD92" i="1" s="1"/>
  <c r="H35" i="5"/>
  <c r="BB92" i="1" s="1"/>
  <c r="H34" i="5"/>
  <c r="BA92" i="1" s="1"/>
  <c r="H36" i="5"/>
  <c r="BC92" i="1" s="1"/>
  <c r="BK132" i="5"/>
  <c r="N132" i="5" s="1"/>
  <c r="N92" i="5" s="1"/>
  <c r="BK153" i="5"/>
  <c r="N153" i="5" s="1"/>
  <c r="N94" i="5" s="1"/>
  <c r="BK134" i="6"/>
  <c r="N134" i="6" s="1"/>
  <c r="N92" i="6" s="1"/>
  <c r="BK175" i="6"/>
  <c r="N175" i="6" s="1"/>
  <c r="N96" i="6" s="1"/>
  <c r="BK121" i="6"/>
  <c r="BK120" i="7"/>
  <c r="M33" i="7"/>
  <c r="AV94" i="1" s="1"/>
  <c r="BK145" i="8"/>
  <c r="N145" i="8" s="1"/>
  <c r="N94" i="8" s="1"/>
  <c r="BK146" i="9"/>
  <c r="N146" i="9" s="1"/>
  <c r="N92" i="9" s="1"/>
  <c r="BK152" i="9"/>
  <c r="N152" i="9" s="1"/>
  <c r="N93" i="9" s="1"/>
  <c r="BK125" i="9"/>
  <c r="N125" i="9" s="1"/>
  <c r="N91" i="9" s="1"/>
  <c r="BK166" i="9"/>
  <c r="N166" i="9" s="1"/>
  <c r="N95" i="9" s="1"/>
  <c r="BK181" i="9"/>
  <c r="BK132" i="10"/>
  <c r="N132" i="10" s="1"/>
  <c r="N92" i="10" s="1"/>
  <c r="M33" i="11"/>
  <c r="AV99" i="1" s="1"/>
  <c r="AT99" i="1" s="1"/>
  <c r="H36" i="11"/>
  <c r="BC99" i="1" s="1"/>
  <c r="BB95" i="1"/>
  <c r="AX95" i="1" s="1"/>
  <c r="H33" i="11"/>
  <c r="AZ99" i="1" s="1"/>
  <c r="BK116" i="12"/>
  <c r="H37" i="12"/>
  <c r="BD100" i="1" s="1"/>
  <c r="BK129" i="12"/>
  <c r="N129" i="12" s="1"/>
  <c r="N92" i="12" s="1"/>
  <c r="H33" i="2"/>
  <c r="AZ89" i="1" s="1"/>
  <c r="M33" i="2"/>
  <c r="AV89" i="1" s="1"/>
  <c r="AT89" i="1" s="1"/>
  <c r="W169" i="2"/>
  <c r="H36" i="3"/>
  <c r="BC90" i="1" s="1"/>
  <c r="AA193" i="3"/>
  <c r="Y122" i="4"/>
  <c r="Y121" i="4" s="1"/>
  <c r="Y120" i="4" s="1"/>
  <c r="BK118" i="5"/>
  <c r="N119" i="5"/>
  <c r="N91" i="5" s="1"/>
  <c r="BK256" i="3"/>
  <c r="N256" i="3" s="1"/>
  <c r="N102" i="3" s="1"/>
  <c r="H33" i="12"/>
  <c r="AZ100" i="1" s="1"/>
  <c r="F78" i="2"/>
  <c r="W124" i="2"/>
  <c r="AA124" i="2"/>
  <c r="AA123" i="2" s="1"/>
  <c r="AA122" i="2" s="1"/>
  <c r="W143" i="2"/>
  <c r="AA146" i="2"/>
  <c r="W146" i="2"/>
  <c r="Y125" i="7"/>
  <c r="Y118" i="7" s="1"/>
  <c r="M33" i="3"/>
  <c r="AV90" i="1" s="1"/>
  <c r="H33" i="3"/>
  <c r="AZ90" i="1" s="1"/>
  <c r="H35" i="2"/>
  <c r="BB89" i="1" s="1"/>
  <c r="H37" i="2"/>
  <c r="BD89" i="1" s="1"/>
  <c r="AA169" i="2"/>
  <c r="AA158" i="3"/>
  <c r="AA126" i="3" s="1"/>
  <c r="AA125" i="3" s="1"/>
  <c r="H37" i="3"/>
  <c r="BD90" i="1" s="1"/>
  <c r="Y145" i="4"/>
  <c r="Y144" i="4" s="1"/>
  <c r="M33" i="5"/>
  <c r="AV92" i="1" s="1"/>
  <c r="AT92" i="1" s="1"/>
  <c r="AA119" i="5"/>
  <c r="AA118" i="5" s="1"/>
  <c r="AA117" i="5" s="1"/>
  <c r="M33" i="6"/>
  <c r="AV93" i="1" s="1"/>
  <c r="H33" i="8"/>
  <c r="AZ96" i="1" s="1"/>
  <c r="N181" i="9"/>
  <c r="N97" i="9" s="1"/>
  <c r="BK126" i="3"/>
  <c r="H33" i="4"/>
  <c r="AZ91" i="1" s="1"/>
  <c r="H34" i="4"/>
  <c r="BA91" i="1" s="1"/>
  <c r="BK122" i="4"/>
  <c r="H36" i="4"/>
  <c r="BC91" i="1" s="1"/>
  <c r="Y134" i="4"/>
  <c r="F114" i="5"/>
  <c r="F85" i="5"/>
  <c r="M34" i="5"/>
  <c r="AW92" i="1" s="1"/>
  <c r="AA121" i="6"/>
  <c r="AA120" i="6" s="1"/>
  <c r="AA119" i="6" s="1"/>
  <c r="BK133" i="7"/>
  <c r="N133" i="7" s="1"/>
  <c r="N95" i="7" s="1"/>
  <c r="Y133" i="7"/>
  <c r="N121" i="8"/>
  <c r="N91" i="8" s="1"/>
  <c r="N119" i="10"/>
  <c r="N91" i="10" s="1"/>
  <c r="BK118" i="10"/>
  <c r="AA202" i="2"/>
  <c r="AA201" i="2" s="1"/>
  <c r="M82" i="3"/>
  <c r="M34" i="3"/>
  <c r="AW90" i="1" s="1"/>
  <c r="W122" i="4"/>
  <c r="W121" i="4" s="1"/>
  <c r="W120" i="4" s="1"/>
  <c r="AU91" i="1" s="1"/>
  <c r="AA122" i="4"/>
  <c r="AA121" i="4" s="1"/>
  <c r="H35" i="4"/>
  <c r="BB91" i="1" s="1"/>
  <c r="BK134" i="4"/>
  <c r="N134" i="4" s="1"/>
  <c r="N93" i="4" s="1"/>
  <c r="N121" i="6"/>
  <c r="N91" i="6" s="1"/>
  <c r="M34" i="6"/>
  <c r="AW93" i="1" s="1"/>
  <c r="H34" i="6"/>
  <c r="BA93" i="1" s="1"/>
  <c r="H37" i="6"/>
  <c r="BD93" i="1" s="1"/>
  <c r="W121" i="6"/>
  <c r="H35" i="6"/>
  <c r="BB93" i="1" s="1"/>
  <c r="H36" i="6"/>
  <c r="BC93" i="1" s="1"/>
  <c r="AA140" i="6"/>
  <c r="F78" i="7"/>
  <c r="F108" i="7"/>
  <c r="BK119" i="7"/>
  <c r="N120" i="7"/>
  <c r="N91" i="7" s="1"/>
  <c r="H34" i="7"/>
  <c r="BA94" i="1" s="1"/>
  <c r="H36" i="7"/>
  <c r="BC94" i="1" s="1"/>
  <c r="Y121" i="8"/>
  <c r="Y120" i="8" s="1"/>
  <c r="Y119" i="8" s="1"/>
  <c r="H36" i="8"/>
  <c r="BC96" i="1" s="1"/>
  <c r="AA121" i="8"/>
  <c r="W163" i="8"/>
  <c r="BK163" i="8"/>
  <c r="N163" i="8" s="1"/>
  <c r="N95" i="8" s="1"/>
  <c r="Y242" i="3"/>
  <c r="Y241" i="3" s="1"/>
  <c r="Y125" i="3" s="1"/>
  <c r="AA153" i="4"/>
  <c r="AA144" i="4" s="1"/>
  <c r="M111" i="5"/>
  <c r="M82" i="5"/>
  <c r="H33" i="5"/>
  <c r="AZ92" i="1" s="1"/>
  <c r="H33" i="6"/>
  <c r="AZ93" i="1" s="1"/>
  <c r="AA154" i="6"/>
  <c r="AA118" i="7"/>
  <c r="AA166" i="9"/>
  <c r="M112" i="7"/>
  <c r="M82" i="7"/>
  <c r="H33" i="7"/>
  <c r="AZ94" i="1" s="1"/>
  <c r="AA125" i="7"/>
  <c r="W133" i="7"/>
  <c r="W125" i="7" s="1"/>
  <c r="W118" i="7" s="1"/>
  <c r="AU94" i="1" s="1"/>
  <c r="M33" i="8"/>
  <c r="AV96" i="1" s="1"/>
  <c r="AA197" i="8"/>
  <c r="M33" i="9"/>
  <c r="AV97" i="1" s="1"/>
  <c r="AT97" i="1" s="1"/>
  <c r="Y124" i="9"/>
  <c r="Y123" i="9" s="1"/>
  <c r="W118" i="10"/>
  <c r="W117" i="10" s="1"/>
  <c r="AU98" i="1" s="1"/>
  <c r="N118" i="11"/>
  <c r="N91" i="11" s="1"/>
  <c r="BK117" i="11"/>
  <c r="Y115" i="12"/>
  <c r="Y114" i="12" s="1"/>
  <c r="Y140" i="6"/>
  <c r="Y120" i="6" s="1"/>
  <c r="Y119" i="6" s="1"/>
  <c r="Y154" i="6"/>
  <c r="AA175" i="6"/>
  <c r="H35" i="7"/>
  <c r="BB94" i="1" s="1"/>
  <c r="F109" i="8"/>
  <c r="F78" i="8"/>
  <c r="M34" i="8"/>
  <c r="AW96" i="1" s="1"/>
  <c r="AA145" i="8"/>
  <c r="W197" i="8"/>
  <c r="H36" i="9"/>
  <c r="BC97" i="1" s="1"/>
  <c r="H37" i="9"/>
  <c r="BD97" i="1" s="1"/>
  <c r="BD95" i="1" s="1"/>
  <c r="BK216" i="9"/>
  <c r="M33" i="10"/>
  <c r="AV98" i="1" s="1"/>
  <c r="H33" i="10"/>
  <c r="AZ98" i="1" s="1"/>
  <c r="N116" i="12"/>
  <c r="N91" i="12" s="1"/>
  <c r="BK140" i="6"/>
  <c r="N140" i="6" s="1"/>
  <c r="N93" i="6" s="1"/>
  <c r="AA149" i="6"/>
  <c r="BK154" i="6"/>
  <c r="N154" i="6" s="1"/>
  <c r="N95" i="6" s="1"/>
  <c r="W175" i="6"/>
  <c r="F115" i="7"/>
  <c r="F85" i="7"/>
  <c r="M34" i="7"/>
  <c r="AW94" i="1" s="1"/>
  <c r="AT94" i="1" s="1"/>
  <c r="BK126" i="7"/>
  <c r="W145" i="8"/>
  <c r="W120" i="8" s="1"/>
  <c r="W119" i="8" s="1"/>
  <c r="AU96" i="1" s="1"/>
  <c r="AA163" i="8"/>
  <c r="H33" i="9"/>
  <c r="AZ97" i="1" s="1"/>
  <c r="H34" i="9"/>
  <c r="BA97" i="1" s="1"/>
  <c r="M34" i="10"/>
  <c r="AW98" i="1" s="1"/>
  <c r="AA118" i="11"/>
  <c r="AA115" i="12"/>
  <c r="AA114" i="12" s="1"/>
  <c r="M34" i="12"/>
  <c r="AW100" i="1" s="1"/>
  <c r="AA181" i="9"/>
  <c r="AA124" i="9" s="1"/>
  <c r="AA123" i="9" s="1"/>
  <c r="H36" i="10"/>
  <c r="BC98" i="1" s="1"/>
  <c r="AA130" i="11"/>
  <c r="M33" i="12"/>
  <c r="AV100" i="1" s="1"/>
  <c r="AT100" i="1" s="1"/>
  <c r="W181" i="9"/>
  <c r="W124" i="9" s="1"/>
  <c r="W123" i="9" s="1"/>
  <c r="AU97" i="1" s="1"/>
  <c r="H34" i="10"/>
  <c r="BA98" i="1" s="1"/>
  <c r="F106" i="11"/>
  <c r="F78" i="11"/>
  <c r="W130" i="11"/>
  <c r="W117" i="11" s="1"/>
  <c r="W116" i="11" s="1"/>
  <c r="AU99" i="1" s="1"/>
  <c r="H36" i="12"/>
  <c r="BC100" i="1" s="1"/>
  <c r="BK123" i="2" l="1"/>
  <c r="N169" i="2"/>
  <c r="N96" i="2" s="1"/>
  <c r="BK144" i="4"/>
  <c r="N144" i="4" s="1"/>
  <c r="N95" i="4" s="1"/>
  <c r="AT91" i="1"/>
  <c r="BB88" i="1"/>
  <c r="AX88" i="1" s="1"/>
  <c r="BC88" i="1"/>
  <c r="AY88" i="1" s="1"/>
  <c r="BA88" i="1"/>
  <c r="AW88" i="1" s="1"/>
  <c r="AT96" i="1"/>
  <c r="BK124" i="9"/>
  <c r="BA95" i="1"/>
  <c r="AW95" i="1" s="1"/>
  <c r="BK115" i="12"/>
  <c r="AU95" i="1"/>
  <c r="AT98" i="1"/>
  <c r="BK114" i="12"/>
  <c r="N114" i="12" s="1"/>
  <c r="N89" i="12" s="1"/>
  <c r="N115" i="12"/>
  <c r="N90" i="12" s="1"/>
  <c r="BK120" i="8"/>
  <c r="AZ95" i="1"/>
  <c r="AV95" i="1" s="1"/>
  <c r="W123" i="2"/>
  <c r="W122" i="2" s="1"/>
  <c r="AU89" i="1" s="1"/>
  <c r="AZ88" i="1"/>
  <c r="BK116" i="11"/>
  <c r="N116" i="11" s="1"/>
  <c r="N89" i="11" s="1"/>
  <c r="N117" i="11"/>
  <c r="N90" i="11" s="1"/>
  <c r="AA120" i="8"/>
  <c r="AA119" i="8" s="1"/>
  <c r="W120" i="6"/>
  <c r="W119" i="6" s="1"/>
  <c r="AU93" i="1" s="1"/>
  <c r="AA120" i="4"/>
  <c r="N126" i="3"/>
  <c r="N90" i="3" s="1"/>
  <c r="BK125" i="3"/>
  <c r="N125" i="3" s="1"/>
  <c r="N89" i="3" s="1"/>
  <c r="N119" i="7"/>
  <c r="N90" i="7" s="1"/>
  <c r="N126" i="7"/>
  <c r="N93" i="7" s="1"/>
  <c r="BK125" i="7"/>
  <c r="N125" i="7" s="1"/>
  <c r="N92" i="7" s="1"/>
  <c r="N216" i="9"/>
  <c r="N101" i="9" s="1"/>
  <c r="BK215" i="9"/>
  <c r="N215" i="9" s="1"/>
  <c r="N100" i="9" s="1"/>
  <c r="AA117" i="11"/>
  <c r="AA116" i="11" s="1"/>
  <c r="BC95" i="1"/>
  <c r="AY95" i="1" s="1"/>
  <c r="BK120" i="6"/>
  <c r="BK117" i="10"/>
  <c r="N117" i="10" s="1"/>
  <c r="N89" i="10" s="1"/>
  <c r="N118" i="10"/>
  <c r="N90" i="10" s="1"/>
  <c r="N122" i="4"/>
  <c r="N91" i="4" s="1"/>
  <c r="BK121" i="4"/>
  <c r="BK123" i="9"/>
  <c r="N123" i="9" s="1"/>
  <c r="N89" i="9" s="1"/>
  <c r="N124" i="9"/>
  <c r="N90" i="9" s="1"/>
  <c r="AT93" i="1"/>
  <c r="BD88" i="1"/>
  <c r="BD87" i="1" s="1"/>
  <c r="W35" i="1" s="1"/>
  <c r="AT90" i="1"/>
  <c r="N118" i="5"/>
  <c r="N90" i="5" s="1"/>
  <c r="BK117" i="5"/>
  <c r="N117" i="5" s="1"/>
  <c r="N89" i="5" s="1"/>
  <c r="N123" i="2" l="1"/>
  <c r="N90" i="2" s="1"/>
  <c r="BK122" i="2"/>
  <c r="N122" i="2" s="1"/>
  <c r="N89" i="2" s="1"/>
  <c r="BB87" i="1"/>
  <c r="AT95" i="1"/>
  <c r="BA87" i="1"/>
  <c r="W32" i="1" s="1"/>
  <c r="N120" i="6"/>
  <c r="N90" i="6" s="1"/>
  <c r="BK119" i="6"/>
  <c r="N119" i="6" s="1"/>
  <c r="N89" i="6" s="1"/>
  <c r="M28" i="5"/>
  <c r="M31" i="5" s="1"/>
  <c r="L99" i="5"/>
  <c r="M28" i="11"/>
  <c r="M31" i="11" s="1"/>
  <c r="L98" i="11"/>
  <c r="AV88" i="1"/>
  <c r="AT88" i="1" s="1"/>
  <c r="AZ87" i="1"/>
  <c r="N121" i="4"/>
  <c r="N90" i="4" s="1"/>
  <c r="BK120" i="4"/>
  <c r="N120" i="4" s="1"/>
  <c r="N89" i="4" s="1"/>
  <c r="BC87" i="1"/>
  <c r="BK118" i="7"/>
  <c r="N118" i="7" s="1"/>
  <c r="N89" i="7" s="1"/>
  <c r="BK119" i="8"/>
  <c r="N119" i="8" s="1"/>
  <c r="N89" i="8" s="1"/>
  <c r="N120" i="8"/>
  <c r="N90" i="8" s="1"/>
  <c r="L105" i="9"/>
  <c r="M28" i="9"/>
  <c r="M31" i="9" s="1"/>
  <c r="L99" i="10"/>
  <c r="M28" i="10"/>
  <c r="M31" i="10" s="1"/>
  <c r="AX87" i="1"/>
  <c r="W33" i="1"/>
  <c r="M28" i="3"/>
  <c r="M31" i="3" s="1"/>
  <c r="L107" i="3"/>
  <c r="AU88" i="1"/>
  <c r="AU87" i="1" s="1"/>
  <c r="L96" i="12"/>
  <c r="M28" i="12"/>
  <c r="M31" i="12" s="1"/>
  <c r="AW87" i="1"/>
  <c r="AK32" i="1" s="1"/>
  <c r="M28" i="2" l="1"/>
  <c r="M31" i="2" s="1"/>
  <c r="L104" i="2"/>
  <c r="L39" i="10"/>
  <c r="AG98" i="1"/>
  <c r="AN98" i="1" s="1"/>
  <c r="AG100" i="1"/>
  <c r="AN100" i="1" s="1"/>
  <c r="L39" i="12"/>
  <c r="M28" i="8"/>
  <c r="M31" i="8" s="1"/>
  <c r="L101" i="8"/>
  <c r="AG92" i="1"/>
  <c r="AN92" i="1" s="1"/>
  <c r="L39" i="5"/>
  <c r="AG90" i="1"/>
  <c r="AN90" i="1" s="1"/>
  <c r="L39" i="3"/>
  <c r="L39" i="9"/>
  <c r="AG97" i="1"/>
  <c r="AN97" i="1" s="1"/>
  <c r="M28" i="7"/>
  <c r="M31" i="7" s="1"/>
  <c r="L100" i="7"/>
  <c r="AV87" i="1"/>
  <c r="W31" i="1"/>
  <c r="M28" i="6"/>
  <c r="M31" i="6" s="1"/>
  <c r="L101" i="6"/>
  <c r="M28" i="4"/>
  <c r="M31" i="4" s="1"/>
  <c r="L102" i="4"/>
  <c r="W34" i="1"/>
  <c r="AY87" i="1"/>
  <c r="AG99" i="1"/>
  <c r="AN99" i="1" s="1"/>
  <c r="L39" i="11"/>
  <c r="AG89" i="1" l="1"/>
  <c r="AN89" i="1" s="1"/>
  <c r="L39" i="2"/>
  <c r="L39" i="6"/>
  <c r="AG93" i="1"/>
  <c r="AN93" i="1" s="1"/>
  <c r="L39" i="4"/>
  <c r="AG91" i="1"/>
  <c r="AK31" i="1"/>
  <c r="AT87" i="1"/>
  <c r="AG94" i="1"/>
  <c r="AN94" i="1" s="1"/>
  <c r="L39" i="7"/>
  <c r="AG96" i="1"/>
  <c r="L39" i="8"/>
  <c r="AN91" i="1" l="1"/>
  <c r="AG88" i="1"/>
  <c r="AG95" i="1"/>
  <c r="AN95" i="1" s="1"/>
  <c r="AN96" i="1"/>
  <c r="AG87" i="1" l="1"/>
  <c r="AN88" i="1"/>
  <c r="AN87" i="1" l="1"/>
  <c r="AN104" i="1" s="1"/>
  <c r="AK26" i="1"/>
  <c r="AK29" i="1" s="1"/>
  <c r="AK37" i="1" s="1"/>
  <c r="AG104" i="1"/>
</calcChain>
</file>

<file path=xl/sharedStrings.xml><?xml version="1.0" encoding="utf-8"?>
<sst xmlns="http://schemas.openxmlformats.org/spreadsheetml/2006/main" count="10596" uniqueCount="1327">
  <si>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</si>
  <si>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</si>
  <si>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</si>
  <si>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</si>
  <si>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</si>
  <si>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</si>
  <si>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</si>
  <si>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</si>
  <si>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</si>
  <si>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</si>
  <si>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</si>
  <si>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</si>
  <si>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</si>
  <si>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</si>
  <si>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</si>
  <si>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</si>
  <si>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2015001-II-1</t>
  </si>
  <si>
    <t>Stavba:</t>
  </si>
  <si>
    <t>Smíšená stezka a chodníky - etapa II - Smíšená stezka</t>
  </si>
  <si>
    <t>JKSO:</t>
  </si>
  <si>
    <t>CC-CZ:</t>
  </si>
  <si>
    <t>Místo:</t>
  </si>
  <si>
    <t>Lomnice</t>
  </si>
  <si>
    <t>Datum:</t>
  </si>
  <si>
    <t>1. 7. 2018</t>
  </si>
  <si>
    <t>Objednatel:</t>
  </si>
  <si>
    <t>IČ:</t>
  </si>
  <si>
    <t>obec Lomnice</t>
  </si>
  <si>
    <t>DIČ:</t>
  </si>
  <si>
    <t>Zhotovitel:</t>
  </si>
  <si>
    <t xml:space="preserve"> </t>
  </si>
  <si>
    <t>Projektant:</t>
  </si>
  <si>
    <t>74276361</t>
  </si>
  <si>
    <t>ATELIS - ateliér liniových staveb</t>
  </si>
  <si>
    <t>CZ8152217546</t>
  </si>
  <si>
    <t>True</t>
  </si>
  <si>
    <t>Zpracovatel:</t>
  </si>
  <si>
    <t>Čiklová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</si>
  <si>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</si>
  <si>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</si>
  <si>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</si>
  <si>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</si>
  <si>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</si>
  <si>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</si>
  <si>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</si>
  <si>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</si>
  <si>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</si>
  <si>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</si>
  <si>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</si>
  <si>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</si>
  <si>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</si>
  <si>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</si>
  <si>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</si>
  <si>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</si>
  <si>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</si>
  <si>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</si>
  <si>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</si>
  <si>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</si>
  <si>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</si>
  <si>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</si>
  <si>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</si>
  <si>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</si>
  <si>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</si>
  <si>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</si>
  <si>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</si>
  <si>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</si>
  <si>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</si>
  <si>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</si>
  <si>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</si>
  <si>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</si>
  <si>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</si>
  <si>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</si>
  <si>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</si>
  <si>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</si>
  <si>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</si>
  <si>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</si>
  <si>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</si>
  <si>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</si>
  <si>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</si>
  <si>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</si>
  <si>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</si>
  <si>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{5b1b705c-e387-4243-9db1-431f780b4600}</t>
  </si>
  <si>
    <t>{00000000-0000-0000-0000-000000000000}</t>
  </si>
  <si>
    <t>1</t>
  </si>
  <si>
    <t>Uznatelné náklady</t>
  </si>
  <si>
    <t>{795eb667-57c9-42de-9cbe-5185ba3a5023}</t>
  </si>
  <si>
    <t>/</t>
  </si>
  <si>
    <t>11</t>
  </si>
  <si>
    <t>SO 101 - Smíšená stezka (km 0,134 - 1,173) - osa 1 - uznatelné náklady</t>
  </si>
  <si>
    <t>2</t>
  </si>
  <si>
    <t>{cda75697-013a-4524-bca3-2f9df5ada5fb}</t>
  </si>
  <si>
    <t>12</t>
  </si>
  <si>
    <t>SO 101 - Smíšená stezka (km 0,134 - 1,173) - osa 2 - uznatelné náklady</t>
  </si>
  <si>
    <t>{020f33f8-82a3-49fc-a897-9952b6d14e5d}</t>
  </si>
  <si>
    <t>SO 202 - Lávka přes vodní tok v km 1,154 - uznatelné náklady</t>
  </si>
  <si>
    <t>{0bdb5151-46a2-4020-ab38-3f64d1fc32bc}</t>
  </si>
  <si>
    <t>16</t>
  </si>
  <si>
    <t>SO 301 - Odvodnění dopravních ploch - stezka - osa 1 - uznatelné náklady</t>
  </si>
  <si>
    <t>{082cfcfe-1a46-4f63-967f-5914c5992fb1}</t>
  </si>
  <si>
    <t>17</t>
  </si>
  <si>
    <t>SO 301 - Odvodnění dopravních ploch - stezka - osa 2 - uznatelné náklady</t>
  </si>
  <si>
    <t>{e8f00a41-cc92-494f-b631-195c864fd010}</t>
  </si>
  <si>
    <t>VRN</t>
  </si>
  <si>
    <t>Vedlejší a ostatní náklady</t>
  </si>
  <si>
    <t>{3d0bb73b-429e-4d4b-9631-d9c31cfeb420}</t>
  </si>
  <si>
    <t>Neuznatelné náklady</t>
  </si>
  <si>
    <t>{22388432-48cc-4aa7-a282-411e62172b74}</t>
  </si>
  <si>
    <t>SO 101 - Smíšená stezka (km 0,134 - 1,173) - osa 1 - neuznatelné náklady</t>
  </si>
  <si>
    <t>{668c88fb-6094-453c-9b94-7321a3e4aef4}</t>
  </si>
  <si>
    <t>22</t>
  </si>
  <si>
    <t>SO 101 - Smíšená stezka (km 0,134 - 1,173) - osa 2 - neuznatelné náklady</t>
  </si>
  <si>
    <t>{83e7ff94-4c77-407a-88a4-affab4e2b6be}</t>
  </si>
  <si>
    <t>26</t>
  </si>
  <si>
    <t>SO 301 - Odvodnění dopravních ploch - stezka - osa 1 - neuznatelné náklady</t>
  </si>
  <si>
    <t>{866b4f8d-122c-4a38-9d6b-6847d03237c0}</t>
  </si>
  <si>
    <t>27</t>
  </si>
  <si>
    <t>SO 301 - Odvodnění dopravních ploch - stezka - osa 2 - neuznatelné náklady</t>
  </si>
  <si>
    <t>{76e0e3b3-ac47-4f58-8722-2861b598c7fe}</t>
  </si>
  <si>
    <t>41</t>
  </si>
  <si>
    <t>SO 401 - Veřejné osvětlení - neuznatelné náklady</t>
  </si>
  <si>
    <t>{0410cfd7-867d-4863-9e95-53a8507a29fb}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</si>
  <si>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</si>
  <si>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</si>
  <si>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</si>
  <si>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</si>
  <si>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</si>
  <si>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</si>
  <si>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</si>
  <si>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</si>
  <si>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</si>
  <si>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</si>
  <si>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</si>
  <si>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Uznatelné náklady</t>
  </si>
  <si>
    <t>Část:</t>
  </si>
  <si>
    <t>11 - SO 101 - Smíšená stezka (km 0,134 - 1,173) - osa 1 - uznatelné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</si>
  <si>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</si>
  <si>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</si>
  <si>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</si>
  <si>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</si>
  <si>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</si>
  <si>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</si>
  <si>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</si>
  <si>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</si>
  <si>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</si>
  <si>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</si>
  <si>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</si>
  <si>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</si>
  <si>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</si>
  <si>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</si>
  <si>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</si>
  <si>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</si>
  <si>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</si>
  <si>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</si>
  <si>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</si>
  <si>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</si>
  <si>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</si>
  <si>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</si>
  <si>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</si>
  <si>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</si>
  <si>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</si>
  <si>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</si>
  <si>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</si>
  <si>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</si>
  <si>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</si>
  <si>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</si>
  <si>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</si>
  <si>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</si>
  <si>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</si>
  <si>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</si>
  <si>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</si>
  <si>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</si>
  <si>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</si>
  <si>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</si>
  <si>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</si>
  <si>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-1469089625</t>
  </si>
  <si>
    <t>113106123</t>
  </si>
  <si>
    <t>Rozebrání dlažeb komunikací pro pěší ze zámkových dlaždic</t>
  </si>
  <si>
    <t>2045659890</t>
  </si>
  <si>
    <t>3</t>
  </si>
  <si>
    <t>113106192</t>
  </si>
  <si>
    <t>Rozebrání vozovek ze silničních dílců pl do 50 m2 se spárami zalitými cementovou maltou</t>
  </si>
  <si>
    <t>-371081025</t>
  </si>
  <si>
    <t>113107131</t>
  </si>
  <si>
    <t>Odstranění podkladu pl do 50 m2 z betonu prostého tl 150 mm</t>
  </si>
  <si>
    <t>-57639</t>
  </si>
  <si>
    <t>5</t>
  </si>
  <si>
    <t>113107244</t>
  </si>
  <si>
    <t>Odstranění podkladu pl přes 200 m2 živičných tl 200 mm</t>
  </si>
  <si>
    <t>409589666</t>
  </si>
  <si>
    <t>6</t>
  </si>
  <si>
    <t>113202111</t>
  </si>
  <si>
    <t>Vytrhání obrub krajníků obrubníků stojatých</t>
  </si>
  <si>
    <t>m</t>
  </si>
  <si>
    <t>585518551</t>
  </si>
  <si>
    <t>7</t>
  </si>
  <si>
    <t>121101101</t>
  </si>
  <si>
    <t>Sejmutí ornice s přemístěním na vzdálenost do 50 m</t>
  </si>
  <si>
    <t>m3</t>
  </si>
  <si>
    <t>2107914399</t>
  </si>
  <si>
    <t>8</t>
  </si>
  <si>
    <t>122302203</t>
  </si>
  <si>
    <t>Odkopávky a prokopávky nezapažené pro silnice objemu do 5000 m3 v hornině tř. 4</t>
  </si>
  <si>
    <t>504853248</t>
  </si>
  <si>
    <t>9</t>
  </si>
  <si>
    <t>162301102</t>
  </si>
  <si>
    <t>Vodorovné přemístění do 1000 m výkopku/sypaniny z horniny tř. 1 až 4</t>
  </si>
  <si>
    <t>2141433317</t>
  </si>
  <si>
    <t>10</t>
  </si>
  <si>
    <t>162701105</t>
  </si>
  <si>
    <t>Vodorovné přemístění do 10000 m výkopku/sypaniny z horniny tř. 1 až 4</t>
  </si>
  <si>
    <t>661618651</t>
  </si>
  <si>
    <t>162701109</t>
  </si>
  <si>
    <t>Příplatek k vodorovnému přemístění výkopku/sypaniny z horniny tř. 1 až 4 ZKD 1000 m přes 10000 m</t>
  </si>
  <si>
    <t>813553355</t>
  </si>
  <si>
    <t>171101101</t>
  </si>
  <si>
    <t>Uložení sypaniny z hornin soudržných do násypů zhutněných na 95 % PS</t>
  </si>
  <si>
    <t>1148023483</t>
  </si>
  <si>
    <t>13</t>
  </si>
  <si>
    <t>M</t>
  </si>
  <si>
    <t>589811220</t>
  </si>
  <si>
    <t>recyklát betonový frakce 0/32</t>
  </si>
  <si>
    <t>t</t>
  </si>
  <si>
    <t>-366038191</t>
  </si>
  <si>
    <t>14</t>
  </si>
  <si>
    <t>171201211</t>
  </si>
  <si>
    <t>Poplatek za uložení odpadu ze sypaniny na skládce (skládkovné)</t>
  </si>
  <si>
    <t>-815738645</t>
  </si>
  <si>
    <t>174101101</t>
  </si>
  <si>
    <t>Zásyp jam, šachet rýh nebo kolem objektů sypaninou se zhutněním</t>
  </si>
  <si>
    <t>558370527</t>
  </si>
  <si>
    <t>181951102</t>
  </si>
  <si>
    <t>Úprava pláně v hornině tř. 1 až 4 se zhutněním</t>
  </si>
  <si>
    <t>-18196967</t>
  </si>
  <si>
    <t>358325114</t>
  </si>
  <si>
    <t>Bourání šachty, stoky kompletní nebo otvorů z železobetonu plochy do 4 m2</t>
  </si>
  <si>
    <t>1538086207</t>
  </si>
  <si>
    <t>18</t>
  </si>
  <si>
    <t>452112111</t>
  </si>
  <si>
    <t>Osazení betonových prstenců nebo rámů v do 100 mm</t>
  </si>
  <si>
    <t>kus</t>
  </si>
  <si>
    <t>-1244599006</t>
  </si>
  <si>
    <t>19</t>
  </si>
  <si>
    <t>592241370</t>
  </si>
  <si>
    <t>prstenec betonový vyrovnávací TBW-Q 625/100/90 62,5x10x9 cm</t>
  </si>
  <si>
    <t>-745284541</t>
  </si>
  <si>
    <t>20</t>
  </si>
  <si>
    <t>564561111</t>
  </si>
  <si>
    <t>Zřízení podsypu nebo podkladu ze sypaniny tl 200 mm</t>
  </si>
  <si>
    <t>-906652587</t>
  </si>
  <si>
    <t>58344229R</t>
  </si>
  <si>
    <t>štěrkodrť frakce 0-125</t>
  </si>
  <si>
    <t>1432797376</t>
  </si>
  <si>
    <t>58344199R</t>
  </si>
  <si>
    <t>štěrkodrť frakce 0-63</t>
  </si>
  <si>
    <t>-363019091</t>
  </si>
  <si>
    <t>23</t>
  </si>
  <si>
    <t>564831111</t>
  </si>
  <si>
    <t>Podklad ze štěrkodrtě ŠD tl 100 mm</t>
  </si>
  <si>
    <t>-330428825</t>
  </si>
  <si>
    <t>24</t>
  </si>
  <si>
    <t>564851111</t>
  </si>
  <si>
    <t>Podklad ze štěrkodrtě ŠD tl 150 mm</t>
  </si>
  <si>
    <t>-1185229610</t>
  </si>
  <si>
    <t>25</t>
  </si>
  <si>
    <t>564861111</t>
  </si>
  <si>
    <t>Podklad ze štěrkodrtě ŠD tl 200 mm</t>
  </si>
  <si>
    <t>1746732097</t>
  </si>
  <si>
    <t>564931412</t>
  </si>
  <si>
    <t>Podklad z asfaltového recyklátu tl 100 mm</t>
  </si>
  <si>
    <t>-660980776</t>
  </si>
  <si>
    <t>596211113</t>
  </si>
  <si>
    <t>Kladení zámkové dlažby komunikací pro pěší tl 60 mm skupiny A pl přes 300 m2</t>
  </si>
  <si>
    <t>-344122751</t>
  </si>
  <si>
    <t>28</t>
  </si>
  <si>
    <t>5924511R</t>
  </si>
  <si>
    <t>dlažba  skladebná 20x20x6 cm červená bez fazety</t>
  </si>
  <si>
    <t>-1973648374</t>
  </si>
  <si>
    <t>29</t>
  </si>
  <si>
    <t>59245117R</t>
  </si>
  <si>
    <t>dlažba zámková slepecká 20x10x6 cm bílá</t>
  </si>
  <si>
    <t>1286035401</t>
  </si>
  <si>
    <t>30</t>
  </si>
  <si>
    <t>59245114R</t>
  </si>
  <si>
    <t>dlažba skladebná 20x10x6 cm bílá</t>
  </si>
  <si>
    <t>-19560068</t>
  </si>
  <si>
    <t>31</t>
  </si>
  <si>
    <t>596212213</t>
  </si>
  <si>
    <t>Kladení zámkové dlažby pozemních komunikací tl 80 mm skupiny A pl přes 300 m2</t>
  </si>
  <si>
    <t>-939533390</t>
  </si>
  <si>
    <t>32</t>
  </si>
  <si>
    <t>5924510R</t>
  </si>
  <si>
    <t>dlažba skladebná 20x20x8 cm červená bez fazety</t>
  </si>
  <si>
    <t>-228936937</t>
  </si>
  <si>
    <t>33</t>
  </si>
  <si>
    <t>59245119R</t>
  </si>
  <si>
    <t>dlažba zámková slepecká 20x10x8 cm bílá</t>
  </si>
  <si>
    <t>949080548</t>
  </si>
  <si>
    <t>34</t>
  </si>
  <si>
    <t>596811220</t>
  </si>
  <si>
    <t>Kladení betonové dlažby komunikací pro pěší do lože z kameniva vel do 0,25 m2 plochy do 50 m2</t>
  </si>
  <si>
    <t>-1979453735</t>
  </si>
  <si>
    <t>35</t>
  </si>
  <si>
    <t>592-R-111</t>
  </si>
  <si>
    <t>umělá vodící linie - podélné drážky - betonová dlažba 400 x 400 x 60 mm bílá</t>
  </si>
  <si>
    <t>933223309</t>
  </si>
  <si>
    <t>36</t>
  </si>
  <si>
    <t>899102211</t>
  </si>
  <si>
    <t>Demontáž poklopů litinových nebo ocelových včetně rámů hmotnosti přes 50 do 100 kg</t>
  </si>
  <si>
    <t>-599454994</t>
  </si>
  <si>
    <t>37</t>
  </si>
  <si>
    <t>899103112</t>
  </si>
  <si>
    <t>Osazení poklopů litinových nebo ocelových včetně rámů pro třídu zatížení B125, C250</t>
  </si>
  <si>
    <t>1737833723</t>
  </si>
  <si>
    <t>38</t>
  </si>
  <si>
    <t>286619-R1</t>
  </si>
  <si>
    <t>zadlážďovací poklop C250, 800x800 mm, zinkovaný</t>
  </si>
  <si>
    <t>1693208048</t>
  </si>
  <si>
    <t>39</t>
  </si>
  <si>
    <t>899201211</t>
  </si>
  <si>
    <t>Demontáž mříží litinových včetně rámů hmotnosti do 50 kg</t>
  </si>
  <si>
    <t>429284534</t>
  </si>
  <si>
    <t>40</t>
  </si>
  <si>
    <t>899431111</t>
  </si>
  <si>
    <t>Výšková úprava uličního vstupu nebo vpusti do 200 mm zvýšením krycího hrnce, šoupěte nebo hydrantu</t>
  </si>
  <si>
    <t>496882716</t>
  </si>
  <si>
    <t>914111111</t>
  </si>
  <si>
    <t>Montáž svislé dopravní značky do velikosti 1 m2 objímkami na sloupek nebo konzolu</t>
  </si>
  <si>
    <t>-861570385</t>
  </si>
  <si>
    <t>42</t>
  </si>
  <si>
    <t>404442030</t>
  </si>
  <si>
    <t>značka svislá reflexní zákazová C AL- NK 500 mm</t>
  </si>
  <si>
    <t>548687677</t>
  </si>
  <si>
    <t>43</t>
  </si>
  <si>
    <t>404442370</t>
  </si>
  <si>
    <t>značka svislá reflexní AL- NK 750 x 750 mm</t>
  </si>
  <si>
    <t>511609567</t>
  </si>
  <si>
    <t>44</t>
  </si>
  <si>
    <t>914511112</t>
  </si>
  <si>
    <t>Montáž sloupku dopravních značek délky do 3,5 m s betonovým základem a patkou</t>
  </si>
  <si>
    <t>-1736273972</t>
  </si>
  <si>
    <t>45</t>
  </si>
  <si>
    <t>404452250</t>
  </si>
  <si>
    <t>sloupek Zn 60 - 350</t>
  </si>
  <si>
    <t>-1627766035</t>
  </si>
  <si>
    <t>46</t>
  </si>
  <si>
    <t>914531111</t>
  </si>
  <si>
    <t>Montáž nástavce na sloupky velikosti do 1 m2 pro uchycení dopravních značek</t>
  </si>
  <si>
    <t>-787158171</t>
  </si>
  <si>
    <t>47</t>
  </si>
  <si>
    <t>404452-R1</t>
  </si>
  <si>
    <t>výložník pro dopravní značku</t>
  </si>
  <si>
    <t>-881571486</t>
  </si>
  <si>
    <t>48</t>
  </si>
  <si>
    <t>915231111</t>
  </si>
  <si>
    <t>Vodorovné dopravní značení přechody pro chodce, šipky, symboly bílý plast</t>
  </si>
  <si>
    <t>405972708</t>
  </si>
  <si>
    <t>49</t>
  </si>
  <si>
    <t>915491211</t>
  </si>
  <si>
    <t>Osazení vodícího proužku z betonových desek do betonového lože tl do 100 mm š proužku 250 mm</t>
  </si>
  <si>
    <t>-453124741</t>
  </si>
  <si>
    <t>50</t>
  </si>
  <si>
    <t>592185840</t>
  </si>
  <si>
    <t>přídlažba 50x25x8 cm</t>
  </si>
  <si>
    <t>218238119</t>
  </si>
  <si>
    <t>51</t>
  </si>
  <si>
    <t>915621111</t>
  </si>
  <si>
    <t>Předznačení vodorovného plošného značení</t>
  </si>
  <si>
    <t>-1930527482</t>
  </si>
  <si>
    <t>52</t>
  </si>
  <si>
    <t>916131213</t>
  </si>
  <si>
    <t>Osazení silničního obrubníku betonového stojatého s boční opěrou do lože z betonu prostého</t>
  </si>
  <si>
    <t>2008427782</t>
  </si>
  <si>
    <t>53</t>
  </si>
  <si>
    <t>592174650</t>
  </si>
  <si>
    <t>obrubník betonový silniční Standard 100x15x25 cm</t>
  </si>
  <si>
    <t>764269189</t>
  </si>
  <si>
    <t>54</t>
  </si>
  <si>
    <t>592174680</t>
  </si>
  <si>
    <t>obrubník betonový silniční nájezdový Standard 100x15x15 cm</t>
  </si>
  <si>
    <t>-1814754024</t>
  </si>
  <si>
    <t>55</t>
  </si>
  <si>
    <t>592174690</t>
  </si>
  <si>
    <t>obrubník betonový silniční přechodový L + P Standard 100x15x15-25 cm</t>
  </si>
  <si>
    <t>962742014</t>
  </si>
  <si>
    <t>56</t>
  </si>
  <si>
    <t>916231213</t>
  </si>
  <si>
    <t>Osazení chodníkového obrubníku betonového stojatého s boční opěrou do lože z betonu prostého</t>
  </si>
  <si>
    <t>-2067874993</t>
  </si>
  <si>
    <t>57</t>
  </si>
  <si>
    <t>59217412R</t>
  </si>
  <si>
    <t>obrubník betonový chodníkový 100x10x20 cm</t>
  </si>
  <si>
    <t>1001854505</t>
  </si>
  <si>
    <t>58</t>
  </si>
  <si>
    <t>916991121</t>
  </si>
  <si>
    <t>Lože pod obrubníky, krajníky nebo obruby z dlažebních kostek z betonu prostého</t>
  </si>
  <si>
    <t>-276210361</t>
  </si>
  <si>
    <t>59</t>
  </si>
  <si>
    <t>919726123</t>
  </si>
  <si>
    <t>Geotextilie pro ochranu, separaci a filtraci netkaná měrná hmotnost do 500 g/m2</t>
  </si>
  <si>
    <t>-1318581461</t>
  </si>
  <si>
    <t>60</t>
  </si>
  <si>
    <t>919732211</t>
  </si>
  <si>
    <t>Styčná spára napojení nového živičného povrchu na stávající za tepla š 15 mm hl 25 mm s prořezáním</t>
  </si>
  <si>
    <t>1675417559</t>
  </si>
  <si>
    <t>61</t>
  </si>
  <si>
    <t>919735114</t>
  </si>
  <si>
    <t>Řezání stávajícího živičného krytu hl do 200 mm</t>
  </si>
  <si>
    <t>-1755213063</t>
  </si>
  <si>
    <t>62</t>
  </si>
  <si>
    <t>963051111</t>
  </si>
  <si>
    <t>Bourání mostní nosné konstrukce z ŽB</t>
  </si>
  <si>
    <t>-1125836657</t>
  </si>
  <si>
    <t>63</t>
  </si>
  <si>
    <t>966006132</t>
  </si>
  <si>
    <t>Odstranění značek dopravních nebo orientačních se sloupky s betonovými patkami</t>
  </si>
  <si>
    <t>130062556</t>
  </si>
  <si>
    <t>64</t>
  </si>
  <si>
    <t>997221551</t>
  </si>
  <si>
    <t>Vodorovná doprava suti ze sypkých materiálů do 1 km</t>
  </si>
  <si>
    <t>-378415687</t>
  </si>
  <si>
    <t>65</t>
  </si>
  <si>
    <t>997221559</t>
  </si>
  <si>
    <t>Příplatek ZKD 1 km u vodorovné dopravy suti ze sypkých materiálů</t>
  </si>
  <si>
    <t>752043836</t>
  </si>
  <si>
    <t>66</t>
  </si>
  <si>
    <t>997221815</t>
  </si>
  <si>
    <t>Poplatek za uložení betonového odpadu na skládce (skládkovné)</t>
  </si>
  <si>
    <t>-1550185220</t>
  </si>
  <si>
    <t>67</t>
  </si>
  <si>
    <t>997221825</t>
  </si>
  <si>
    <t>Poplatek za uložení železobetonového odpadu na skládce (skládkovné)</t>
  </si>
  <si>
    <t>866859076</t>
  </si>
  <si>
    <t>68</t>
  </si>
  <si>
    <t>997221845</t>
  </si>
  <si>
    <t>Poplatek za uložení asfaltového odpadu bez obsahu dehtu na skládce (skládkovné)</t>
  </si>
  <si>
    <t>-852044734</t>
  </si>
  <si>
    <t>69</t>
  </si>
  <si>
    <t>998223011</t>
  </si>
  <si>
    <t>Přesun hmot pro pozemní komunikace s krytem dlážděným</t>
  </si>
  <si>
    <t>543763058</t>
  </si>
  <si>
    <t>70</t>
  </si>
  <si>
    <t>460421182</t>
  </si>
  <si>
    <t>Lože kabelů z písku nebo štěrkopísku tl 10 cm nad kabel, kryté plastovou folií, š lože do 50 cm</t>
  </si>
  <si>
    <t>-1937461398</t>
  </si>
  <si>
    <t>71</t>
  </si>
  <si>
    <t>460520164</t>
  </si>
  <si>
    <t>Montáž trubek ochranných plastových tuhých D do 110 mm uložených do rýhy</t>
  </si>
  <si>
    <t>972323822</t>
  </si>
  <si>
    <t>72</t>
  </si>
  <si>
    <t>34571-R02</t>
  </si>
  <si>
    <t>CETIN - chránička půlená DN 110</t>
  </si>
  <si>
    <t>128</t>
  </si>
  <si>
    <t>-1401965572</t>
  </si>
  <si>
    <t>12 - SO 101 - Smíšená stezka (km 0,134 - 1,173) - osa 2 - uznatelné náklady</t>
  </si>
  <si>
    <t xml:space="preserve">    2 - Zakládání</t>
  </si>
  <si>
    <t>PSV - Práce a dodávky PSV</t>
  </si>
  <si>
    <t xml:space="preserve">    711 - Izolace proti vodě, vlhkosti a plynům</t>
  </si>
  <si>
    <t>111201101</t>
  </si>
  <si>
    <t>Odstranění křovin a stromů průměru kmene do 100 mm i s kořeny z celkové plochy do 1000 m2</t>
  </si>
  <si>
    <t>1001655150</t>
  </si>
  <si>
    <t>112151311</t>
  </si>
  <si>
    <t>Kácení stromu bez postupného spouštění koruny a kmene D do 0,2 m</t>
  </si>
  <si>
    <t>-393220109</t>
  </si>
  <si>
    <t>112151321</t>
  </si>
  <si>
    <t>Kácení stromu bez postupného spouštění koruny a kmene D do 1,2 m</t>
  </si>
  <si>
    <t>-2049709570</t>
  </si>
  <si>
    <t>112251221</t>
  </si>
  <si>
    <t>Odstranění pařezů rovině nebo na svahu do 1:5 odfrézováním do hloubky 0,5 m</t>
  </si>
  <si>
    <t>572423588</t>
  </si>
  <si>
    <t>113106122</t>
  </si>
  <si>
    <t>Rozebrání dlažeb komunikací pro pěší z kamenných dlaždic</t>
  </si>
  <si>
    <t>-1877637119</t>
  </si>
  <si>
    <t>113107221</t>
  </si>
  <si>
    <t>Odstranění podkladu pl přes 200 m2 z kameniva drceného tl 100 mm</t>
  </si>
  <si>
    <t>480372093</t>
  </si>
  <si>
    <t>122911121</t>
  </si>
  <si>
    <t>Odstranění vyfrézované dřevní hmoty hloubky do 0,5 m v rovině nebo na svahu do 1:5</t>
  </si>
  <si>
    <t>-1311361150</t>
  </si>
  <si>
    <t>131301102</t>
  </si>
  <si>
    <t>Hloubení jam nezapažených v hornině tř. 4 objemu do 1000 m3</t>
  </si>
  <si>
    <t>2139796347</t>
  </si>
  <si>
    <t>162-R-001</t>
  </si>
  <si>
    <t>Rozřezání, naložení, odvoz a složení na místo určené investorem</t>
  </si>
  <si>
    <t>Kč</t>
  </si>
  <si>
    <t>871729368</t>
  </si>
  <si>
    <t>-1967813123</t>
  </si>
  <si>
    <t>58344171R</t>
  </si>
  <si>
    <t>štěrkodrť frakce 0-32</t>
  </si>
  <si>
    <t>292993267</t>
  </si>
  <si>
    <t>174111121</t>
  </si>
  <si>
    <t>Zásyp jam po vyfrézovaných pařezech hloubky do 0,5 m v rovině nebo na svahu do 1:5</t>
  </si>
  <si>
    <t>149770698</t>
  </si>
  <si>
    <t>103715000</t>
  </si>
  <si>
    <t>substrát pro trávníky A  VL</t>
  </si>
  <si>
    <t>274779842</t>
  </si>
  <si>
    <t>175151101</t>
  </si>
  <si>
    <t>Obsypání potrubí strojně sypaninou bez prohození, uloženou do 3 m</t>
  </si>
  <si>
    <t>175662572</t>
  </si>
  <si>
    <t>58337303R</t>
  </si>
  <si>
    <t>štěrkopísek frakce 0-8</t>
  </si>
  <si>
    <t>253628627</t>
  </si>
  <si>
    <t>212572111</t>
  </si>
  <si>
    <t>Lože pro trativody ze štěrkopísku tříděného</t>
  </si>
  <si>
    <t>1462388623</t>
  </si>
  <si>
    <t>212755215</t>
  </si>
  <si>
    <t>Trativody z drenážních trubek plastových flexibilních D 125 mm bez lože</t>
  </si>
  <si>
    <t>-2002051372</t>
  </si>
  <si>
    <t>271572211</t>
  </si>
  <si>
    <t>Podsyp pod základové konstrukce se zhutněním z netříděného štěrkopísku</t>
  </si>
  <si>
    <t>-698169141</t>
  </si>
  <si>
    <t>327323126</t>
  </si>
  <si>
    <t>Opěrné zdi a valy ze ŽB tř. C 16/20</t>
  </si>
  <si>
    <t>881478403</t>
  </si>
  <si>
    <t>327323127</t>
  </si>
  <si>
    <t>Opěrné zdi a valy ze ŽB tř. C 25/30</t>
  </si>
  <si>
    <t>-1865970352</t>
  </si>
  <si>
    <t>327323128</t>
  </si>
  <si>
    <t>Opěrné zdi a valy ze ŽB tř. C 30/37</t>
  </si>
  <si>
    <t>-1706338771</t>
  </si>
  <si>
    <t>327351211</t>
  </si>
  <si>
    <t>Bednění opěrných zdí a valů svislých i skloněných zřízení</t>
  </si>
  <si>
    <t>-1931107026</t>
  </si>
  <si>
    <t>327351221</t>
  </si>
  <si>
    <t>Bednění opěrných zdí a valů svislých i skloněných odstranění</t>
  </si>
  <si>
    <t>-1301940396</t>
  </si>
  <si>
    <t>327361040</t>
  </si>
  <si>
    <t>Výztuž opěrných zdí a valů ze svařovaných sítí</t>
  </si>
  <si>
    <t>1048261652</t>
  </si>
  <si>
    <t>327591111</t>
  </si>
  <si>
    <t>Zřízení výplně za opěrami a protimrazové klíny z jílu</t>
  </si>
  <si>
    <t>2028380808</t>
  </si>
  <si>
    <t>451311531</t>
  </si>
  <si>
    <t>Podklad pro dlažbu z betonu prostého mrazuvzdorného tř. C 25/30 vrstva tl nad 150 do 200 mm</t>
  </si>
  <si>
    <t>-1133449929</t>
  </si>
  <si>
    <t>451573111</t>
  </si>
  <si>
    <t>Lože pod potrubí otevřený výkop ze štěrkopísku</t>
  </si>
  <si>
    <t>-780465944</t>
  </si>
  <si>
    <t>464451113</t>
  </si>
  <si>
    <t>Prolití vrstvy z lomového kamene maltou MC 15</t>
  </si>
  <si>
    <t>258895343</t>
  </si>
  <si>
    <t>465513127</t>
  </si>
  <si>
    <t>Dlažba z lomového kamene na cementovou maltu s vyspárováním tl 200 mm</t>
  </si>
  <si>
    <t>-18176883</t>
  </si>
  <si>
    <t>1494166769</t>
  </si>
  <si>
    <t>565165111</t>
  </si>
  <si>
    <t>Asfaltový beton vrstva podkladní ACP 16 (obalované kamenivo OKS) tl 80 mm š do 3 m</t>
  </si>
  <si>
    <t>1609769626</t>
  </si>
  <si>
    <t>573111112</t>
  </si>
  <si>
    <t>Postřik živičný infiltrační s posypem z asfaltu množství 1 kg/m2</t>
  </si>
  <si>
    <t>-418101665</t>
  </si>
  <si>
    <t>573211108</t>
  </si>
  <si>
    <t>Postřik živičný spojovací z asfaltu v množství 0,40 kg/m2</t>
  </si>
  <si>
    <t>-718645946</t>
  </si>
  <si>
    <t>577134111</t>
  </si>
  <si>
    <t>Asfaltový beton vrstva obrusná ACO 11 (ABS) tř. I tl 40 mm š do 3 m z nemodifikovaného asfaltu</t>
  </si>
  <si>
    <t>1005212540</t>
  </si>
  <si>
    <t>87131524R</t>
  </si>
  <si>
    <t>Kanalizační potrubí z tvrdého PVC vícevrstvé tuhost třídy SN12 DN 100</t>
  </si>
  <si>
    <t>-1359446622</t>
  </si>
  <si>
    <t>911121111</t>
  </si>
  <si>
    <t>Montáž zábradlí ocelového přichyceného vruty do betonového podkladu</t>
  </si>
  <si>
    <t>1266365306</t>
  </si>
  <si>
    <t>553-R-005</t>
  </si>
  <si>
    <t>ocelové zábradlí se sklolaminátovou výplní, v. 1,10 m, včetně povrchové úpravy</t>
  </si>
  <si>
    <t>1456042651</t>
  </si>
  <si>
    <t>912311-R1</t>
  </si>
  <si>
    <t>Montáž všesměrového reflexního oka</t>
  </si>
  <si>
    <t>1166036807</t>
  </si>
  <si>
    <t>404-R-001</t>
  </si>
  <si>
    <t>všesměrové reflexní oko</t>
  </si>
  <si>
    <t>-753653658</t>
  </si>
  <si>
    <t>404443330</t>
  </si>
  <si>
    <t>značka svislá reflexní AL- NK 500 x 150 mm</t>
  </si>
  <si>
    <t>73</t>
  </si>
  <si>
    <t>74</t>
  </si>
  <si>
    <t>75</t>
  </si>
  <si>
    <t>76</t>
  </si>
  <si>
    <t>916111123</t>
  </si>
  <si>
    <t>Osazení obruby z drobných kostek s boční opěrou do lože z betonu prostého</t>
  </si>
  <si>
    <t>1567663256</t>
  </si>
  <si>
    <t>77</t>
  </si>
  <si>
    <t>583801100</t>
  </si>
  <si>
    <t>kostka dlažební drobná, žula, I.jakost, velikost 10 cm</t>
  </si>
  <si>
    <t>1663408043</t>
  </si>
  <si>
    <t>78</t>
  </si>
  <si>
    <t>592453060</t>
  </si>
  <si>
    <t>dlažba kostka 10x10x6 cm přírodní</t>
  </si>
  <si>
    <t>-295418704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</si>
  <si>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</si>
  <si>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</si>
  <si>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</si>
  <si>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</si>
  <si>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</si>
  <si>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</si>
  <si>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</si>
  <si>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</si>
  <si>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</si>
  <si>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</si>
  <si>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935932111</t>
  </si>
  <si>
    <t>Osazení odvodňovacího plastového žlabu s krycím roštem šířky do 200 mm</t>
  </si>
  <si>
    <t>-1229683859</t>
  </si>
  <si>
    <t>89</t>
  </si>
  <si>
    <t>935111-R2</t>
  </si>
  <si>
    <t>odvodňovací žlab s litinovou mříží  š. 100 mm</t>
  </si>
  <si>
    <t>1972692743</t>
  </si>
  <si>
    <t>90</t>
  </si>
  <si>
    <t>953-R-01</t>
  </si>
  <si>
    <t>Těsnící bentonitová rohož - dodávka a montáž</t>
  </si>
  <si>
    <t>-543576221</t>
  </si>
  <si>
    <t>91</t>
  </si>
  <si>
    <t>953-R-02</t>
  </si>
  <si>
    <t>Přítlačná lišta P5-40, pozinkováno 80UM</t>
  </si>
  <si>
    <t>-683352670</t>
  </si>
  <si>
    <t>92</t>
  </si>
  <si>
    <t>93</t>
  </si>
  <si>
    <t>966003814</t>
  </si>
  <si>
    <t>Rozebrání oplocení s příčníky a betonovými sloupky z prken a latí</t>
  </si>
  <si>
    <t>1757606329</t>
  </si>
  <si>
    <t>94</t>
  </si>
  <si>
    <t>966005111</t>
  </si>
  <si>
    <t>Rozebrání a odstranění silničního zábradlí se sloupky osazenými s betonovými patkami</t>
  </si>
  <si>
    <t>-1674190892</t>
  </si>
  <si>
    <t>95</t>
  </si>
  <si>
    <t>96</t>
  </si>
  <si>
    <t>966071-R1</t>
  </si>
  <si>
    <t>Rozebrání oplocení z drátěného pletiva se čtvercovými oky výšky do 1,6 m, včetně sloupků</t>
  </si>
  <si>
    <t>1880994792</t>
  </si>
  <si>
    <t>97</t>
  </si>
  <si>
    <t>966071-R2</t>
  </si>
  <si>
    <t>Výšková úprava brány, včetně pomocných konstrukcí a prací, povrchové úpravy</t>
  </si>
  <si>
    <t>318177504</t>
  </si>
  <si>
    <t>98</t>
  </si>
  <si>
    <t>966071-R3</t>
  </si>
  <si>
    <t>Výšková úprava branky, včetně pomocných konstrukcí a prací, povrchové úpravy</t>
  </si>
  <si>
    <t>1511940782</t>
  </si>
  <si>
    <t>99</t>
  </si>
  <si>
    <t>100</t>
  </si>
  <si>
    <t>101</t>
  </si>
  <si>
    <t>102</t>
  </si>
  <si>
    <t>103</t>
  </si>
  <si>
    <t>104</t>
  </si>
  <si>
    <t>997221855</t>
  </si>
  <si>
    <t>Poplatek za uložení odpadu zeminy a kameniva na skládce (skládkovné)</t>
  </si>
  <si>
    <t>-1010565717</t>
  </si>
  <si>
    <t>105</t>
  </si>
  <si>
    <t>106</t>
  </si>
  <si>
    <t>711111001</t>
  </si>
  <si>
    <t>Provedení izolace proti zemní vlhkosti vodorovné za studena nátěrem penetračním</t>
  </si>
  <si>
    <t>-461771642</t>
  </si>
  <si>
    <t>107</t>
  </si>
  <si>
    <t>711112001</t>
  </si>
  <si>
    <t>Provedení izolace proti zemní vlhkosti svislé za studena nátěrem penetračním</t>
  </si>
  <si>
    <t>950061416</t>
  </si>
  <si>
    <t>108</t>
  </si>
  <si>
    <t>1116315R</t>
  </si>
  <si>
    <t>lak asfaltový penetrační</t>
  </si>
  <si>
    <t>-2116377968</t>
  </si>
  <si>
    <t>109</t>
  </si>
  <si>
    <t>711111002</t>
  </si>
  <si>
    <t>Provedení izolace proti zemní vlhkosti vodorovné za studena lakem asfaltovým</t>
  </si>
  <si>
    <t>1104629930</t>
  </si>
  <si>
    <t>110</t>
  </si>
  <si>
    <t>711112002</t>
  </si>
  <si>
    <t>Provedení izolace proti zemní vlhkosti svislé za studena lakem asfaltovým</t>
  </si>
  <si>
    <t>-171753282</t>
  </si>
  <si>
    <t>111</t>
  </si>
  <si>
    <t>1116315R1</t>
  </si>
  <si>
    <t>lak asfaltový izolační</t>
  </si>
  <si>
    <t>1117278693</t>
  </si>
  <si>
    <t>112</t>
  </si>
  <si>
    <t>711141559</t>
  </si>
  <si>
    <t>Provedení izolace proti zemní vlhkosti pásy přitavením vodorovné NAIP</t>
  </si>
  <si>
    <t>2097527622</t>
  </si>
  <si>
    <t>113</t>
  </si>
  <si>
    <t>711142559</t>
  </si>
  <si>
    <t>Provedení izolace proti zemní vlhkosti pásy přitavením svislé NAIP</t>
  </si>
  <si>
    <t>-1309476819</t>
  </si>
  <si>
    <t>114</t>
  </si>
  <si>
    <t>6283315R</t>
  </si>
  <si>
    <t>pás těžký asfaltovaný</t>
  </si>
  <si>
    <t>1781745334</t>
  </si>
  <si>
    <t>115</t>
  </si>
  <si>
    <t>711491172</t>
  </si>
  <si>
    <t>Provedení izolace proti tlakové vodě vodorovné z textilií vrstva ochranná</t>
  </si>
  <si>
    <t>1809833773</t>
  </si>
  <si>
    <t>116</t>
  </si>
  <si>
    <t>711491272</t>
  </si>
  <si>
    <t>Provedení izolace proti tlakové vodě svislé z textilií vrstva ochranná</t>
  </si>
  <si>
    <t>2024470374</t>
  </si>
  <si>
    <t>117</t>
  </si>
  <si>
    <t>6931129R</t>
  </si>
  <si>
    <t>geotextilie tkaná 600 g / m2</t>
  </si>
  <si>
    <t>-997217724</t>
  </si>
  <si>
    <t>118</t>
  </si>
  <si>
    <t>998711101</t>
  </si>
  <si>
    <t>Přesun hmot tonážní pro izolace proti vodě, vlhkosti a plynům v objektech výšky do 6 m</t>
  </si>
  <si>
    <t>-407466461</t>
  </si>
  <si>
    <t>119</t>
  </si>
  <si>
    <t>120</t>
  </si>
  <si>
    <t>121</t>
  </si>
  <si>
    <t>15 - SO 202 - Lávka přes vodní tok v km 1,154 - uznatelné náklady</t>
  </si>
  <si>
    <t xml:space="preserve">    766 - Konstrukce truhlářské</t>
  </si>
  <si>
    <t xml:space="preserve">    767 - Konstrukce zámečnické</t>
  </si>
  <si>
    <t>115101201</t>
  </si>
  <si>
    <t>Čerpání vody na dopravní výšku do 10 m průměrný přítok do 500 l/min</t>
  </si>
  <si>
    <t>hod</t>
  </si>
  <si>
    <t>1260000013</t>
  </si>
  <si>
    <t>115101301</t>
  </si>
  <si>
    <t>Pohotovost čerpací soupravy pro dopravní výšku do 10 m přítok do 500 l/min</t>
  </si>
  <si>
    <t>den</t>
  </si>
  <si>
    <t>415548450</t>
  </si>
  <si>
    <t>307905400</t>
  </si>
  <si>
    <t>177842670</t>
  </si>
  <si>
    <t>1104529875</t>
  </si>
  <si>
    <t>-712720266</t>
  </si>
  <si>
    <t>101373246</t>
  </si>
  <si>
    <t>274321117</t>
  </si>
  <si>
    <t>Základové pasy, prahy, věnce a ostruhy ze ŽB C 25/30</t>
  </si>
  <si>
    <t>-1108999167</t>
  </si>
  <si>
    <t>274354111</t>
  </si>
  <si>
    <t>Bednění základových pasů - zřízení</t>
  </si>
  <si>
    <t>-1754833517</t>
  </si>
  <si>
    <t>274354211</t>
  </si>
  <si>
    <t>Bednění základových pasů - odstranění</t>
  </si>
  <si>
    <t>-1957465843</t>
  </si>
  <si>
    <t>334323118</t>
  </si>
  <si>
    <t>Mostní opěry a úložné prahy ze ŽB C 30/37</t>
  </si>
  <si>
    <t>-2108178788</t>
  </si>
  <si>
    <t>334351112</t>
  </si>
  <si>
    <t>Bednění systémové mostních opěr a úložných prahů z překližek pro ŽB - zřízení</t>
  </si>
  <si>
    <t>373917192</t>
  </si>
  <si>
    <t>334351211</t>
  </si>
  <si>
    <t>Bednění systémové mostních opěr a úložných prahů z překližek - odstranění</t>
  </si>
  <si>
    <t>-1149471696</t>
  </si>
  <si>
    <t>334361216</t>
  </si>
  <si>
    <t>Výztuž dříků opěr z betonářské oceli 10 505</t>
  </si>
  <si>
    <t>1267825504</t>
  </si>
  <si>
    <t>334361412</t>
  </si>
  <si>
    <t>Výztuž opěr, prahů, křídel, pilířů, sloupů ze svařovaných sítí do 6 kg/m2</t>
  </si>
  <si>
    <t>1641482110</t>
  </si>
  <si>
    <t>428992111</t>
  </si>
  <si>
    <t>Osazení mostního ložiska elastomerového zatížení do 400 kN</t>
  </si>
  <si>
    <t>7193969</t>
  </si>
  <si>
    <t>428-R-001</t>
  </si>
  <si>
    <t>elastomerové ložisko nosnost 50 KN</t>
  </si>
  <si>
    <t>837346136</t>
  </si>
  <si>
    <t>463212111</t>
  </si>
  <si>
    <t>Rovnanina z lomového kamene upraveného s vyklínováním spár úlomky kamene</t>
  </si>
  <si>
    <t>1656774908</t>
  </si>
  <si>
    <t>-490682846</t>
  </si>
  <si>
    <t>765883683</t>
  </si>
  <si>
    <t>-1794977074</t>
  </si>
  <si>
    <t>-1621229798</t>
  </si>
  <si>
    <t>-1002237139</t>
  </si>
  <si>
    <t>1888365059</t>
  </si>
  <si>
    <t>414034972</t>
  </si>
  <si>
    <t>766-R-001</t>
  </si>
  <si>
    <t>Montáž dřevěných konstrukcí, včetně spojovacího a kotevního materiálu</t>
  </si>
  <si>
    <t>1461611958</t>
  </si>
  <si>
    <t>766-R-002</t>
  </si>
  <si>
    <t>záklop 50 x 100 mm, madla 100 x 100 mm, výplň 80 x 30 mm, sloupky 100 x 100 mm, včetně povrchové úpravy: impregnace proti škůdcům a houbám + lazura a kotevního materiálu</t>
  </si>
  <si>
    <t>-1791082112</t>
  </si>
  <si>
    <t>766-R-003</t>
  </si>
  <si>
    <t>podélník 100 x 120 mm, včetně povrchové úpravy: impregnace proti škůdcům a houbám + lazura</t>
  </si>
  <si>
    <t>-2001877802</t>
  </si>
  <si>
    <t>766-R-004</t>
  </si>
  <si>
    <t>mostovka 50 x 100 mm, včetně povrchové úpravy: impregnace proti škůdcům a houbám + lazura</t>
  </si>
  <si>
    <t>321725200</t>
  </si>
  <si>
    <t>998766101</t>
  </si>
  <si>
    <t>Přesun hmot tonážní pro konstrukce truhlářské v objektech v do 6 m</t>
  </si>
  <si>
    <t>-434812240</t>
  </si>
  <si>
    <t>767-R-001</t>
  </si>
  <si>
    <t>Montáž ocelových konstrukcí, včetně spojovacího materiálu</t>
  </si>
  <si>
    <t>kg</t>
  </si>
  <si>
    <t>-223132310</t>
  </si>
  <si>
    <t>767-R-002</t>
  </si>
  <si>
    <t>ocelová konstrukce lávky S235, včetně povrchové úpravy zinkování ponorem 100 μm</t>
  </si>
  <si>
    <t>1509427931</t>
  </si>
  <si>
    <t>998767101</t>
  </si>
  <si>
    <t>Přesun hmot tonážní pro zámečnické konstrukce v objektech v do 6 m</t>
  </si>
  <si>
    <t>-729956958</t>
  </si>
  <si>
    <t>16 - SO 301 - Odvodnění dopravních ploch - stezka - osa 1 - uznatelné náklady</t>
  </si>
  <si>
    <t>132301202</t>
  </si>
  <si>
    <t>Hloubení rýh š do 2000 mm v hornině tř. 4 objemu do 1000 m3</t>
  </si>
  <si>
    <t>133301102</t>
  </si>
  <si>
    <t>Hloubení šachet v hornině tř. 4 objemu přes 100 m3</t>
  </si>
  <si>
    <t>-1082731712</t>
  </si>
  <si>
    <t>151101101</t>
  </si>
  <si>
    <t>Zřízení příložného pažení a rozepření stěn rýh hl do 2 m</t>
  </si>
  <si>
    <t>-523797067</t>
  </si>
  <si>
    <t>151101111</t>
  </si>
  <si>
    <t>Odstranění příložného pažení a rozepření stěn rýh hl do 2 m</t>
  </si>
  <si>
    <t>-2046413166</t>
  </si>
  <si>
    <t>-303493411</t>
  </si>
  <si>
    <t>-1894264609</t>
  </si>
  <si>
    <t>58333625R</t>
  </si>
  <si>
    <t>kamenivo těžené hrubé prané frakce 4-8</t>
  </si>
  <si>
    <t>-1124997822</t>
  </si>
  <si>
    <t>-280105583</t>
  </si>
  <si>
    <t>-651987782</t>
  </si>
  <si>
    <t>921779917</t>
  </si>
  <si>
    <t>-2031822551</t>
  </si>
  <si>
    <t>452311141</t>
  </si>
  <si>
    <t>Podkladní desky z betonu prostého tř. C 16/20 otevřený výkop</t>
  </si>
  <si>
    <t>-683912027</t>
  </si>
  <si>
    <t>2064401224</t>
  </si>
  <si>
    <t>871315241</t>
  </si>
  <si>
    <t>Kanalizační potrubí z tvrdého PVC vícevrstvé tuhost třídy SN12 DN 150</t>
  </si>
  <si>
    <t>-1513503453</t>
  </si>
  <si>
    <t>871355241</t>
  </si>
  <si>
    <t>Kanalizační potrubí z tvrdého PVC vícevrstvé tuhost třídy SN12 DN 200</t>
  </si>
  <si>
    <t>-1029472883</t>
  </si>
  <si>
    <t>877355231</t>
  </si>
  <si>
    <t>Montáž víčka z tvrdého PVC-systém KG DN 200</t>
  </si>
  <si>
    <t>295912580</t>
  </si>
  <si>
    <t>286117240</t>
  </si>
  <si>
    <t>víčko kanalizace plastové KGK DN 200</t>
  </si>
  <si>
    <t>232477754</t>
  </si>
  <si>
    <t>894812415</t>
  </si>
  <si>
    <t>Revizní a čistící šachta z PP typ DN 1000/200 šachtové dno průtočné 15°, 30°, 45°, 90°</t>
  </si>
  <si>
    <t>1848416296</t>
  </si>
  <si>
    <t>894812434</t>
  </si>
  <si>
    <t>Revizní a čistící šachta z PP DN 1000 šachtová skruž světlé hloubky 500 mm</t>
  </si>
  <si>
    <t>1632300417</t>
  </si>
  <si>
    <t>894812452</t>
  </si>
  <si>
    <t>Revizní a čistící šachta z PP DN 1000 poklop litinový s konusem a betonovým prstencem do 12,5 t</t>
  </si>
  <si>
    <t>599214602</t>
  </si>
  <si>
    <t>895931-R1</t>
  </si>
  <si>
    <t>Vpusti kanalizačních horské z betonu C 30/37 - XF3, tl. 200 mm, podkladní beton tl. 150 mm C 16/20 XF2 + kari síť 5/100/100, dno v jímce z dlažby z lom. kamene tl. 100 mm do betonu C20/25 XF3, tl. 100 mm, ocelová stupadla, plastová mříž 600 x 600 mm</t>
  </si>
  <si>
    <t>-775485552</t>
  </si>
  <si>
    <t>895941311</t>
  </si>
  <si>
    <t>Zřízení vpusti kanalizační uliční z betonových dílců typ UVB-50</t>
  </si>
  <si>
    <t>345525440</t>
  </si>
  <si>
    <t>592238500</t>
  </si>
  <si>
    <t>dno betonové pro uliční vpusť s výtokovým otvorem TBV-Q 450/330/1a 45x33x5 cm</t>
  </si>
  <si>
    <t>-1252646115</t>
  </si>
  <si>
    <t>592238570</t>
  </si>
  <si>
    <t>skruž betonová pro uliční vpusť horní TBV-Q 450/295/5b, 45x29,5x5 cm</t>
  </si>
  <si>
    <t>-1325550091</t>
  </si>
  <si>
    <t>592238560</t>
  </si>
  <si>
    <t>skruž betonová pro uliční vpusť horní TBV-Q 450/195/5c, 45x19,5x5 cm</t>
  </si>
  <si>
    <t>185743220</t>
  </si>
  <si>
    <t>592238640</t>
  </si>
  <si>
    <t>prstenec betonový pro uliční vpusť vyrovnávací TBV-Q 390/60/10a, 39x6x13 cm</t>
  </si>
  <si>
    <t>336053661</t>
  </si>
  <si>
    <t>592238780</t>
  </si>
  <si>
    <t>mříž M1 D400 DIN 19583-13, 500/500 mm</t>
  </si>
  <si>
    <t>77578281</t>
  </si>
  <si>
    <t>592238-R1</t>
  </si>
  <si>
    <t>obrubníková vtoková mříž radbuza B125</t>
  </si>
  <si>
    <t>-1021460505</t>
  </si>
  <si>
    <t>919521130</t>
  </si>
  <si>
    <t>Zřízení silničního propustku z trub betonových nebo ŽB DN 500</t>
  </si>
  <si>
    <t>-1650718992</t>
  </si>
  <si>
    <t>592225-R1</t>
  </si>
  <si>
    <t>trouba betonová DN 500, vrcholová únosnost min 50 kN/m</t>
  </si>
  <si>
    <t>412905904</t>
  </si>
  <si>
    <t>938902431</t>
  </si>
  <si>
    <t>Čištění propustků strojně tlakovou vodou D do 500 mm při tl nánosu do 75% DN</t>
  </si>
  <si>
    <t>-1153424661</t>
  </si>
  <si>
    <t>17 - SO 301 - Odvodnění dopravních ploch - stezka - osa 2 - uznatelné náklady</t>
  </si>
  <si>
    <t>1097040369</t>
  </si>
  <si>
    <t>132201102</t>
  </si>
  <si>
    <t>Hloubení rýh š do 600 mm v hornině tř. 3 objemu přes 100 m3</t>
  </si>
  <si>
    <t>630663949</t>
  </si>
  <si>
    <t>211531111</t>
  </si>
  <si>
    <t>Výplň odvodňovacích žeber nebo trativodů kamenivem hrubým drceným frakce 16 až 63 mm</t>
  </si>
  <si>
    <t>-404119794</t>
  </si>
  <si>
    <t>211971110</t>
  </si>
  <si>
    <t>Zřízení opláštění žeber nebo trativodů geotextilií v rýze nebo zářezu sklonu do 1:2</t>
  </si>
  <si>
    <t>1687557602</t>
  </si>
  <si>
    <t>693-R-001</t>
  </si>
  <si>
    <t>textilie filtrační 200 g/m2</t>
  </si>
  <si>
    <t>-1477636717</t>
  </si>
  <si>
    <t>204031079</t>
  </si>
  <si>
    <t>2127552-R</t>
  </si>
  <si>
    <t>Trativody z drenážních trubek plastových flexibilních DN 250 mm bez lože</t>
  </si>
  <si>
    <t>-584522087</t>
  </si>
  <si>
    <t>317321018</t>
  </si>
  <si>
    <t>Římsy opěrných zdí a valů ze ŽB tř. C 30/37</t>
  </si>
  <si>
    <t>-59207054</t>
  </si>
  <si>
    <t>317353111</t>
  </si>
  <si>
    <t>Bednění říms opěrných zdí a valů přímých, zalomených nebo zakřivených zřízení</t>
  </si>
  <si>
    <t>1234716552</t>
  </si>
  <si>
    <t>317353112</t>
  </si>
  <si>
    <t>Bednění říms opěrných zdí a valů přímých, zalomených nebo zakřivených odstranění</t>
  </si>
  <si>
    <t>1007984292</t>
  </si>
  <si>
    <t>317361016</t>
  </si>
  <si>
    <t>Výztuž říms opěrných zdí a valů z betonářské oceli 10 505</t>
  </si>
  <si>
    <t>6871165</t>
  </si>
  <si>
    <t>-1054727313</t>
  </si>
  <si>
    <t>1882883977</t>
  </si>
  <si>
    <t>362607880</t>
  </si>
  <si>
    <t>1214763791</t>
  </si>
  <si>
    <t>959690243</t>
  </si>
  <si>
    <t>871365241</t>
  </si>
  <si>
    <t>Kanalizační potrubí z tvrdého PVC vícevrstvé tuhost třídy SN12 DN 250</t>
  </si>
  <si>
    <t>1388154851</t>
  </si>
  <si>
    <t>877365211</t>
  </si>
  <si>
    <t>Montáž tvarovek z tvrdého PVC-systém KG nebo z polypropylenu-systém KG 2000 jednoosé DN 250</t>
  </si>
  <si>
    <t>-472434510</t>
  </si>
  <si>
    <t>28611512R</t>
  </si>
  <si>
    <t>redukce kanalizace plastová KGR 250/150</t>
  </si>
  <si>
    <t>-1548471606</t>
  </si>
  <si>
    <t>894812418</t>
  </si>
  <si>
    <t>Revizní a čistící šachta z PP typ DN 1000/250 šachtové dno průtočné</t>
  </si>
  <si>
    <t>26811617</t>
  </si>
  <si>
    <t>1473527496</t>
  </si>
  <si>
    <t>-1914647161</t>
  </si>
  <si>
    <t>895170201</t>
  </si>
  <si>
    <t>Drenážní šachta z PP šachtové dno  DN 400 usazovací prostor 35 l</t>
  </si>
  <si>
    <t>1951768941</t>
  </si>
  <si>
    <t>895170302</t>
  </si>
  <si>
    <t>Drenážní šachta z PP DN 400 šachtové prodloužení s drážkou světlé hloubky 800 mm</t>
  </si>
  <si>
    <t>5414385</t>
  </si>
  <si>
    <t>895170332</t>
  </si>
  <si>
    <t>Drenážní šachta z PP DN 400 nástavec teleskopický pro zatížení 40 t</t>
  </si>
  <si>
    <t>-556600479</t>
  </si>
  <si>
    <t>895170431</t>
  </si>
  <si>
    <t>Příplatek k rourám drenážní šachty z PP DN 400 za uříznutí šachtové roury</t>
  </si>
  <si>
    <t>1319529201</t>
  </si>
  <si>
    <t>899304111</t>
  </si>
  <si>
    <t>Osazení poklop železobetonových včetně rámů jakékoli hmotnosti</t>
  </si>
  <si>
    <t>-1188016963</t>
  </si>
  <si>
    <t>59224661R</t>
  </si>
  <si>
    <t>poklop šachtový betonový DN 600 mm</t>
  </si>
  <si>
    <t>-808265350</t>
  </si>
  <si>
    <t>919413-R1</t>
  </si>
  <si>
    <t>Vtoková jímka propustku z ŽB C 30/37 XC4, XF3 - vyztuženy Kari sítí, tl. stěny 200 mm, propustku z trub DN do 800 mm - dodávka a montáž</t>
  </si>
  <si>
    <t>-551488587</t>
  </si>
  <si>
    <t>166819370</t>
  </si>
  <si>
    <t>364890360</t>
  </si>
  <si>
    <t>920111-R1</t>
  </si>
  <si>
    <t>Ocelová mříž oka 150x150 mm - 600 x 450 mm - dodávka a montáž</t>
  </si>
  <si>
    <t>1098895769</t>
  </si>
  <si>
    <t>935112211</t>
  </si>
  <si>
    <t>Osazení příkopového žlabu do betonu tl 100 mm z betonových tvárnic š 800 mm</t>
  </si>
  <si>
    <t>1542283423</t>
  </si>
  <si>
    <t>59227496R</t>
  </si>
  <si>
    <t>žlabovka betonová š. 600 mm</t>
  </si>
  <si>
    <t>-1789195736</t>
  </si>
  <si>
    <t>548498217</t>
  </si>
  <si>
    <t>935111-R1</t>
  </si>
  <si>
    <t>odvodňovací žlab z kompozitu s litinovým roštem A15, š. 100 mm, vpusť s polymerbetonu s košem (dl. 0,50 m)</t>
  </si>
  <si>
    <t>2099190462</t>
  </si>
  <si>
    <t>VRN - Vedlejší a ostatní náklady</t>
  </si>
  <si>
    <t>Ing. Obrdlík</t>
  </si>
  <si>
    <t xml:space="preserve">    ON -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</si>
  <si>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</si>
  <si>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</si>
  <si>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</si>
  <si>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</si>
  <si>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</si>
  <si>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0010001R</t>
  </si>
  <si>
    <t>Provizorní a přechodná dopravní zařízení</t>
  </si>
  <si>
    <t>1024</t>
  </si>
  <si>
    <t>-680199092</t>
  </si>
  <si>
    <t>012002000</t>
  </si>
  <si>
    <t>Geodetické práce</t>
  </si>
  <si>
    <t>-1956581911</t>
  </si>
  <si>
    <t>012103000</t>
  </si>
  <si>
    <t>Geodetické práce před výstavbou</t>
  </si>
  <si>
    <t>1752360672</t>
  </si>
  <si>
    <t>012303000</t>
  </si>
  <si>
    <t>Geodetické práce po výstavbě</t>
  </si>
  <si>
    <t>-947204510</t>
  </si>
  <si>
    <t>0131030R</t>
  </si>
  <si>
    <t>Pasportizace okolních stávajících objektů před a po stavbě</t>
  </si>
  <si>
    <t>-843457174</t>
  </si>
  <si>
    <t>01320300R</t>
  </si>
  <si>
    <t>Havarijní a povodňový plán</t>
  </si>
  <si>
    <t>-1845117414</t>
  </si>
  <si>
    <t>013244000</t>
  </si>
  <si>
    <t>Dokumentace pro provádění stavby</t>
  </si>
  <si>
    <t>-2040941285</t>
  </si>
  <si>
    <t>013254000</t>
  </si>
  <si>
    <t>Dokumentace skutečného provedení stavby</t>
  </si>
  <si>
    <t>-1037075751</t>
  </si>
  <si>
    <t>030001000</t>
  </si>
  <si>
    <t>Zařízení staveniště</t>
  </si>
  <si>
    <t>-1961278881</t>
  </si>
  <si>
    <t>041103000</t>
  </si>
  <si>
    <t>Autorský dozor projektanta</t>
  </si>
  <si>
    <t>851782439</t>
  </si>
  <si>
    <t>041203000</t>
  </si>
  <si>
    <t>Technický dozor investora</t>
  </si>
  <si>
    <t>-828451189</t>
  </si>
  <si>
    <t>041403000</t>
  </si>
  <si>
    <t>Koordinátor BOZP na staveništi</t>
  </si>
  <si>
    <t>169659195</t>
  </si>
  <si>
    <t>043002000</t>
  </si>
  <si>
    <t>Zkoušky a ostatní měření</t>
  </si>
  <si>
    <t>461751363</t>
  </si>
  <si>
    <t>045002000</t>
  </si>
  <si>
    <t>Kompletační a koordinační činnost</t>
  </si>
  <si>
    <t>277046056</t>
  </si>
  <si>
    <t>079002000</t>
  </si>
  <si>
    <t>Ostatní provozní vlivy</t>
  </si>
  <si>
    <t>1679492714</t>
  </si>
  <si>
    <t>2 - Neuznatelné náklady</t>
  </si>
  <si>
    <t>21 - SO 101 - Smíšená stezka (km 0,134 - 1,173) - osa 1 - neuznatelné náklady</t>
  </si>
  <si>
    <t>1269696040</t>
  </si>
  <si>
    <t>113107243</t>
  </si>
  <si>
    <t>Odstranění podkladu pl přes 200 m2 živičných tl 150 mm</t>
  </si>
  <si>
    <t>-855744955</t>
  </si>
  <si>
    <t>122101102</t>
  </si>
  <si>
    <t>Odkopávky a prokopávky nezapažené v hornině tř. 1 a 2 objem do 1000 m3</t>
  </si>
  <si>
    <t>132174702</t>
  </si>
  <si>
    <t>181301111</t>
  </si>
  <si>
    <t>Rozprostření ornice tl vrstvy do 100 mm pl přes 500 m2 v rovině nebo ve svahu do 1:5</t>
  </si>
  <si>
    <t>-1065881577</t>
  </si>
  <si>
    <t>181451131</t>
  </si>
  <si>
    <t>Založení parkového trávníku výsevem plochy přes 1000 m2 v rovině a ve svahu do 1:5</t>
  </si>
  <si>
    <t>-1507708175</t>
  </si>
  <si>
    <t>005724150</t>
  </si>
  <si>
    <t>osivo směs travní parková směs exclusive</t>
  </si>
  <si>
    <t>1802146832</t>
  </si>
  <si>
    <t>275313611</t>
  </si>
  <si>
    <t>Základové patky z betonu tř. C 16/20</t>
  </si>
  <si>
    <t>1653004972</t>
  </si>
  <si>
    <t>1746171162</t>
  </si>
  <si>
    <t>567123114</t>
  </si>
  <si>
    <t>Podklad ze směsi stmelené cementem SC C 5/6 (KSC II) tl 150 mm</t>
  </si>
  <si>
    <t>-500662193</t>
  </si>
  <si>
    <t>-306646368</t>
  </si>
  <si>
    <t>-1445710290</t>
  </si>
  <si>
    <t>-662255277</t>
  </si>
  <si>
    <t>591211111</t>
  </si>
  <si>
    <t>Kladení dlažby z kostek drobných z kamene do lože z kameniva těženého tl 50 mm</t>
  </si>
  <si>
    <t>-367045717</t>
  </si>
  <si>
    <t>369236890</t>
  </si>
  <si>
    <t>5924511R2</t>
  </si>
  <si>
    <t>dlažba  skladebná 20x20x6 cm šedá s fazetou</t>
  </si>
  <si>
    <t>1778682592</t>
  </si>
  <si>
    <t>5924510R2</t>
  </si>
  <si>
    <t>dlažba skladebná 20x20x8 cm šedá s fazetou</t>
  </si>
  <si>
    <t>-401653832</t>
  </si>
  <si>
    <t>-2009947408</t>
  </si>
  <si>
    <t>-1039255620</t>
  </si>
  <si>
    <t>404442120</t>
  </si>
  <si>
    <t>značka svislá reflexní zákazová C AL- NK 700 mm</t>
  </si>
  <si>
    <t>404440040</t>
  </si>
  <si>
    <t>značka dopravní svislá reflexní výstražná AL 3M A1 - A30, P1,P4 700 mm</t>
  </si>
  <si>
    <t>-195352241</t>
  </si>
  <si>
    <t>404443170</t>
  </si>
  <si>
    <t>značka svislá reflexní AL- NK 500 X 300 mm</t>
  </si>
  <si>
    <t>2010934494</t>
  </si>
  <si>
    <t>404442570</t>
  </si>
  <si>
    <t>značka svislá reflexní AL- NK 500 x 700 mm</t>
  </si>
  <si>
    <t>1589804884</t>
  </si>
  <si>
    <t>915211111</t>
  </si>
  <si>
    <t>Vodorovné dopravní značení dělící čáry souvislé š 125 mm bílý plast</t>
  </si>
  <si>
    <t>-1649406305</t>
  </si>
  <si>
    <t>915211121</t>
  </si>
  <si>
    <t>Vodorovné dopravní značení dělící čáry přerušované š 125 mm bílý plast</t>
  </si>
  <si>
    <t>-1104820912</t>
  </si>
  <si>
    <t>915221111</t>
  </si>
  <si>
    <t>Vodorovné dopravní značení vodící čáry souvislé š 250 mm bílý plast</t>
  </si>
  <si>
    <t>1305535848</t>
  </si>
  <si>
    <t>915221121</t>
  </si>
  <si>
    <t>Vodorovné dopravní značení vodící čáry přerušované š 250 mm bílý plast</t>
  </si>
  <si>
    <t>366501710</t>
  </si>
  <si>
    <t>915611111</t>
  </si>
  <si>
    <t>Předznačení vodorovného liniového značení</t>
  </si>
  <si>
    <t>-820343122</t>
  </si>
  <si>
    <t>936174311</t>
  </si>
  <si>
    <t>Montáž stojanu na kola pro 5 kol kotevními šrouby na pevný podklad</t>
  </si>
  <si>
    <t>1656507107</t>
  </si>
  <si>
    <t>749-R-001</t>
  </si>
  <si>
    <t>stojan na kola - viz TZ</t>
  </si>
  <si>
    <t>-329127431</t>
  </si>
  <si>
    <t>966008232</t>
  </si>
  <si>
    <t>Bourání plastového odvodňovacího žlabu š přes 200 mm</t>
  </si>
  <si>
    <t>1956396647</t>
  </si>
  <si>
    <t>968124816</t>
  </si>
  <si>
    <t>22 - SO 101 - Smíšená stezka (km 0,134 - 1,173) - osa 2 - neuznatelné náklady</t>
  </si>
  <si>
    <t>-1155371120</t>
  </si>
  <si>
    <t>105044160</t>
  </si>
  <si>
    <t>-68305140</t>
  </si>
  <si>
    <t>1480235594</t>
  </si>
  <si>
    <t>271532212</t>
  </si>
  <si>
    <t>Podsyp pod základové konstrukce se zhutněním z hrubého kameniva frakce 16 až 32 mm</t>
  </si>
  <si>
    <t>1014526717</t>
  </si>
  <si>
    <t>1062414241</t>
  </si>
  <si>
    <t>274313511</t>
  </si>
  <si>
    <t>Základové pásy z betonu tř. C 12/15</t>
  </si>
  <si>
    <t>784258850</t>
  </si>
  <si>
    <t>1507734851</t>
  </si>
  <si>
    <t>275313711</t>
  </si>
  <si>
    <t>Základové patky z betonu tř. C 20/25</t>
  </si>
  <si>
    <t>820504694</t>
  </si>
  <si>
    <t>1401369492</t>
  </si>
  <si>
    <t>-1200307459</t>
  </si>
  <si>
    <t>-1384610427</t>
  </si>
  <si>
    <t>-1351539920</t>
  </si>
  <si>
    <t>338171113</t>
  </si>
  <si>
    <t>Osazování sloupků a vzpěr plotových ocelových v 2,00 m se zabetonováním</t>
  </si>
  <si>
    <t>619019963</t>
  </si>
  <si>
    <t>553422-R1</t>
  </si>
  <si>
    <t>sloupek plotový koncový pozinkovaný vně i uvnitř 1800/48x1,5 mm</t>
  </si>
  <si>
    <t>-1525553552</t>
  </si>
  <si>
    <t>348401120</t>
  </si>
  <si>
    <t>Osazení oplocení ze strojového pletiva s napínacími dráty výšky do 1,6 m do 15° sklonu svahu</t>
  </si>
  <si>
    <t>-2024051272</t>
  </si>
  <si>
    <t>313247720</t>
  </si>
  <si>
    <t>pletivo čtyřhranné pozinkované pletené 55 x 55 / 2,15    výška 150 cm</t>
  </si>
  <si>
    <t>-1582610900</t>
  </si>
  <si>
    <t>348401350</t>
  </si>
  <si>
    <t>Rozvinutí, osazení a napnutí napínacího drátu na oplocení do 15° sklonu svahu</t>
  </si>
  <si>
    <t>-896148164</t>
  </si>
  <si>
    <t>156153000</t>
  </si>
  <si>
    <t>drát kruhový napínací pozinkovaný D 2,80 mm bal. 78 m</t>
  </si>
  <si>
    <t>-403401960</t>
  </si>
  <si>
    <t>435-R-02</t>
  </si>
  <si>
    <t>Prefabrikované betonové schodišťové stupně 0,80x0,35x0,15 m - prefabrikát, vibrolisovaný beton, tryskaný povrch - dodávka a montáž</t>
  </si>
  <si>
    <t>-283086809</t>
  </si>
  <si>
    <t>-778223358</t>
  </si>
  <si>
    <t>-1661171823</t>
  </si>
  <si>
    <t>911111111</t>
  </si>
  <si>
    <t>Montáž zábradlí ocelového zabetonovaného</t>
  </si>
  <si>
    <t>1733123319</t>
  </si>
  <si>
    <t>553-R-001</t>
  </si>
  <si>
    <t>zábradlí dvoumadlové bezešvé o průměru 44,50 mm a tl. 3 mm z žárově zinkované oceli, výška zábradlí 1,10 m</t>
  </si>
  <si>
    <t>105877181</t>
  </si>
  <si>
    <t>-181598791</t>
  </si>
  <si>
    <t>2122567248</t>
  </si>
  <si>
    <t>592174730</t>
  </si>
  <si>
    <t>obrubník betonový silniční vnitřní oblý R 1,0 Standard 78x15x25 cm</t>
  </si>
  <si>
    <t>-1095125129</t>
  </si>
  <si>
    <t>788890342</t>
  </si>
  <si>
    <t>966111-R1</t>
  </si>
  <si>
    <t>Posun soukromé poštovní schránky na dřevěném sloupku, včetně základu</t>
  </si>
  <si>
    <t>-961709709</t>
  </si>
  <si>
    <t>-1631018487</t>
  </si>
  <si>
    <t>-811559741</t>
  </si>
  <si>
    <t>-480299117</t>
  </si>
  <si>
    <t>26 - SO 301 - Odvodnění dopravních ploch - stezka - osa 1 - neuznatelné náklady</t>
  </si>
  <si>
    <t>812422121</t>
  </si>
  <si>
    <t>Montáž potrubí z trub TBP těsněných pryžovými kroužky otevřený výkop sklon do 20 % DN 500</t>
  </si>
  <si>
    <t>1141969416</t>
  </si>
  <si>
    <t>trouba hrdlová přímá betonová s integrovaným těsněním 50 x 100 x 8 cm</t>
  </si>
  <si>
    <t>1999726095</t>
  </si>
  <si>
    <t>1871228414</t>
  </si>
  <si>
    <t>871354202</t>
  </si>
  <si>
    <t>Montáž kanalizačního potrubí z PE SDR11 otevřený výkop sklon do 20 % svařovaných na tupo D 225x20,5</t>
  </si>
  <si>
    <t>871111-R1</t>
  </si>
  <si>
    <t>potrubí HDPE DN 200</t>
  </si>
  <si>
    <t>524313478</t>
  </si>
  <si>
    <t>877265271</t>
  </si>
  <si>
    <t>Montáž lapače střešních splavenin z tvrdého PVC-systém KG DN 100</t>
  </si>
  <si>
    <t>177071567</t>
  </si>
  <si>
    <t>552441020</t>
  </si>
  <si>
    <t>lapač střešních splavenin - geiger DN 150 mm</t>
  </si>
  <si>
    <t>-2146695947</t>
  </si>
  <si>
    <t>894222-R1</t>
  </si>
  <si>
    <t>Bet. šachty C30/37 XC4, XF3 - vyztuženy kari sítí, tl. stěn 200 mm (viz. TZ), (Š2, Š3), včetně bet. poklopu DN 600</t>
  </si>
  <si>
    <t>341081774</t>
  </si>
  <si>
    <t>935112111</t>
  </si>
  <si>
    <t>Osazení příkopového žlabu do betonu tl 100 mm z betonových tvárnic š 500 mm</t>
  </si>
  <si>
    <t>454490357</t>
  </si>
  <si>
    <t>59227526R</t>
  </si>
  <si>
    <t>žlabovka betonová š. 300 mm</t>
  </si>
  <si>
    <t>-186867958</t>
  </si>
  <si>
    <t>-861113103</t>
  </si>
  <si>
    <t>odvodňovací žlab s litinovým roštem D400, š. 200 mm, vpusť s litinovým roštem výtokový 0,50 m</t>
  </si>
  <si>
    <t>1956407869</t>
  </si>
  <si>
    <t>938902113</t>
  </si>
  <si>
    <t>Čištění příkopů komunikací příkopovým rypadlem objem nánosu do 0,5 m3/m</t>
  </si>
  <si>
    <t>1889169104</t>
  </si>
  <si>
    <t>977151127</t>
  </si>
  <si>
    <t>Jádrové vrty diamantovými korunkami do D 250 mm do stavebních materiálů</t>
  </si>
  <si>
    <t>-1108423398</t>
  </si>
  <si>
    <t>27 - SO 301 - Odvodnění dopravních ploch - stezka - osa 2 - neuznatelné náklady</t>
  </si>
  <si>
    <t>5922385R1</t>
  </si>
  <si>
    <t>dno betonové pro uliční vpusť průtočné TBV-Q 450/400/1a 45x40x5 cm</t>
  </si>
  <si>
    <t>-1156852477</t>
  </si>
  <si>
    <t>41 - SO 401 - Veřejné osvětlení - neuznatelné náklady</t>
  </si>
  <si>
    <t>ing. Hrabal</t>
  </si>
  <si>
    <t xml:space="preserve">    M74 - Elektromontáže</t>
  </si>
  <si>
    <t>460010024</t>
  </si>
  <si>
    <t>Vytyčení trasy vedení kabelového podzemního v zastavěném prostoru</t>
  </si>
  <si>
    <t>km</t>
  </si>
  <si>
    <t>-925471992</t>
  </si>
  <si>
    <t>460050703</t>
  </si>
  <si>
    <t>Hloubení nezapažených jam pro stožáry veřejného osvětlení ručně v hornině tř 3</t>
  </si>
  <si>
    <t>-1231391113</t>
  </si>
  <si>
    <t>460080012P1</t>
  </si>
  <si>
    <t>Základové konstrukce pro stožár VO do v=6m</t>
  </si>
  <si>
    <t>ks</t>
  </si>
  <si>
    <t>1053480905</t>
  </si>
  <si>
    <t>460150163</t>
  </si>
  <si>
    <t>Hloubení kabelových zapažených i nezapažených rýh ručně š 35 cm, hl 80 cm, v hornině tř 3</t>
  </si>
  <si>
    <t>-1440032871</t>
  </si>
  <si>
    <t>460310103</t>
  </si>
  <si>
    <t>Řízený zemní protlak strojně v hornině tř 1až4 hloubky do 6 m vnějšího průměru do 110 mm</t>
  </si>
  <si>
    <t>-1076156776</t>
  </si>
  <si>
    <t>14031027</t>
  </si>
  <si>
    <t>trubka ocelová podélně svařovaná hladká jakost 11 343 89x3mm</t>
  </si>
  <si>
    <t>419906291</t>
  </si>
  <si>
    <t>460421001</t>
  </si>
  <si>
    <t>Lože kabelů z písku nebo štěrkopísku tl 5 cm nad kabel, bez zakrytí, šířky lože do 65 cm</t>
  </si>
  <si>
    <t>1556374235</t>
  </si>
  <si>
    <t>460490012</t>
  </si>
  <si>
    <t>Krytí kabelů výstražnou fólií šířky 25 cm</t>
  </si>
  <si>
    <t>-1794719742</t>
  </si>
  <si>
    <t>460560163</t>
  </si>
  <si>
    <t>Zásyp rýh ručně šířky 35 cm, hloubky 80 cm, z horniny třídy 3</t>
  </si>
  <si>
    <t>703289723</t>
  </si>
  <si>
    <t>460600023</t>
  </si>
  <si>
    <t>Vodorovné přemístění horniny jakékoliv třídy do 1000 m</t>
  </si>
  <si>
    <t>-1554247642</t>
  </si>
  <si>
    <t>PPV</t>
  </si>
  <si>
    <t>Podíl přidružených výkonů</t>
  </si>
  <si>
    <t>%</t>
  </si>
  <si>
    <t>-1668361781</t>
  </si>
  <si>
    <t>PPV6</t>
  </si>
  <si>
    <t>2288350</t>
  </si>
  <si>
    <t>210204002</t>
  </si>
  <si>
    <t>Montáž stožárů osvětlení parkových ocelových</t>
  </si>
  <si>
    <t>738255055</t>
  </si>
  <si>
    <t>316740640P2</t>
  </si>
  <si>
    <t>stožárová svorkovnice, 1 okruh, IP54, Al</t>
  </si>
  <si>
    <t>-239471517</t>
  </si>
  <si>
    <t>316740R1</t>
  </si>
  <si>
    <t>stožár osvětlovací JB 8 -  žárově zinkovaný + TPU - uliční</t>
  </si>
  <si>
    <t>166600985</t>
  </si>
  <si>
    <t>210280R1</t>
  </si>
  <si>
    <t>HZS - demontáže a montáže</t>
  </si>
  <si>
    <t>2065152120</t>
  </si>
  <si>
    <t>210280R2</t>
  </si>
  <si>
    <t>HZS - nepředvídatelné práce</t>
  </si>
  <si>
    <t>-1612686471</t>
  </si>
  <si>
    <t>210280R3</t>
  </si>
  <si>
    <t>HZS - koordinace postupu s ostat. profesemi</t>
  </si>
  <si>
    <t>392830514</t>
  </si>
  <si>
    <t>210280R4</t>
  </si>
  <si>
    <t>geometrické zaměření kabelové trasy</t>
  </si>
  <si>
    <t>-2100899228</t>
  </si>
  <si>
    <t>210120501</t>
  </si>
  <si>
    <t>Montáž jističů deionových vestavných do 100 A</t>
  </si>
  <si>
    <t>19167772</t>
  </si>
  <si>
    <t>35822109</t>
  </si>
  <si>
    <t>jistič 1pólový-charakteristika B 10A</t>
  </si>
  <si>
    <t>755773206</t>
  </si>
  <si>
    <t>741110142</t>
  </si>
  <si>
    <t>Montáž trubka pancéřová kovová tuhá závitová D přes 16 do 29 mm uložená pevně</t>
  </si>
  <si>
    <t>2117638313</t>
  </si>
  <si>
    <t>34571123</t>
  </si>
  <si>
    <t>trubka elektroinstalační ocelová, pozinkovaná 6021 ZN</t>
  </si>
  <si>
    <t>256</t>
  </si>
  <si>
    <t>2006048590</t>
  </si>
  <si>
    <t>35432541</t>
  </si>
  <si>
    <t>příchytka trubky 14-28mm</t>
  </si>
  <si>
    <t>34213375</t>
  </si>
  <si>
    <t>741110053</t>
  </si>
  <si>
    <t>Montáž trubka plastová ohebná D přes 35 mm uložená volně</t>
  </si>
  <si>
    <t>-6304500</t>
  </si>
  <si>
    <t>34571350</t>
  </si>
  <si>
    <t>trubka elektroinstalační ohebná dvouplášťová korugovaná D 32/40 mm, HDPE+LDPE</t>
  </si>
  <si>
    <t>61295875</t>
  </si>
  <si>
    <t>34571354</t>
  </si>
  <si>
    <t>trubka elektroinstalační ohebná dvouplášťová korugovaná D 75/90 mm, HDPE+LDPE</t>
  </si>
  <si>
    <t>829535612</t>
  </si>
  <si>
    <t>741122016</t>
  </si>
  <si>
    <t>Montáž kabel Cu bez ukončení uložený pod omítku plný kulatý 3x2,5 až 6 mm2 (CYKY)</t>
  </si>
  <si>
    <t>-261149862</t>
  </si>
  <si>
    <t>34111036</t>
  </si>
  <si>
    <t>kabel silový s Cu jádrem 1 kV 3x2,5mm2</t>
  </si>
  <si>
    <t>1175832063</t>
  </si>
  <si>
    <t>741122015</t>
  </si>
  <si>
    <t>Montáž kabel Cu bez ukončení uložený pod omítku plný kulatý 3x1,5 mm2 (CYKY)</t>
  </si>
  <si>
    <t>-1153722117</t>
  </si>
  <si>
    <t>34111030</t>
  </si>
  <si>
    <t>kabel silový s Cu jádrem 1 kV 3x1,5mm2</t>
  </si>
  <si>
    <t>-1467455238</t>
  </si>
  <si>
    <t>741122024</t>
  </si>
  <si>
    <t>Montáž kabel Cu bez ukončení uložený pod omítku plný kulatý 4x10 mm2 (CYKY)</t>
  </si>
  <si>
    <t>-1297799099</t>
  </si>
  <si>
    <t>34111076</t>
  </si>
  <si>
    <t>kabel silový s Cu jádrem 1 kV 4x10mm2</t>
  </si>
  <si>
    <t>733014082</t>
  </si>
  <si>
    <t>210040551</t>
  </si>
  <si>
    <t>Montáž šablon nn pro vedení svorkou šroubovou do 50 mm2</t>
  </si>
  <si>
    <t>-123436134</t>
  </si>
  <si>
    <t>34562690</t>
  </si>
  <si>
    <t>svorkovnice pro napojení na venk. vedení do 50 mm2</t>
  </si>
  <si>
    <t>523112228</t>
  </si>
  <si>
    <t>741130001</t>
  </si>
  <si>
    <t>Ukončení vodič izolovaný do 2,5mm2 v rozváděči nebo na přístroji</t>
  </si>
  <si>
    <t>1317928718</t>
  </si>
  <si>
    <t>741373003</t>
  </si>
  <si>
    <t>Montáž svítidlo výbojkové průmyslové stropní na sloupek parkový</t>
  </si>
  <si>
    <t>1087218895</t>
  </si>
  <si>
    <t>34814435R24</t>
  </si>
  <si>
    <t>B - svítidlo LED na stožár,14W, pro cyklostezky</t>
  </si>
  <si>
    <t>624612259</t>
  </si>
  <si>
    <t>741372151</t>
  </si>
  <si>
    <t>Montáž svítidlo LED venkovní - vestavné</t>
  </si>
  <si>
    <t>1021504443</t>
  </si>
  <si>
    <t>34814435R26</t>
  </si>
  <si>
    <t>C - svítidlo LED -7,4W - venkovní, vestavné vč. mont. pouzdra</t>
  </si>
  <si>
    <t>1578118340</t>
  </si>
  <si>
    <t>347742R3</t>
  </si>
  <si>
    <t>svítidlo LED 13W, 1883 Minifloor, zápustné, IP67</t>
  </si>
  <si>
    <t>1705058186</t>
  </si>
  <si>
    <t>7413760R1</t>
  </si>
  <si>
    <t>Montáž radar. ukazatele rychlosti JDR</t>
  </si>
  <si>
    <t>1752342550</t>
  </si>
  <si>
    <t>347742R1</t>
  </si>
  <si>
    <t>radarový měřič rychlosti JDR 300 - číslice + zpomal</t>
  </si>
  <si>
    <t>-1073242503</t>
  </si>
  <si>
    <t>7413760R2</t>
  </si>
  <si>
    <t>Montáž fotovoltaického panelu pro JDR</t>
  </si>
  <si>
    <t>1678710043</t>
  </si>
  <si>
    <t>347742R2</t>
  </si>
  <si>
    <t>fotovoltaický panel pro radarový měřič rychlosti JDR - 80W</t>
  </si>
  <si>
    <t>-402014598</t>
  </si>
  <si>
    <t>741810002</t>
  </si>
  <si>
    <t>Celková prohlídka elektrického rozvodu a zařízení do 500 000,- Kč</t>
  </si>
  <si>
    <t>-1750883242</t>
  </si>
  <si>
    <t>1577948249</t>
  </si>
  <si>
    <t>PPV3</t>
  </si>
  <si>
    <t>Mimostaveništní doprava</t>
  </si>
  <si>
    <t>-273631205</t>
  </si>
  <si>
    <t>PPV4</t>
  </si>
  <si>
    <t>Přidružený materiál</t>
  </si>
  <si>
    <t>-1573448561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</si>
</sst>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166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5"/>
  <sheetViews>
    <sheetView showGridLines="0" tabSelected="1" workbookViewId="0">
      <pane ySplit="1" topLeftCell="A57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164" t="s">
        <v>8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9" t="s">
        <v>9</v>
      </c>
      <c r="BT2" s="19" t="s">
        <v>10</v>
      </c>
    </row>
    <row r="3" spans="1:73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" customHeight="1">
      <c r="B4" s="23"/>
      <c r="C4" s="187" t="s">
        <v>12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4"/>
      <c r="AS4" s="18" t="s">
        <v>13</v>
      </c>
      <c r="BS4" s="19" t="s">
        <v>14</v>
      </c>
    </row>
    <row r="5" spans="1:73" ht="14.4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200" t="s">
        <v>16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25"/>
      <c r="AQ5" s="24"/>
      <c r="BS5" s="19" t="s">
        <v>9</v>
      </c>
    </row>
    <row r="6" spans="1:73" ht="36.9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201" t="s">
        <v>18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25"/>
      <c r="AQ6" s="24"/>
      <c r="BS6" s="19" t="s">
        <v>9</v>
      </c>
    </row>
    <row r="7" spans="1:73" ht="14.4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1:73" ht="14.4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 t="s">
        <v>24</v>
      </c>
      <c r="AO8" s="25"/>
      <c r="AP8" s="25"/>
      <c r="AQ8" s="24"/>
      <c r="BS8" s="19" t="s">
        <v>9</v>
      </c>
    </row>
    <row r="9" spans="1:73" ht="14.4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1:73" ht="14.4" customHeight="1">
      <c r="B10" s="23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1:73" ht="18.45" customHeight="1">
      <c r="B11" s="23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1:73" ht="6.9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1:73" ht="14.4" customHeight="1">
      <c r="B13" s="23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1:73" ht="13.2">
      <c r="B14" s="23"/>
      <c r="C14" s="25"/>
      <c r="D14" s="25"/>
      <c r="E14" s="27" t="s">
        <v>30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28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1:73" ht="6.9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1:73" ht="14.4" customHeight="1">
      <c r="B16" s="23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32</v>
      </c>
      <c r="AO16" s="25"/>
      <c r="AP16" s="25"/>
      <c r="AQ16" s="24"/>
      <c r="BS16" s="19" t="s">
        <v>6</v>
      </c>
    </row>
    <row r="17" spans="2:71" ht="18.45" customHeight="1">
      <c r="B17" s="23"/>
      <c r="C17" s="25"/>
      <c r="D17" s="25"/>
      <c r="E17" s="27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34</v>
      </c>
      <c r="AO17" s="25"/>
      <c r="AP17" s="25"/>
      <c r="AQ17" s="24"/>
      <c r="BS17" s="19" t="s">
        <v>35</v>
      </c>
    </row>
    <row r="18" spans="2:71" ht="6.9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" customHeight="1">
      <c r="B19" s="23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71" ht="18.45" customHeight="1">
      <c r="B20" s="23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4"/>
    </row>
    <row r="21" spans="2:71" ht="6.9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71" ht="13.2">
      <c r="B22" s="23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71" ht="16.5" customHeight="1">
      <c r="B23" s="23"/>
      <c r="C23" s="25"/>
      <c r="D23" s="25"/>
      <c r="E23" s="202" t="s">
        <v>5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5"/>
      <c r="AP23" s="25"/>
      <c r="AQ23" s="24"/>
    </row>
    <row r="24" spans="2:71" ht="6.9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71" ht="6.9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71" ht="14.4" customHeight="1">
      <c r="B26" s="23"/>
      <c r="C26" s="25"/>
      <c r="D26" s="31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4">
        <f>ROUND(AG87,2)</f>
        <v>0</v>
      </c>
      <c r="AL26" s="195"/>
      <c r="AM26" s="195"/>
      <c r="AN26" s="195"/>
      <c r="AO26" s="195"/>
      <c r="AP26" s="25"/>
      <c r="AQ26" s="24"/>
    </row>
    <row r="27" spans="2:71" ht="14.4" customHeight="1">
      <c r="B27" s="23"/>
      <c r="C27" s="25"/>
      <c r="D27" s="31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4">
        <f>ROUND(AG102,2)</f>
        <v>0</v>
      </c>
      <c r="AL27" s="194"/>
      <c r="AM27" s="194"/>
      <c r="AN27" s="194"/>
      <c r="AO27" s="194"/>
      <c r="AP27" s="25"/>
      <c r="AQ27" s="24"/>
    </row>
    <row r="28" spans="2:71" s="1" customFormat="1" ht="6.9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5" customHeight="1">
      <c r="B29" s="32"/>
      <c r="C29" s="33"/>
      <c r="D29" s="35" t="s">
        <v>41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6">
        <f>ROUND(AK26+AK27,2)</f>
        <v>0</v>
      </c>
      <c r="AL29" s="197"/>
      <c r="AM29" s="197"/>
      <c r="AN29" s="197"/>
      <c r="AO29" s="197"/>
      <c r="AP29" s="33"/>
      <c r="AQ29" s="34"/>
    </row>
    <row r="30" spans="2:71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" customHeight="1">
      <c r="B31" s="37"/>
      <c r="C31" s="38"/>
      <c r="D31" s="39" t="s">
        <v>42</v>
      </c>
      <c r="E31" s="38"/>
      <c r="F31" s="39" t="s">
        <v>43</v>
      </c>
      <c r="G31" s="38"/>
      <c r="H31" s="38"/>
      <c r="I31" s="38"/>
      <c r="J31" s="38"/>
      <c r="K31" s="38"/>
      <c r="L31" s="191">
        <v>0.21</v>
      </c>
      <c r="M31" s="192"/>
      <c r="N31" s="192"/>
      <c r="O31" s="192"/>
      <c r="P31" s="38"/>
      <c r="Q31" s="38"/>
      <c r="R31" s="38"/>
      <c r="S31" s="38"/>
      <c r="T31" s="41" t="s">
        <v>44</v>
      </c>
      <c r="U31" s="38"/>
      <c r="V31" s="38"/>
      <c r="W31" s="193">
        <f>ROUND(AZ87+SUM(CD103),2)</f>
        <v>0</v>
      </c>
      <c r="X31" s="192"/>
      <c r="Y31" s="192"/>
      <c r="Z31" s="192"/>
      <c r="AA31" s="192"/>
      <c r="AB31" s="192"/>
      <c r="AC31" s="192"/>
      <c r="AD31" s="192"/>
      <c r="AE31" s="192"/>
      <c r="AF31" s="38"/>
      <c r="AG31" s="38"/>
      <c r="AH31" s="38"/>
      <c r="AI31" s="38"/>
      <c r="AJ31" s="38"/>
      <c r="AK31" s="193">
        <f>ROUND(AV87+SUM(BY103),2)</f>
        <v>0</v>
      </c>
      <c r="AL31" s="192"/>
      <c r="AM31" s="192"/>
      <c r="AN31" s="192"/>
      <c r="AO31" s="192"/>
      <c r="AP31" s="38"/>
      <c r="AQ31" s="42"/>
    </row>
    <row r="32" spans="2:71" s="2" customFormat="1" ht="14.4" customHeight="1">
      <c r="B32" s="37"/>
      <c r="C32" s="38"/>
      <c r="D32" s="38"/>
      <c r="E32" s="38"/>
      <c r="F32" s="39" t="s">
        <v>45</v>
      </c>
      <c r="G32" s="38"/>
      <c r="H32" s="38"/>
      <c r="I32" s="38"/>
      <c r="J32" s="38"/>
      <c r="K32" s="38"/>
      <c r="L32" s="191">
        <v>0.15</v>
      </c>
      <c r="M32" s="192"/>
      <c r="N32" s="192"/>
      <c r="O32" s="192"/>
      <c r="P32" s="38"/>
      <c r="Q32" s="38"/>
      <c r="R32" s="38"/>
      <c r="S32" s="38"/>
      <c r="T32" s="41" t="s">
        <v>44</v>
      </c>
      <c r="U32" s="38"/>
      <c r="V32" s="38"/>
      <c r="W32" s="193">
        <f>ROUND(BA87+SUM(CE103),2)</f>
        <v>0</v>
      </c>
      <c r="X32" s="192"/>
      <c r="Y32" s="192"/>
      <c r="Z32" s="192"/>
      <c r="AA32" s="192"/>
      <c r="AB32" s="192"/>
      <c r="AC32" s="192"/>
      <c r="AD32" s="192"/>
      <c r="AE32" s="192"/>
      <c r="AF32" s="38"/>
      <c r="AG32" s="38"/>
      <c r="AH32" s="38"/>
      <c r="AI32" s="38"/>
      <c r="AJ32" s="38"/>
      <c r="AK32" s="193">
        <f>ROUND(AW87+SUM(BZ103),2)</f>
        <v>0</v>
      </c>
      <c r="AL32" s="192"/>
      <c r="AM32" s="192"/>
      <c r="AN32" s="192"/>
      <c r="AO32" s="192"/>
      <c r="AP32" s="38"/>
      <c r="AQ32" s="42"/>
    </row>
    <row r="33" spans="2:43" s="2" customFormat="1" ht="14.4" hidden="1" customHeight="1">
      <c r="B33" s="37"/>
      <c r="C33" s="38"/>
      <c r="D33" s="38"/>
      <c r="E33" s="38"/>
      <c r="F33" s="39" t="s">
        <v>46</v>
      </c>
      <c r="G33" s="38"/>
      <c r="H33" s="38"/>
      <c r="I33" s="38"/>
      <c r="J33" s="38"/>
      <c r="K33" s="38"/>
      <c r="L33" s="191">
        <v>0.21</v>
      </c>
      <c r="M33" s="192"/>
      <c r="N33" s="192"/>
      <c r="O33" s="192"/>
      <c r="P33" s="38"/>
      <c r="Q33" s="38"/>
      <c r="R33" s="38"/>
      <c r="S33" s="38"/>
      <c r="T33" s="41" t="s">
        <v>44</v>
      </c>
      <c r="U33" s="38"/>
      <c r="V33" s="38"/>
      <c r="W33" s="193">
        <f>ROUND(BB87+SUM(CF103),2)</f>
        <v>0</v>
      </c>
      <c r="X33" s="192"/>
      <c r="Y33" s="192"/>
      <c r="Z33" s="192"/>
      <c r="AA33" s="192"/>
      <c r="AB33" s="192"/>
      <c r="AC33" s="192"/>
      <c r="AD33" s="192"/>
      <c r="AE33" s="192"/>
      <c r="AF33" s="38"/>
      <c r="AG33" s="38"/>
      <c r="AH33" s="38"/>
      <c r="AI33" s="38"/>
      <c r="AJ33" s="38"/>
      <c r="AK33" s="193">
        <v>0</v>
      </c>
      <c r="AL33" s="192"/>
      <c r="AM33" s="192"/>
      <c r="AN33" s="192"/>
      <c r="AO33" s="192"/>
      <c r="AP33" s="38"/>
      <c r="AQ33" s="42"/>
    </row>
    <row r="34" spans="2:43" s="2" customFormat="1" ht="14.4" hidden="1" customHeight="1">
      <c r="B34" s="37"/>
      <c r="C34" s="38"/>
      <c r="D34" s="38"/>
      <c r="E34" s="38"/>
      <c r="F34" s="39" t="s">
        <v>47</v>
      </c>
      <c r="G34" s="38"/>
      <c r="H34" s="38"/>
      <c r="I34" s="38"/>
      <c r="J34" s="38"/>
      <c r="K34" s="38"/>
      <c r="L34" s="191">
        <v>0.15</v>
      </c>
      <c r="M34" s="192"/>
      <c r="N34" s="192"/>
      <c r="O34" s="192"/>
      <c r="P34" s="38"/>
      <c r="Q34" s="38"/>
      <c r="R34" s="38"/>
      <c r="S34" s="38"/>
      <c r="T34" s="41" t="s">
        <v>44</v>
      </c>
      <c r="U34" s="38"/>
      <c r="V34" s="38"/>
      <c r="W34" s="193">
        <f>ROUND(BC87+SUM(CG103),2)</f>
        <v>0</v>
      </c>
      <c r="X34" s="192"/>
      <c r="Y34" s="192"/>
      <c r="Z34" s="192"/>
      <c r="AA34" s="192"/>
      <c r="AB34" s="192"/>
      <c r="AC34" s="192"/>
      <c r="AD34" s="192"/>
      <c r="AE34" s="192"/>
      <c r="AF34" s="38"/>
      <c r="AG34" s="38"/>
      <c r="AH34" s="38"/>
      <c r="AI34" s="38"/>
      <c r="AJ34" s="38"/>
      <c r="AK34" s="193">
        <v>0</v>
      </c>
      <c r="AL34" s="192"/>
      <c r="AM34" s="192"/>
      <c r="AN34" s="192"/>
      <c r="AO34" s="192"/>
      <c r="AP34" s="38"/>
      <c r="AQ34" s="42"/>
    </row>
    <row r="35" spans="2:43" s="2" customFormat="1" ht="14.4" hidden="1" customHeight="1">
      <c r="B35" s="37"/>
      <c r="C35" s="38"/>
      <c r="D35" s="38"/>
      <c r="E35" s="38"/>
      <c r="F35" s="39" t="s">
        <v>48</v>
      </c>
      <c r="G35" s="38"/>
      <c r="H35" s="38"/>
      <c r="I35" s="38"/>
      <c r="J35" s="38"/>
      <c r="K35" s="38"/>
      <c r="L35" s="191">
        <v>0</v>
      </c>
      <c r="M35" s="192"/>
      <c r="N35" s="192"/>
      <c r="O35" s="192"/>
      <c r="P35" s="38"/>
      <c r="Q35" s="38"/>
      <c r="R35" s="38"/>
      <c r="S35" s="38"/>
      <c r="T35" s="41" t="s">
        <v>44</v>
      </c>
      <c r="U35" s="38"/>
      <c r="V35" s="38"/>
      <c r="W35" s="193">
        <f>ROUND(BD87+SUM(CH103),2)</f>
        <v>0</v>
      </c>
      <c r="X35" s="192"/>
      <c r="Y35" s="192"/>
      <c r="Z35" s="192"/>
      <c r="AA35" s="192"/>
      <c r="AB35" s="192"/>
      <c r="AC35" s="192"/>
      <c r="AD35" s="192"/>
      <c r="AE35" s="192"/>
      <c r="AF35" s="38"/>
      <c r="AG35" s="38"/>
      <c r="AH35" s="38"/>
      <c r="AI35" s="38"/>
      <c r="AJ35" s="38"/>
      <c r="AK35" s="193">
        <v>0</v>
      </c>
      <c r="AL35" s="192"/>
      <c r="AM35" s="192"/>
      <c r="AN35" s="192"/>
      <c r="AO35" s="192"/>
      <c r="AP35" s="38"/>
      <c r="AQ35" s="42"/>
    </row>
    <row r="36" spans="2:43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>
      <c r="B37" s="32"/>
      <c r="C37" s="43"/>
      <c r="D37" s="44" t="s">
        <v>49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50</v>
      </c>
      <c r="U37" s="45"/>
      <c r="V37" s="45"/>
      <c r="W37" s="45"/>
      <c r="X37" s="183" t="s">
        <v>51</v>
      </c>
      <c r="Y37" s="184"/>
      <c r="Z37" s="184"/>
      <c r="AA37" s="184"/>
      <c r="AB37" s="184"/>
      <c r="AC37" s="45"/>
      <c r="AD37" s="45"/>
      <c r="AE37" s="45"/>
      <c r="AF37" s="45"/>
      <c r="AG37" s="45"/>
      <c r="AH37" s="45"/>
      <c r="AI37" s="45"/>
      <c r="AJ37" s="45"/>
      <c r="AK37" s="185">
        <f>SUM(AK29:AK35)</f>
        <v>0</v>
      </c>
      <c r="AL37" s="184"/>
      <c r="AM37" s="184"/>
      <c r="AN37" s="184"/>
      <c r="AO37" s="186"/>
      <c r="AP37" s="43"/>
      <c r="AQ37" s="34"/>
    </row>
    <row r="38" spans="2:43" s="1" customFormat="1" ht="14.4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4.4">
      <c r="B49" s="32"/>
      <c r="C49" s="33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53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4.4">
      <c r="B58" s="32"/>
      <c r="C58" s="33"/>
      <c r="D58" s="52" t="s">
        <v>54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55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55</v>
      </c>
      <c r="AN58" s="53"/>
      <c r="AO58" s="55"/>
      <c r="AP58" s="33"/>
      <c r="AQ58" s="34"/>
    </row>
    <row r="59" spans="2:43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4.4">
      <c r="B60" s="32"/>
      <c r="C60" s="33"/>
      <c r="D60" s="47" t="s">
        <v>56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57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4.4">
      <c r="B69" s="32"/>
      <c r="C69" s="33"/>
      <c r="D69" s="52" t="s">
        <v>54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55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54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55</v>
      </c>
      <c r="AN69" s="53"/>
      <c r="AO69" s="55"/>
      <c r="AP69" s="33"/>
      <c r="AQ69" s="34"/>
    </row>
    <row r="70" spans="2:43" s="1" customFormat="1" ht="6.9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>
      <c r="B76" s="32"/>
      <c r="C76" s="187" t="s">
        <v>58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4"/>
    </row>
    <row r="77" spans="2:43" s="3" customFormat="1" ht="14.4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2015001-II-1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189" t="str">
        <f>K6</f>
        <v>Smíšená stezka a chodníky - etapa II - Smíšená stezka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7"/>
      <c r="AQ78" s="68"/>
    </row>
    <row r="79" spans="2:43" s="1" customFormat="1" ht="6.9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Lomnice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 "","",AN8)</f>
        <v>1. 7. 2018</v>
      </c>
      <c r="AN80" s="33"/>
      <c r="AO80" s="33"/>
      <c r="AP80" s="33"/>
      <c r="AQ80" s="34"/>
    </row>
    <row r="81" spans="1:76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3.2">
      <c r="B82" s="32"/>
      <c r="C82" s="29" t="s">
        <v>25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>obec Lomnice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31</v>
      </c>
      <c r="AJ82" s="33"/>
      <c r="AK82" s="33"/>
      <c r="AL82" s="33"/>
      <c r="AM82" s="178" t="str">
        <f>IF(E17="","",E17)</f>
        <v>ATELIS - ateliér liniových staveb</v>
      </c>
      <c r="AN82" s="178"/>
      <c r="AO82" s="178"/>
      <c r="AP82" s="178"/>
      <c r="AQ82" s="34"/>
      <c r="AS82" s="174" t="s">
        <v>59</v>
      </c>
      <c r="AT82" s="175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3.2">
      <c r="B83" s="32"/>
      <c r="C83" s="29" t="s">
        <v>29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36</v>
      </c>
      <c r="AJ83" s="33"/>
      <c r="AK83" s="33"/>
      <c r="AL83" s="33"/>
      <c r="AM83" s="178" t="str">
        <f>IF(E20="","",E20)</f>
        <v>Čiklová</v>
      </c>
      <c r="AN83" s="178"/>
      <c r="AO83" s="178"/>
      <c r="AP83" s="178"/>
      <c r="AQ83" s="34"/>
      <c r="AS83" s="176"/>
      <c r="AT83" s="177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8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76"/>
      <c r="AT84" s="177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179" t="s">
        <v>60</v>
      </c>
      <c r="D85" s="180"/>
      <c r="E85" s="180"/>
      <c r="F85" s="180"/>
      <c r="G85" s="180"/>
      <c r="H85" s="72"/>
      <c r="I85" s="181" t="s">
        <v>61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62</v>
      </c>
      <c r="AH85" s="180"/>
      <c r="AI85" s="180"/>
      <c r="AJ85" s="180"/>
      <c r="AK85" s="180"/>
      <c r="AL85" s="180"/>
      <c r="AM85" s="180"/>
      <c r="AN85" s="181" t="s">
        <v>63</v>
      </c>
      <c r="AO85" s="180"/>
      <c r="AP85" s="182"/>
      <c r="AQ85" s="34"/>
      <c r="AS85" s="73" t="s">
        <v>64</v>
      </c>
      <c r="AT85" s="74" t="s">
        <v>65</v>
      </c>
      <c r="AU85" s="74" t="s">
        <v>66</v>
      </c>
      <c r="AV85" s="74" t="s">
        <v>67</v>
      </c>
      <c r="AW85" s="74" t="s">
        <v>68</v>
      </c>
      <c r="AX85" s="74" t="s">
        <v>69</v>
      </c>
      <c r="AY85" s="74" t="s">
        <v>70</v>
      </c>
      <c r="AZ85" s="74" t="s">
        <v>71</v>
      </c>
      <c r="BA85" s="74" t="s">
        <v>72</v>
      </c>
      <c r="BB85" s="74" t="s">
        <v>73</v>
      </c>
      <c r="BC85" s="74" t="s">
        <v>74</v>
      </c>
      <c r="BD85" s="75" t="s">
        <v>75</v>
      </c>
    </row>
    <row r="86" spans="1:76" s="1" customFormat="1" ht="10.8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" customHeight="1">
      <c r="B87" s="65"/>
      <c r="C87" s="77" t="s">
        <v>76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9">
        <f>ROUND(AG88+AG95,2)</f>
        <v>0</v>
      </c>
      <c r="AH87" s="169"/>
      <c r="AI87" s="169"/>
      <c r="AJ87" s="169"/>
      <c r="AK87" s="169"/>
      <c r="AL87" s="169"/>
      <c r="AM87" s="169"/>
      <c r="AN87" s="162">
        <f t="shared" ref="AN87:AN100" si="0">SUM(AG87,AT87)</f>
        <v>0</v>
      </c>
      <c r="AO87" s="162"/>
      <c r="AP87" s="162"/>
      <c r="AQ87" s="68"/>
      <c r="AS87" s="79">
        <f>ROUND(AS88+AS95,2)</f>
        <v>0</v>
      </c>
      <c r="AT87" s="80">
        <f t="shared" ref="AT87:AT100" si="1">ROUND(SUM(AV87:AW87),2)</f>
        <v>0</v>
      </c>
      <c r="AU87" s="81">
        <f>ROUND(AU88+AU95,5)</f>
        <v>14700.49627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ROUND(AZ88+AZ95,2)</f>
        <v>0</v>
      </c>
      <c r="BA87" s="80">
        <f>ROUND(BA88+BA95,2)</f>
        <v>0</v>
      </c>
      <c r="BB87" s="80">
        <f>ROUND(BB88+BB95,2)</f>
        <v>0</v>
      </c>
      <c r="BC87" s="80">
        <f>ROUND(BC88+BC95,2)</f>
        <v>0</v>
      </c>
      <c r="BD87" s="82">
        <f>ROUND(BD88+BD95,2)</f>
        <v>0</v>
      </c>
      <c r="BS87" s="83" t="s">
        <v>77</v>
      </c>
      <c r="BT87" s="83" t="s">
        <v>78</v>
      </c>
      <c r="BU87" s="84" t="s">
        <v>79</v>
      </c>
      <c r="BV87" s="83" t="s">
        <v>80</v>
      </c>
      <c r="BW87" s="83" t="s">
        <v>81</v>
      </c>
      <c r="BX87" s="83" t="s">
        <v>82</v>
      </c>
    </row>
    <row r="88" spans="1:76" s="5" customFormat="1" ht="16.5" customHeight="1">
      <c r="B88" s="85"/>
      <c r="C88" s="86"/>
      <c r="D88" s="173" t="s">
        <v>83</v>
      </c>
      <c r="E88" s="173"/>
      <c r="F88" s="173"/>
      <c r="G88" s="173"/>
      <c r="H88" s="173"/>
      <c r="I88" s="87"/>
      <c r="J88" s="173" t="s">
        <v>84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2">
        <f>ROUND(SUM(AG89:AG94),2)</f>
        <v>0</v>
      </c>
      <c r="AH88" s="171"/>
      <c r="AI88" s="171"/>
      <c r="AJ88" s="171"/>
      <c r="AK88" s="171"/>
      <c r="AL88" s="171"/>
      <c r="AM88" s="171"/>
      <c r="AN88" s="170">
        <f t="shared" si="0"/>
        <v>0</v>
      </c>
      <c r="AO88" s="171"/>
      <c r="AP88" s="171"/>
      <c r="AQ88" s="88"/>
      <c r="AS88" s="89">
        <f>ROUND(SUM(AS89:AS94),2)</f>
        <v>0</v>
      </c>
      <c r="AT88" s="90">
        <f t="shared" si="1"/>
        <v>0</v>
      </c>
      <c r="AU88" s="91">
        <f>ROUND(SUM(AU89:AU94),5)</f>
        <v>11469.49699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ROUND(SUM(AZ89:AZ94),2)</f>
        <v>0</v>
      </c>
      <c r="BA88" s="90">
        <f>ROUND(SUM(BA89:BA94),2)</f>
        <v>0</v>
      </c>
      <c r="BB88" s="90">
        <f>ROUND(SUM(BB89:BB94),2)</f>
        <v>0</v>
      </c>
      <c r="BC88" s="90">
        <f>ROUND(SUM(BC89:BC94),2)</f>
        <v>0</v>
      </c>
      <c r="BD88" s="92">
        <f>ROUND(SUM(BD89:BD94),2)</f>
        <v>0</v>
      </c>
      <c r="BS88" s="93" t="s">
        <v>77</v>
      </c>
      <c r="BT88" s="93" t="s">
        <v>83</v>
      </c>
      <c r="BU88" s="93" t="s">
        <v>79</v>
      </c>
      <c r="BV88" s="93" t="s">
        <v>80</v>
      </c>
      <c r="BW88" s="93" t="s">
        <v>85</v>
      </c>
      <c r="BX88" s="93" t="s">
        <v>81</v>
      </c>
    </row>
    <row r="89" spans="1:76" s="6" customFormat="1" ht="42.75" customHeight="1">
      <c r="A89" s="94" t="s">
        <v>86</v>
      </c>
      <c r="B89" s="95"/>
      <c r="C89" s="96"/>
      <c r="D89" s="96"/>
      <c r="E89" s="168" t="s">
        <v>87</v>
      </c>
      <c r="F89" s="168"/>
      <c r="G89" s="168"/>
      <c r="H89" s="168"/>
      <c r="I89" s="168"/>
      <c r="J89" s="96"/>
      <c r="K89" s="168" t="s">
        <v>88</v>
      </c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6">
        <f>'11 - SO 101 - Smíšená ste...'!M31</f>
        <v>0</v>
      </c>
      <c r="AH89" s="167"/>
      <c r="AI89" s="167"/>
      <c r="AJ89" s="167"/>
      <c r="AK89" s="167"/>
      <c r="AL89" s="167"/>
      <c r="AM89" s="167"/>
      <c r="AN89" s="166">
        <f t="shared" si="0"/>
        <v>0</v>
      </c>
      <c r="AO89" s="167"/>
      <c r="AP89" s="167"/>
      <c r="AQ89" s="97"/>
      <c r="AS89" s="98">
        <f>'11 - SO 101 - Smíšená ste...'!M29</f>
        <v>0</v>
      </c>
      <c r="AT89" s="99">
        <f t="shared" si="1"/>
        <v>0</v>
      </c>
      <c r="AU89" s="100">
        <f>'11 - SO 101 - Smíšená ste...'!W122</f>
        <v>1835.973303</v>
      </c>
      <c r="AV89" s="99">
        <f>'11 - SO 101 - Smíšená ste...'!M33</f>
        <v>0</v>
      </c>
      <c r="AW89" s="99">
        <f>'11 - SO 101 - Smíšená ste...'!M34</f>
        <v>0</v>
      </c>
      <c r="AX89" s="99">
        <f>'11 - SO 101 - Smíšená ste...'!M35</f>
        <v>0</v>
      </c>
      <c r="AY89" s="99">
        <f>'11 - SO 101 - Smíšená ste...'!M36</f>
        <v>0</v>
      </c>
      <c r="AZ89" s="99">
        <f>'11 - SO 101 - Smíšená ste...'!H33</f>
        <v>0</v>
      </c>
      <c r="BA89" s="99">
        <f>'11 - SO 101 - Smíšená ste...'!H34</f>
        <v>0</v>
      </c>
      <c r="BB89" s="99">
        <f>'11 - SO 101 - Smíšená ste...'!H35</f>
        <v>0</v>
      </c>
      <c r="BC89" s="99">
        <f>'11 - SO 101 - Smíšená ste...'!H36</f>
        <v>0</v>
      </c>
      <c r="BD89" s="101">
        <f>'11 - SO 101 - Smíšená ste...'!H37</f>
        <v>0</v>
      </c>
      <c r="BT89" s="102" t="s">
        <v>89</v>
      </c>
      <c r="BV89" s="102" t="s">
        <v>80</v>
      </c>
      <c r="BW89" s="102" t="s">
        <v>90</v>
      </c>
      <c r="BX89" s="102" t="s">
        <v>85</v>
      </c>
    </row>
    <row r="90" spans="1:76" s="6" customFormat="1" ht="42.75" customHeight="1">
      <c r="A90" s="94" t="s">
        <v>86</v>
      </c>
      <c r="B90" s="95"/>
      <c r="C90" s="96"/>
      <c r="D90" s="96"/>
      <c r="E90" s="168" t="s">
        <v>91</v>
      </c>
      <c r="F90" s="168"/>
      <c r="G90" s="168"/>
      <c r="H90" s="168"/>
      <c r="I90" s="168"/>
      <c r="J90" s="96"/>
      <c r="K90" s="168" t="s">
        <v>92</v>
      </c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6">
        <f>'12 - SO 101 - Smíšená ste...'!M31</f>
        <v>0</v>
      </c>
      <c r="AH90" s="167"/>
      <c r="AI90" s="167"/>
      <c r="AJ90" s="167"/>
      <c r="AK90" s="167"/>
      <c r="AL90" s="167"/>
      <c r="AM90" s="167"/>
      <c r="AN90" s="166">
        <f t="shared" si="0"/>
        <v>0</v>
      </c>
      <c r="AO90" s="167"/>
      <c r="AP90" s="167"/>
      <c r="AQ90" s="97"/>
      <c r="AS90" s="98">
        <f>'12 - SO 101 - Smíšená ste...'!M29</f>
        <v>0</v>
      </c>
      <c r="AT90" s="99">
        <f t="shared" si="1"/>
        <v>0</v>
      </c>
      <c r="AU90" s="100">
        <f>'12 - SO 101 - Smíšená ste...'!W125</f>
        <v>7681.4108210000004</v>
      </c>
      <c r="AV90" s="99">
        <f>'12 - SO 101 - Smíšená ste...'!M33</f>
        <v>0</v>
      </c>
      <c r="AW90" s="99">
        <f>'12 - SO 101 - Smíšená ste...'!M34</f>
        <v>0</v>
      </c>
      <c r="AX90" s="99">
        <f>'12 - SO 101 - Smíšená ste...'!M35</f>
        <v>0</v>
      </c>
      <c r="AY90" s="99">
        <f>'12 - SO 101 - Smíšená ste...'!M36</f>
        <v>0</v>
      </c>
      <c r="AZ90" s="99">
        <f>'12 - SO 101 - Smíšená ste...'!H33</f>
        <v>0</v>
      </c>
      <c r="BA90" s="99">
        <f>'12 - SO 101 - Smíšená ste...'!H34</f>
        <v>0</v>
      </c>
      <c r="BB90" s="99">
        <f>'12 - SO 101 - Smíšená ste...'!H35</f>
        <v>0</v>
      </c>
      <c r="BC90" s="99">
        <f>'12 - SO 101 - Smíšená ste...'!H36</f>
        <v>0</v>
      </c>
      <c r="BD90" s="101">
        <f>'12 - SO 101 - Smíšená ste...'!H37</f>
        <v>0</v>
      </c>
      <c r="BT90" s="102" t="s">
        <v>89</v>
      </c>
      <c r="BV90" s="102" t="s">
        <v>80</v>
      </c>
      <c r="BW90" s="102" t="s">
        <v>93</v>
      </c>
      <c r="BX90" s="102" t="s">
        <v>85</v>
      </c>
    </row>
    <row r="91" spans="1:76" s="6" customFormat="1" ht="28.5" customHeight="1">
      <c r="A91" s="94" t="s">
        <v>86</v>
      </c>
      <c r="B91" s="95"/>
      <c r="C91" s="96"/>
      <c r="D91" s="96"/>
      <c r="E91" s="168" t="s">
        <v>11</v>
      </c>
      <c r="F91" s="168"/>
      <c r="G91" s="168"/>
      <c r="H91" s="168"/>
      <c r="I91" s="168"/>
      <c r="J91" s="96"/>
      <c r="K91" s="168" t="s">
        <v>94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6">
        <f>'15 - SO 202 - Lávka přes ...'!M31</f>
        <v>0</v>
      </c>
      <c r="AH91" s="167"/>
      <c r="AI91" s="167"/>
      <c r="AJ91" s="167"/>
      <c r="AK91" s="167"/>
      <c r="AL91" s="167"/>
      <c r="AM91" s="167"/>
      <c r="AN91" s="166">
        <f t="shared" si="0"/>
        <v>0</v>
      </c>
      <c r="AO91" s="167"/>
      <c r="AP91" s="167"/>
      <c r="AQ91" s="97"/>
      <c r="AS91" s="98">
        <f>'15 - SO 202 - Lávka přes ...'!M29</f>
        <v>0</v>
      </c>
      <c r="AT91" s="99">
        <f t="shared" si="1"/>
        <v>0</v>
      </c>
      <c r="AU91" s="100">
        <f>'15 - SO 202 - Lávka přes ...'!W120</f>
        <v>242.688625</v>
      </c>
      <c r="AV91" s="99">
        <f>'15 - SO 202 - Lávka přes ...'!M33</f>
        <v>0</v>
      </c>
      <c r="AW91" s="99">
        <f>'15 - SO 202 - Lávka přes ...'!M34</f>
        <v>0</v>
      </c>
      <c r="AX91" s="99">
        <f>'15 - SO 202 - Lávka přes ...'!M35</f>
        <v>0</v>
      </c>
      <c r="AY91" s="99">
        <f>'15 - SO 202 - Lávka přes ...'!M36</f>
        <v>0</v>
      </c>
      <c r="AZ91" s="99">
        <f>'15 - SO 202 - Lávka přes ...'!H33</f>
        <v>0</v>
      </c>
      <c r="BA91" s="99">
        <f>'15 - SO 202 - Lávka přes ...'!H34</f>
        <v>0</v>
      </c>
      <c r="BB91" s="99">
        <f>'15 - SO 202 - Lávka přes ...'!H35</f>
        <v>0</v>
      </c>
      <c r="BC91" s="99">
        <f>'15 - SO 202 - Lávka přes ...'!H36</f>
        <v>0</v>
      </c>
      <c r="BD91" s="101">
        <f>'15 - SO 202 - Lávka přes ...'!H37</f>
        <v>0</v>
      </c>
      <c r="BT91" s="102" t="s">
        <v>89</v>
      </c>
      <c r="BV91" s="102" t="s">
        <v>80</v>
      </c>
      <c r="BW91" s="102" t="s">
        <v>95</v>
      </c>
      <c r="BX91" s="102" t="s">
        <v>85</v>
      </c>
    </row>
    <row r="92" spans="1:76" s="6" customFormat="1" ht="42.75" customHeight="1">
      <c r="A92" s="94" t="s">
        <v>86</v>
      </c>
      <c r="B92" s="95"/>
      <c r="C92" s="96"/>
      <c r="D92" s="96"/>
      <c r="E92" s="168" t="s">
        <v>96</v>
      </c>
      <c r="F92" s="168"/>
      <c r="G92" s="168"/>
      <c r="H92" s="168"/>
      <c r="I92" s="168"/>
      <c r="J92" s="96"/>
      <c r="K92" s="168" t="s">
        <v>97</v>
      </c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6">
        <f>'16 - SO 301 - Odvodnění d...'!M31</f>
        <v>0</v>
      </c>
      <c r="AH92" s="167"/>
      <c r="AI92" s="167"/>
      <c r="AJ92" s="167"/>
      <c r="AK92" s="167"/>
      <c r="AL92" s="167"/>
      <c r="AM92" s="167"/>
      <c r="AN92" s="166">
        <f t="shared" si="0"/>
        <v>0</v>
      </c>
      <c r="AO92" s="167"/>
      <c r="AP92" s="167"/>
      <c r="AQ92" s="97"/>
      <c r="AS92" s="98">
        <f>'16 - SO 301 - Odvodnění d...'!M29</f>
        <v>0</v>
      </c>
      <c r="AT92" s="99">
        <f t="shared" si="1"/>
        <v>0</v>
      </c>
      <c r="AU92" s="100">
        <f>'16 - SO 301 - Odvodnění d...'!W117</f>
        <v>460.07279099999994</v>
      </c>
      <c r="AV92" s="99">
        <f>'16 - SO 301 - Odvodnění d...'!M33</f>
        <v>0</v>
      </c>
      <c r="AW92" s="99">
        <f>'16 - SO 301 - Odvodnění d...'!M34</f>
        <v>0</v>
      </c>
      <c r="AX92" s="99">
        <f>'16 - SO 301 - Odvodnění d...'!M35</f>
        <v>0</v>
      </c>
      <c r="AY92" s="99">
        <f>'16 - SO 301 - Odvodnění d...'!M36</f>
        <v>0</v>
      </c>
      <c r="AZ92" s="99">
        <f>'16 - SO 301 - Odvodnění d...'!H33</f>
        <v>0</v>
      </c>
      <c r="BA92" s="99">
        <f>'16 - SO 301 - Odvodnění d...'!H34</f>
        <v>0</v>
      </c>
      <c r="BB92" s="99">
        <f>'16 - SO 301 - Odvodnění d...'!H35</f>
        <v>0</v>
      </c>
      <c r="BC92" s="99">
        <f>'16 - SO 301 - Odvodnění d...'!H36</f>
        <v>0</v>
      </c>
      <c r="BD92" s="101">
        <f>'16 - SO 301 - Odvodnění d...'!H37</f>
        <v>0</v>
      </c>
      <c r="BT92" s="102" t="s">
        <v>89</v>
      </c>
      <c r="BV92" s="102" t="s">
        <v>80</v>
      </c>
      <c r="BW92" s="102" t="s">
        <v>98</v>
      </c>
      <c r="BX92" s="102" t="s">
        <v>85</v>
      </c>
    </row>
    <row r="93" spans="1:76" s="6" customFormat="1" ht="42.75" customHeight="1">
      <c r="A93" s="94" t="s">
        <v>86</v>
      </c>
      <c r="B93" s="95"/>
      <c r="C93" s="96"/>
      <c r="D93" s="96"/>
      <c r="E93" s="168" t="s">
        <v>99</v>
      </c>
      <c r="F93" s="168"/>
      <c r="G93" s="168"/>
      <c r="H93" s="168"/>
      <c r="I93" s="168"/>
      <c r="J93" s="96"/>
      <c r="K93" s="168" t="s">
        <v>100</v>
      </c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6">
        <f>'17 - SO 301 - Odvodnění d...'!M31</f>
        <v>0</v>
      </c>
      <c r="AH93" s="167"/>
      <c r="AI93" s="167"/>
      <c r="AJ93" s="167"/>
      <c r="AK93" s="167"/>
      <c r="AL93" s="167"/>
      <c r="AM93" s="167"/>
      <c r="AN93" s="166">
        <f t="shared" si="0"/>
        <v>0</v>
      </c>
      <c r="AO93" s="167"/>
      <c r="AP93" s="167"/>
      <c r="AQ93" s="97"/>
      <c r="AS93" s="98">
        <f>'17 - SO 301 - Odvodnění d...'!M29</f>
        <v>0</v>
      </c>
      <c r="AT93" s="99">
        <f t="shared" si="1"/>
        <v>0</v>
      </c>
      <c r="AU93" s="100">
        <f>'17 - SO 301 - Odvodnění d...'!W119</f>
        <v>1249.351449</v>
      </c>
      <c r="AV93" s="99">
        <f>'17 - SO 301 - Odvodnění d...'!M33</f>
        <v>0</v>
      </c>
      <c r="AW93" s="99">
        <f>'17 - SO 301 - Odvodnění d...'!M34</f>
        <v>0</v>
      </c>
      <c r="AX93" s="99">
        <f>'17 - SO 301 - Odvodnění d...'!M35</f>
        <v>0</v>
      </c>
      <c r="AY93" s="99">
        <f>'17 - SO 301 - Odvodnění d...'!M36</f>
        <v>0</v>
      </c>
      <c r="AZ93" s="99">
        <f>'17 - SO 301 - Odvodnění d...'!H33</f>
        <v>0</v>
      </c>
      <c r="BA93" s="99">
        <f>'17 - SO 301 - Odvodnění d...'!H34</f>
        <v>0</v>
      </c>
      <c r="BB93" s="99">
        <f>'17 - SO 301 - Odvodnění d...'!H35</f>
        <v>0</v>
      </c>
      <c r="BC93" s="99">
        <f>'17 - SO 301 - Odvodnění d...'!H36</f>
        <v>0</v>
      </c>
      <c r="BD93" s="101">
        <f>'17 - SO 301 - Odvodnění d...'!H37</f>
        <v>0</v>
      </c>
      <c r="BT93" s="102" t="s">
        <v>89</v>
      </c>
      <c r="BV93" s="102" t="s">
        <v>80</v>
      </c>
      <c r="BW93" s="102" t="s">
        <v>101</v>
      </c>
      <c r="BX93" s="102" t="s">
        <v>85</v>
      </c>
    </row>
    <row r="94" spans="1:76" s="6" customFormat="1" ht="16.5" customHeight="1">
      <c r="A94" s="94" t="s">
        <v>86</v>
      </c>
      <c r="B94" s="95"/>
      <c r="C94" s="96"/>
      <c r="D94" s="96"/>
      <c r="E94" s="168" t="s">
        <v>102</v>
      </c>
      <c r="F94" s="168"/>
      <c r="G94" s="168"/>
      <c r="H94" s="168"/>
      <c r="I94" s="168"/>
      <c r="J94" s="96"/>
      <c r="K94" s="168" t="s">
        <v>103</v>
      </c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6">
        <f>'VRN - Vedlejší a ostatní ...'!M31</f>
        <v>0</v>
      </c>
      <c r="AH94" s="167"/>
      <c r="AI94" s="167"/>
      <c r="AJ94" s="167"/>
      <c r="AK94" s="167"/>
      <c r="AL94" s="167"/>
      <c r="AM94" s="167"/>
      <c r="AN94" s="166">
        <f t="shared" si="0"/>
        <v>0</v>
      </c>
      <c r="AO94" s="167"/>
      <c r="AP94" s="167"/>
      <c r="AQ94" s="97"/>
      <c r="AS94" s="98">
        <f>'VRN - Vedlejší a ostatní ...'!M29</f>
        <v>0</v>
      </c>
      <c r="AT94" s="99">
        <f t="shared" si="1"/>
        <v>0</v>
      </c>
      <c r="AU94" s="100">
        <f>'VRN - Vedlejší a ostatní ...'!W118</f>
        <v>0</v>
      </c>
      <c r="AV94" s="99">
        <f>'VRN - Vedlejší a ostatní ...'!M33</f>
        <v>0</v>
      </c>
      <c r="AW94" s="99">
        <f>'VRN - Vedlejší a ostatní ...'!M34</f>
        <v>0</v>
      </c>
      <c r="AX94" s="99">
        <f>'VRN - Vedlejší a ostatní ...'!M35</f>
        <v>0</v>
      </c>
      <c r="AY94" s="99">
        <f>'VRN - Vedlejší a ostatní ...'!M36</f>
        <v>0</v>
      </c>
      <c r="AZ94" s="99">
        <f>'VRN - Vedlejší a ostatní ...'!H33</f>
        <v>0</v>
      </c>
      <c r="BA94" s="99">
        <f>'VRN - Vedlejší a ostatní ...'!H34</f>
        <v>0</v>
      </c>
      <c r="BB94" s="99">
        <f>'VRN - Vedlejší a ostatní ...'!H35</f>
        <v>0</v>
      </c>
      <c r="BC94" s="99">
        <f>'VRN - Vedlejší a ostatní ...'!H36</f>
        <v>0</v>
      </c>
      <c r="BD94" s="101">
        <f>'VRN - Vedlejší a ostatní ...'!H37</f>
        <v>0</v>
      </c>
      <c r="BT94" s="102" t="s">
        <v>89</v>
      </c>
      <c r="BV94" s="102" t="s">
        <v>80</v>
      </c>
      <c r="BW94" s="102" t="s">
        <v>104</v>
      </c>
      <c r="BX94" s="102" t="s">
        <v>85</v>
      </c>
    </row>
    <row r="95" spans="1:76" s="5" customFormat="1" ht="16.5" customHeight="1">
      <c r="B95" s="85"/>
      <c r="C95" s="86"/>
      <c r="D95" s="173" t="s">
        <v>89</v>
      </c>
      <c r="E95" s="173"/>
      <c r="F95" s="173"/>
      <c r="G95" s="173"/>
      <c r="H95" s="173"/>
      <c r="I95" s="87"/>
      <c r="J95" s="173" t="s">
        <v>105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2">
        <f>ROUND(SUM(AG96:AG100),2)</f>
        <v>0</v>
      </c>
      <c r="AH95" s="171"/>
      <c r="AI95" s="171"/>
      <c r="AJ95" s="171"/>
      <c r="AK95" s="171"/>
      <c r="AL95" s="171"/>
      <c r="AM95" s="171"/>
      <c r="AN95" s="170">
        <f t="shared" si="0"/>
        <v>0</v>
      </c>
      <c r="AO95" s="171"/>
      <c r="AP95" s="171"/>
      <c r="AQ95" s="88"/>
      <c r="AS95" s="89">
        <f>ROUND(SUM(AS96:AS100),2)</f>
        <v>0</v>
      </c>
      <c r="AT95" s="90">
        <f t="shared" si="1"/>
        <v>0</v>
      </c>
      <c r="AU95" s="91">
        <f>ROUND(SUM(AU96:AU100),5)</f>
        <v>3230.99928</v>
      </c>
      <c r="AV95" s="90">
        <f>ROUND(AZ95*L31,2)</f>
        <v>0</v>
      </c>
      <c r="AW95" s="90">
        <f>ROUND(BA95*L32,2)</f>
        <v>0</v>
      </c>
      <c r="AX95" s="90">
        <f>ROUND(BB95*L31,2)</f>
        <v>0</v>
      </c>
      <c r="AY95" s="90">
        <f>ROUND(BC95*L32,2)</f>
        <v>0</v>
      </c>
      <c r="AZ95" s="90">
        <f>ROUND(SUM(AZ96:AZ100),2)</f>
        <v>0</v>
      </c>
      <c r="BA95" s="90">
        <f>ROUND(SUM(BA96:BA100),2)</f>
        <v>0</v>
      </c>
      <c r="BB95" s="90">
        <f>ROUND(SUM(BB96:BB100),2)</f>
        <v>0</v>
      </c>
      <c r="BC95" s="90">
        <f>ROUND(SUM(BC96:BC100),2)</f>
        <v>0</v>
      </c>
      <c r="BD95" s="92">
        <f>ROUND(SUM(BD96:BD100),2)</f>
        <v>0</v>
      </c>
      <c r="BS95" s="93" t="s">
        <v>77</v>
      </c>
      <c r="BT95" s="93" t="s">
        <v>83</v>
      </c>
      <c r="BU95" s="93" t="s">
        <v>79</v>
      </c>
      <c r="BV95" s="93" t="s">
        <v>80</v>
      </c>
      <c r="BW95" s="93" t="s">
        <v>106</v>
      </c>
      <c r="BX95" s="93" t="s">
        <v>81</v>
      </c>
    </row>
    <row r="96" spans="1:76" s="6" customFormat="1" ht="42.75" customHeight="1">
      <c r="A96" s="94" t="s">
        <v>86</v>
      </c>
      <c r="B96" s="95"/>
      <c r="C96" s="96"/>
      <c r="D96" s="96"/>
      <c r="E96" s="168" t="s">
        <v>10</v>
      </c>
      <c r="F96" s="168"/>
      <c r="G96" s="168"/>
      <c r="H96" s="168"/>
      <c r="I96" s="168"/>
      <c r="J96" s="96"/>
      <c r="K96" s="168" t="s">
        <v>107</v>
      </c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6">
        <f>'21 - SO 101 - Smíšená ste...'!M31</f>
        <v>0</v>
      </c>
      <c r="AH96" s="167"/>
      <c r="AI96" s="167"/>
      <c r="AJ96" s="167"/>
      <c r="AK96" s="167"/>
      <c r="AL96" s="167"/>
      <c r="AM96" s="167"/>
      <c r="AN96" s="166">
        <f t="shared" si="0"/>
        <v>0</v>
      </c>
      <c r="AO96" s="167"/>
      <c r="AP96" s="167"/>
      <c r="AQ96" s="97"/>
      <c r="AS96" s="98">
        <f>'21 - SO 101 - Smíšená ste...'!M29</f>
        <v>0</v>
      </c>
      <c r="AT96" s="99">
        <f t="shared" si="1"/>
        <v>0</v>
      </c>
      <c r="AU96" s="100">
        <f>'21 - SO 101 - Smíšená ste...'!W119</f>
        <v>549.03233799999998</v>
      </c>
      <c r="AV96" s="99">
        <f>'21 - SO 101 - Smíšená ste...'!M33</f>
        <v>0</v>
      </c>
      <c r="AW96" s="99">
        <f>'21 - SO 101 - Smíšená ste...'!M34</f>
        <v>0</v>
      </c>
      <c r="AX96" s="99">
        <f>'21 - SO 101 - Smíšená ste...'!M35</f>
        <v>0</v>
      </c>
      <c r="AY96" s="99">
        <f>'21 - SO 101 - Smíšená ste...'!M36</f>
        <v>0</v>
      </c>
      <c r="AZ96" s="99">
        <f>'21 - SO 101 - Smíšená ste...'!H33</f>
        <v>0</v>
      </c>
      <c r="BA96" s="99">
        <f>'21 - SO 101 - Smíšená ste...'!H34</f>
        <v>0</v>
      </c>
      <c r="BB96" s="99">
        <f>'21 - SO 101 - Smíšená ste...'!H35</f>
        <v>0</v>
      </c>
      <c r="BC96" s="99">
        <f>'21 - SO 101 - Smíšená ste...'!H36</f>
        <v>0</v>
      </c>
      <c r="BD96" s="101">
        <f>'21 - SO 101 - Smíšená ste...'!H37</f>
        <v>0</v>
      </c>
      <c r="BT96" s="102" t="s">
        <v>89</v>
      </c>
      <c r="BV96" s="102" t="s">
        <v>80</v>
      </c>
      <c r="BW96" s="102" t="s">
        <v>108</v>
      </c>
      <c r="BX96" s="102" t="s">
        <v>106</v>
      </c>
    </row>
    <row r="97" spans="1:76" s="6" customFormat="1" ht="42.75" customHeight="1">
      <c r="A97" s="94" t="s">
        <v>86</v>
      </c>
      <c r="B97" s="95"/>
      <c r="C97" s="96"/>
      <c r="D97" s="96"/>
      <c r="E97" s="168" t="s">
        <v>109</v>
      </c>
      <c r="F97" s="168"/>
      <c r="G97" s="168"/>
      <c r="H97" s="168"/>
      <c r="I97" s="168"/>
      <c r="J97" s="96"/>
      <c r="K97" s="168" t="s">
        <v>110</v>
      </c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6">
        <f>'22 - SO 101 - Smíšená ste...'!M31</f>
        <v>0</v>
      </c>
      <c r="AH97" s="167"/>
      <c r="AI97" s="167"/>
      <c r="AJ97" s="167"/>
      <c r="AK97" s="167"/>
      <c r="AL97" s="167"/>
      <c r="AM97" s="167"/>
      <c r="AN97" s="166">
        <f t="shared" si="0"/>
        <v>0</v>
      </c>
      <c r="AO97" s="167"/>
      <c r="AP97" s="167"/>
      <c r="AQ97" s="97"/>
      <c r="AS97" s="98">
        <f>'22 - SO 101 - Smíšená ste...'!M29</f>
        <v>0</v>
      </c>
      <c r="AT97" s="99">
        <f t="shared" si="1"/>
        <v>0</v>
      </c>
      <c r="AU97" s="100">
        <f>'22 - SO 101 - Smíšená ste...'!W123</f>
        <v>904.2456699999999</v>
      </c>
      <c r="AV97" s="99">
        <f>'22 - SO 101 - Smíšená ste...'!M33</f>
        <v>0</v>
      </c>
      <c r="AW97" s="99">
        <f>'22 - SO 101 - Smíšená ste...'!M34</f>
        <v>0</v>
      </c>
      <c r="AX97" s="99">
        <f>'22 - SO 101 - Smíšená ste...'!M35</f>
        <v>0</v>
      </c>
      <c r="AY97" s="99">
        <f>'22 - SO 101 - Smíšená ste...'!M36</f>
        <v>0</v>
      </c>
      <c r="AZ97" s="99">
        <f>'22 - SO 101 - Smíšená ste...'!H33</f>
        <v>0</v>
      </c>
      <c r="BA97" s="99">
        <f>'22 - SO 101 - Smíšená ste...'!H34</f>
        <v>0</v>
      </c>
      <c r="BB97" s="99">
        <f>'22 - SO 101 - Smíšená ste...'!H35</f>
        <v>0</v>
      </c>
      <c r="BC97" s="99">
        <f>'22 - SO 101 - Smíšená ste...'!H36</f>
        <v>0</v>
      </c>
      <c r="BD97" s="101">
        <f>'22 - SO 101 - Smíšená ste...'!H37</f>
        <v>0</v>
      </c>
      <c r="BT97" s="102" t="s">
        <v>89</v>
      </c>
      <c r="BV97" s="102" t="s">
        <v>80</v>
      </c>
      <c r="BW97" s="102" t="s">
        <v>111</v>
      </c>
      <c r="BX97" s="102" t="s">
        <v>106</v>
      </c>
    </row>
    <row r="98" spans="1:76" s="6" customFormat="1" ht="42.75" customHeight="1">
      <c r="A98" s="94" t="s">
        <v>86</v>
      </c>
      <c r="B98" s="95"/>
      <c r="C98" s="96"/>
      <c r="D98" s="96"/>
      <c r="E98" s="168" t="s">
        <v>112</v>
      </c>
      <c r="F98" s="168"/>
      <c r="G98" s="168"/>
      <c r="H98" s="168"/>
      <c r="I98" s="168"/>
      <c r="J98" s="96"/>
      <c r="K98" s="168" t="s">
        <v>113</v>
      </c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6">
        <f>'26 - SO 301 - Odvodnění d...'!M31</f>
        <v>0</v>
      </c>
      <c r="AH98" s="167"/>
      <c r="AI98" s="167"/>
      <c r="AJ98" s="167"/>
      <c r="AK98" s="167"/>
      <c r="AL98" s="167"/>
      <c r="AM98" s="167"/>
      <c r="AN98" s="166">
        <f t="shared" si="0"/>
        <v>0</v>
      </c>
      <c r="AO98" s="167"/>
      <c r="AP98" s="167"/>
      <c r="AQ98" s="97"/>
      <c r="AS98" s="98">
        <f>'26 - SO 301 - Odvodnění d...'!M29</f>
        <v>0</v>
      </c>
      <c r="AT98" s="99">
        <f t="shared" si="1"/>
        <v>0</v>
      </c>
      <c r="AU98" s="100">
        <f>'26 - SO 301 - Odvodnění d...'!W117</f>
        <v>213.25547299999999</v>
      </c>
      <c r="AV98" s="99">
        <f>'26 - SO 301 - Odvodnění d...'!M33</f>
        <v>0</v>
      </c>
      <c r="AW98" s="99">
        <f>'26 - SO 301 - Odvodnění d...'!M34</f>
        <v>0</v>
      </c>
      <c r="AX98" s="99">
        <f>'26 - SO 301 - Odvodnění d...'!M35</f>
        <v>0</v>
      </c>
      <c r="AY98" s="99">
        <f>'26 - SO 301 - Odvodnění d...'!M36</f>
        <v>0</v>
      </c>
      <c r="AZ98" s="99">
        <f>'26 - SO 301 - Odvodnění d...'!H33</f>
        <v>0</v>
      </c>
      <c r="BA98" s="99">
        <f>'26 - SO 301 - Odvodnění d...'!H34</f>
        <v>0</v>
      </c>
      <c r="BB98" s="99">
        <f>'26 - SO 301 - Odvodnění d...'!H35</f>
        <v>0</v>
      </c>
      <c r="BC98" s="99">
        <f>'26 - SO 301 - Odvodnění d...'!H36</f>
        <v>0</v>
      </c>
      <c r="BD98" s="101">
        <f>'26 - SO 301 - Odvodnění d...'!H37</f>
        <v>0</v>
      </c>
      <c r="BT98" s="102" t="s">
        <v>89</v>
      </c>
      <c r="BV98" s="102" t="s">
        <v>80</v>
      </c>
      <c r="BW98" s="102" t="s">
        <v>114</v>
      </c>
      <c r="BX98" s="102" t="s">
        <v>106</v>
      </c>
    </row>
    <row r="99" spans="1:76" s="6" customFormat="1" ht="42.75" customHeight="1">
      <c r="A99" s="94" t="s">
        <v>86</v>
      </c>
      <c r="B99" s="95"/>
      <c r="C99" s="96"/>
      <c r="D99" s="96"/>
      <c r="E99" s="168" t="s">
        <v>115</v>
      </c>
      <c r="F99" s="168"/>
      <c r="G99" s="168"/>
      <c r="H99" s="168"/>
      <c r="I99" s="168"/>
      <c r="J99" s="96"/>
      <c r="K99" s="168" t="s">
        <v>116</v>
      </c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6">
        <f>'27 - SO 301 - Odvodnění d...'!M31</f>
        <v>0</v>
      </c>
      <c r="AH99" s="167"/>
      <c r="AI99" s="167"/>
      <c r="AJ99" s="167"/>
      <c r="AK99" s="167"/>
      <c r="AL99" s="167"/>
      <c r="AM99" s="167"/>
      <c r="AN99" s="166">
        <f t="shared" si="0"/>
        <v>0</v>
      </c>
      <c r="AO99" s="167"/>
      <c r="AP99" s="167"/>
      <c r="AQ99" s="97"/>
      <c r="AS99" s="98">
        <f>'27 - SO 301 - Odvodnění d...'!M29</f>
        <v>0</v>
      </c>
      <c r="AT99" s="99">
        <f t="shared" si="1"/>
        <v>0</v>
      </c>
      <c r="AU99" s="100">
        <f>'27 - SO 301 - Odvodnění d...'!W116</f>
        <v>21.808801000000003</v>
      </c>
      <c r="AV99" s="99">
        <f>'27 - SO 301 - Odvodnění d...'!M33</f>
        <v>0</v>
      </c>
      <c r="AW99" s="99">
        <f>'27 - SO 301 - Odvodnění d...'!M34</f>
        <v>0</v>
      </c>
      <c r="AX99" s="99">
        <f>'27 - SO 301 - Odvodnění d...'!M35</f>
        <v>0</v>
      </c>
      <c r="AY99" s="99">
        <f>'27 - SO 301 - Odvodnění d...'!M36</f>
        <v>0</v>
      </c>
      <c r="AZ99" s="99">
        <f>'27 - SO 301 - Odvodnění d...'!H33</f>
        <v>0</v>
      </c>
      <c r="BA99" s="99">
        <f>'27 - SO 301 - Odvodnění d...'!H34</f>
        <v>0</v>
      </c>
      <c r="BB99" s="99">
        <f>'27 - SO 301 - Odvodnění d...'!H35</f>
        <v>0</v>
      </c>
      <c r="BC99" s="99">
        <f>'27 - SO 301 - Odvodnění d...'!H36</f>
        <v>0</v>
      </c>
      <c r="BD99" s="101">
        <f>'27 - SO 301 - Odvodnění d...'!H37</f>
        <v>0</v>
      </c>
      <c r="BT99" s="102" t="s">
        <v>89</v>
      </c>
      <c r="BV99" s="102" t="s">
        <v>80</v>
      </c>
      <c r="BW99" s="102" t="s">
        <v>117</v>
      </c>
      <c r="BX99" s="102" t="s">
        <v>106</v>
      </c>
    </row>
    <row r="100" spans="1:76" s="6" customFormat="1" ht="28.5" customHeight="1">
      <c r="A100" s="94" t="s">
        <v>86</v>
      </c>
      <c r="B100" s="95"/>
      <c r="C100" s="96"/>
      <c r="D100" s="96"/>
      <c r="E100" s="168" t="s">
        <v>118</v>
      </c>
      <c r="F100" s="168"/>
      <c r="G100" s="168"/>
      <c r="H100" s="168"/>
      <c r="I100" s="168"/>
      <c r="J100" s="96"/>
      <c r="K100" s="168" t="s">
        <v>119</v>
      </c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6">
        <f>'41 - SO 401 - Veřejné osv...'!M31</f>
        <v>0</v>
      </c>
      <c r="AH100" s="167"/>
      <c r="AI100" s="167"/>
      <c r="AJ100" s="167"/>
      <c r="AK100" s="167"/>
      <c r="AL100" s="167"/>
      <c r="AM100" s="167"/>
      <c r="AN100" s="166">
        <f t="shared" si="0"/>
        <v>0</v>
      </c>
      <c r="AO100" s="167"/>
      <c r="AP100" s="167"/>
      <c r="AQ100" s="97"/>
      <c r="AS100" s="103">
        <f>'41 - SO 401 - Veřejné osv...'!M29</f>
        <v>0</v>
      </c>
      <c r="AT100" s="104">
        <f t="shared" si="1"/>
        <v>0</v>
      </c>
      <c r="AU100" s="105">
        <f>'41 - SO 401 - Veřejné osv...'!W114</f>
        <v>1542.6569999999999</v>
      </c>
      <c r="AV100" s="104">
        <f>'41 - SO 401 - Veřejné osv...'!M33</f>
        <v>0</v>
      </c>
      <c r="AW100" s="104">
        <f>'41 - SO 401 - Veřejné osv...'!M34</f>
        <v>0</v>
      </c>
      <c r="AX100" s="104">
        <f>'41 - SO 401 - Veřejné osv...'!M35</f>
        <v>0</v>
      </c>
      <c r="AY100" s="104">
        <f>'41 - SO 401 - Veřejné osv...'!M36</f>
        <v>0</v>
      </c>
      <c r="AZ100" s="104">
        <f>'41 - SO 401 - Veřejné osv...'!H33</f>
        <v>0</v>
      </c>
      <c r="BA100" s="104">
        <f>'41 - SO 401 - Veřejné osv...'!H34</f>
        <v>0</v>
      </c>
      <c r="BB100" s="104">
        <f>'41 - SO 401 - Veřejné osv...'!H35</f>
        <v>0</v>
      </c>
      <c r="BC100" s="104">
        <f>'41 - SO 401 - Veřejné osv...'!H36</f>
        <v>0</v>
      </c>
      <c r="BD100" s="106">
        <f>'41 - SO 401 - Veřejné osv...'!H37</f>
        <v>0</v>
      </c>
      <c r="BT100" s="102" t="s">
        <v>89</v>
      </c>
      <c r="BV100" s="102" t="s">
        <v>80</v>
      </c>
      <c r="BW100" s="102" t="s">
        <v>120</v>
      </c>
      <c r="BX100" s="102" t="s">
        <v>106</v>
      </c>
    </row>
    <row r="101" spans="1:76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4"/>
    </row>
    <row r="102" spans="1:76" s="1" customFormat="1" ht="30" customHeight="1">
      <c r="B102" s="32"/>
      <c r="C102" s="77" t="s">
        <v>121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162">
        <v>0</v>
      </c>
      <c r="AH102" s="162"/>
      <c r="AI102" s="162"/>
      <c r="AJ102" s="162"/>
      <c r="AK102" s="162"/>
      <c r="AL102" s="162"/>
      <c r="AM102" s="162"/>
      <c r="AN102" s="162">
        <v>0</v>
      </c>
      <c r="AO102" s="162"/>
      <c r="AP102" s="162"/>
      <c r="AQ102" s="34"/>
      <c r="AS102" s="73" t="s">
        <v>122</v>
      </c>
      <c r="AT102" s="74" t="s">
        <v>123</v>
      </c>
      <c r="AU102" s="74" t="s">
        <v>42</v>
      </c>
      <c r="AV102" s="75" t="s">
        <v>65</v>
      </c>
    </row>
    <row r="103" spans="1:76" s="1" customFormat="1" ht="10.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S103" s="107"/>
      <c r="AT103" s="53"/>
      <c r="AU103" s="53"/>
      <c r="AV103" s="55"/>
    </row>
    <row r="104" spans="1:76" s="1" customFormat="1" ht="30" customHeight="1">
      <c r="B104" s="32"/>
      <c r="C104" s="108" t="s">
        <v>124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63">
        <f>ROUND(AG87+AG102,2)</f>
        <v>0</v>
      </c>
      <c r="AH104" s="163"/>
      <c r="AI104" s="163"/>
      <c r="AJ104" s="163"/>
      <c r="AK104" s="163"/>
      <c r="AL104" s="163"/>
      <c r="AM104" s="163"/>
      <c r="AN104" s="163">
        <f>AN87+AN102</f>
        <v>0</v>
      </c>
      <c r="AO104" s="163"/>
      <c r="AP104" s="163"/>
      <c r="AQ104" s="34"/>
    </row>
    <row r="105" spans="1:76" s="1" customFormat="1" ht="6.9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8"/>
    </row>
  </sheetData>
  <mergeCells count="93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E89:I89"/>
    <mergeCell ref="K89:AF89"/>
    <mergeCell ref="E90:I90"/>
    <mergeCell ref="K90:AF90"/>
    <mergeCell ref="AN91:AP91"/>
    <mergeCell ref="AG91:AM91"/>
    <mergeCell ref="E91:I91"/>
    <mergeCell ref="K91:AF91"/>
    <mergeCell ref="E92:I92"/>
    <mergeCell ref="K92:AF92"/>
    <mergeCell ref="AN93:AP93"/>
    <mergeCell ref="AG93:AM93"/>
    <mergeCell ref="E93:I93"/>
    <mergeCell ref="K93:AF93"/>
    <mergeCell ref="E97:I97"/>
    <mergeCell ref="K97:AF97"/>
    <mergeCell ref="AN94:AP94"/>
    <mergeCell ref="AG94:AM94"/>
    <mergeCell ref="E94:I94"/>
    <mergeCell ref="K94:AF94"/>
    <mergeCell ref="AN95:AP95"/>
    <mergeCell ref="AG95:AM95"/>
    <mergeCell ref="D95:H95"/>
    <mergeCell ref="J95:AF95"/>
    <mergeCell ref="E100:I100"/>
    <mergeCell ref="K100:AF100"/>
    <mergeCell ref="AG87:AM87"/>
    <mergeCell ref="AN87:AP8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96:AP96"/>
    <mergeCell ref="AG96:AM96"/>
    <mergeCell ref="E96:I96"/>
    <mergeCell ref="K96:AF96"/>
    <mergeCell ref="AG102:AM102"/>
    <mergeCell ref="AN102:AP102"/>
    <mergeCell ref="AG104:AM104"/>
    <mergeCell ref="AN104:AP104"/>
    <mergeCell ref="AR2:BE2"/>
    <mergeCell ref="AN100:AP100"/>
    <mergeCell ref="AG100:AM100"/>
    <mergeCell ref="AN97:AP97"/>
    <mergeCell ref="AG97:AM97"/>
    <mergeCell ref="AN92:AP92"/>
    <mergeCell ref="AG92:AM92"/>
    <mergeCell ref="AN90:AP90"/>
    <mergeCell ref="AG90:AM90"/>
    <mergeCell ref="AN88:AP88"/>
    <mergeCell ref="AG88:AM88"/>
    <mergeCell ref="AS82:AT84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9" location="'11 - SO 101 - Smíšená ste...'!C2" display="/" xr:uid="{00000000-0004-0000-0000-000002000000}"/>
    <hyperlink ref="A90" location="'12 - SO 101 - Smíšená ste...'!C2" display="/" xr:uid="{00000000-0004-0000-0000-000003000000}"/>
    <hyperlink ref="A91" location="'15 - SO 202 - Lávka přes ...'!C2" display="/" xr:uid="{00000000-0004-0000-0000-000004000000}"/>
    <hyperlink ref="A92" location="'16 - SO 301 - Odvodnění d...'!C2" display="/" xr:uid="{00000000-0004-0000-0000-000005000000}"/>
    <hyperlink ref="A93" location="'17 - SO 301 - Odvodnění d...'!C2" display="/" xr:uid="{00000000-0004-0000-0000-000006000000}"/>
    <hyperlink ref="A94" location="'VRN - Vedlejší a ostatní ...'!C2" display="/" xr:uid="{00000000-0004-0000-0000-000007000000}"/>
    <hyperlink ref="A96" location="'21 - SO 101 - Smíšená ste...'!C2" display="/" xr:uid="{00000000-0004-0000-0000-000008000000}"/>
    <hyperlink ref="A97" location="'22 - SO 101 - Smíšená ste...'!C2" display="/" xr:uid="{00000000-0004-0000-0000-000009000000}"/>
    <hyperlink ref="A98" location="'26 - SO 301 - Odvodnění d...'!C2" display="/" xr:uid="{00000000-0004-0000-0000-00000A000000}"/>
    <hyperlink ref="A99" location="'27 - SO 301 - Odvodnění d...'!C2" display="/" xr:uid="{00000000-0004-0000-0000-00000B000000}"/>
    <hyperlink ref="A100" location="'41 - SO 401 - Veřejné osv...'!C2" display="/" xr:uid="{00000000-0004-0000-0000-00000C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63"/>
  <sheetViews>
    <sheetView showGridLines="0" workbookViewId="0">
      <pane ySplit="1" topLeftCell="A152" activePane="bottomLeft" state="frozen"/>
      <selection pane="bottomLeft" activeCell="L120" sqref="L120:M16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114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999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1136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N97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ROUND((SUM(BE97:BE98)+SUM(BE117:BE162)), 2)</f>
        <v>0</v>
      </c>
      <c r="I33" s="224"/>
      <c r="J33" s="224"/>
      <c r="K33" s="33"/>
      <c r="L33" s="33"/>
      <c r="M33" s="231">
        <f>ROUND(ROUND((SUM(BE97:BE98)+SUM(BE117:BE162)),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ROUND((SUM(BF97:BF98)+SUM(BF117:BF162)), 2)</f>
        <v>0</v>
      </c>
      <c r="I34" s="224"/>
      <c r="J34" s="224"/>
      <c r="K34" s="33"/>
      <c r="L34" s="33"/>
      <c r="M34" s="231">
        <f>ROUND(ROUND((SUM(BF97:BF98)+SUM(BF117:BF162)),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ROUND((SUM(BG97:BG98)+SUM(BG117:BG162)),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ROUND((SUM(BH97:BH98)+SUM(BH117:BH162)),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ROUND((SUM(BI97:BI98)+SUM(BI117:BI162)),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999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26 - SO 301 - Odvodnění dopravních ploch - stezka - osa 1 - neuznatelné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N117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N118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N119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145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N132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147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N137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148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N154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150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N161</f>
        <v>0</v>
      </c>
      <c r="O95" s="167"/>
      <c r="P95" s="167"/>
      <c r="Q95" s="167"/>
      <c r="R95" s="124"/>
    </row>
    <row r="96" spans="2:47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2">
        <v>0</v>
      </c>
      <c r="O97" s="223"/>
      <c r="P97" s="223"/>
      <c r="Q97" s="223"/>
      <c r="R97" s="34"/>
      <c r="T97" s="125"/>
      <c r="U97" s="126" t="s">
        <v>42</v>
      </c>
    </row>
    <row r="98" spans="2:21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8" t="s">
        <v>124</v>
      </c>
      <c r="D99" s="109"/>
      <c r="E99" s="109"/>
      <c r="F99" s="109"/>
      <c r="G99" s="109"/>
      <c r="H99" s="109"/>
      <c r="I99" s="109"/>
      <c r="J99" s="109"/>
      <c r="K99" s="109"/>
      <c r="L99" s="163">
        <f>ROUND(SUM(N89+N97),2)</f>
        <v>0</v>
      </c>
      <c r="M99" s="163"/>
      <c r="N99" s="163"/>
      <c r="O99" s="163"/>
      <c r="P99" s="163"/>
      <c r="Q99" s="163"/>
      <c r="R99" s="34"/>
    </row>
    <row r="100" spans="2:21" s="1" customFormat="1" ht="6.9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21" s="1" customFormat="1" ht="6.9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21" s="1" customFormat="1" ht="36.9" customHeight="1">
      <c r="B105" s="32"/>
      <c r="C105" s="187" t="s">
        <v>154</v>
      </c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34"/>
    </row>
    <row r="106" spans="2:21" s="1" customFormat="1" ht="6.9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30" customHeight="1">
      <c r="B107" s="32"/>
      <c r="C107" s="29" t="s">
        <v>17</v>
      </c>
      <c r="D107" s="33"/>
      <c r="E107" s="33"/>
      <c r="F107" s="225" t="str">
        <f>F6</f>
        <v>Smíšená stezka a chodníky - etapa II - Smíšená stezka</v>
      </c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33"/>
      <c r="R107" s="34"/>
    </row>
    <row r="108" spans="2:21" ht="30" customHeight="1">
      <c r="B108" s="23"/>
      <c r="C108" s="29" t="s">
        <v>131</v>
      </c>
      <c r="D108" s="25"/>
      <c r="E108" s="25"/>
      <c r="F108" s="225" t="s">
        <v>999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25"/>
      <c r="R108" s="24"/>
    </row>
    <row r="109" spans="2:21" s="1" customFormat="1" ht="36.9" customHeight="1">
      <c r="B109" s="32"/>
      <c r="C109" s="66" t="s">
        <v>133</v>
      </c>
      <c r="D109" s="33"/>
      <c r="E109" s="33"/>
      <c r="F109" s="189" t="str">
        <f>F8</f>
        <v>26 - SO 301 - Odvodnění dopravních ploch - stezka - osa 1 - neuznatelné náklady</v>
      </c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33"/>
      <c r="R109" s="34"/>
    </row>
    <row r="110" spans="2:21" s="1" customFormat="1" ht="6.9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18" customHeight="1">
      <c r="B111" s="32"/>
      <c r="C111" s="29" t="s">
        <v>21</v>
      </c>
      <c r="D111" s="33"/>
      <c r="E111" s="33"/>
      <c r="F111" s="27" t="str">
        <f>F10</f>
        <v>Lomnice</v>
      </c>
      <c r="G111" s="33"/>
      <c r="H111" s="33"/>
      <c r="I111" s="33"/>
      <c r="J111" s="33"/>
      <c r="K111" s="29" t="s">
        <v>23</v>
      </c>
      <c r="L111" s="33"/>
      <c r="M111" s="218" t="str">
        <f>IF(O10="","",O10)</f>
        <v>1. 7. 2018</v>
      </c>
      <c r="N111" s="218"/>
      <c r="O111" s="218"/>
      <c r="P111" s="218"/>
      <c r="Q111" s="33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3.2">
      <c r="B113" s="32"/>
      <c r="C113" s="29" t="s">
        <v>25</v>
      </c>
      <c r="D113" s="33"/>
      <c r="E113" s="33"/>
      <c r="F113" s="27" t="str">
        <f>E13</f>
        <v>obec Lomnice</v>
      </c>
      <c r="G113" s="33"/>
      <c r="H113" s="33"/>
      <c r="I113" s="33"/>
      <c r="J113" s="33"/>
      <c r="K113" s="29" t="s">
        <v>31</v>
      </c>
      <c r="L113" s="33"/>
      <c r="M113" s="200" t="str">
        <f>E19</f>
        <v>ATELIS - ateliér liniových staveb</v>
      </c>
      <c r="N113" s="200"/>
      <c r="O113" s="200"/>
      <c r="P113" s="200"/>
      <c r="Q113" s="200"/>
      <c r="R113" s="34"/>
    </row>
    <row r="114" spans="2:65" s="1" customFormat="1" ht="14.4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36</v>
      </c>
      <c r="L114" s="33"/>
      <c r="M114" s="200" t="str">
        <f>E22</f>
        <v>Čiklová</v>
      </c>
      <c r="N114" s="200"/>
      <c r="O114" s="200"/>
      <c r="P114" s="200"/>
      <c r="Q114" s="200"/>
      <c r="R114" s="34"/>
    </row>
    <row r="115" spans="2:65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9" customFormat="1" ht="29.25" customHeight="1">
      <c r="B116" s="127"/>
      <c r="C116" s="128" t="s">
        <v>155</v>
      </c>
      <c r="D116" s="129" t="s">
        <v>156</v>
      </c>
      <c r="E116" s="129" t="s">
        <v>60</v>
      </c>
      <c r="F116" s="219" t="s">
        <v>157</v>
      </c>
      <c r="G116" s="219"/>
      <c r="H116" s="219"/>
      <c r="I116" s="219"/>
      <c r="J116" s="129" t="s">
        <v>158</v>
      </c>
      <c r="K116" s="129" t="s">
        <v>159</v>
      </c>
      <c r="L116" s="219" t="s">
        <v>160</v>
      </c>
      <c r="M116" s="219"/>
      <c r="N116" s="219" t="s">
        <v>139</v>
      </c>
      <c r="O116" s="219"/>
      <c r="P116" s="219"/>
      <c r="Q116" s="220"/>
      <c r="R116" s="130"/>
      <c r="T116" s="73" t="s">
        <v>161</v>
      </c>
      <c r="U116" s="74" t="s">
        <v>42</v>
      </c>
      <c r="V116" s="74" t="s">
        <v>162</v>
      </c>
      <c r="W116" s="74" t="s">
        <v>163</v>
      </c>
      <c r="X116" s="74" t="s">
        <v>164</v>
      </c>
      <c r="Y116" s="74" t="s">
        <v>165</v>
      </c>
      <c r="Z116" s="74" t="s">
        <v>166</v>
      </c>
      <c r="AA116" s="75" t="s">
        <v>167</v>
      </c>
    </row>
    <row r="117" spans="2:65" s="1" customFormat="1" ht="29.25" customHeight="1">
      <c r="B117" s="32"/>
      <c r="C117" s="77" t="s">
        <v>135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08">
        <f>BK117</f>
        <v>0</v>
      </c>
      <c r="O117" s="209"/>
      <c r="P117" s="209"/>
      <c r="Q117" s="209"/>
      <c r="R117" s="34"/>
      <c r="T117" s="76"/>
      <c r="U117" s="48"/>
      <c r="V117" s="48"/>
      <c r="W117" s="131">
        <f>W118</f>
        <v>213.25547299999999</v>
      </c>
      <c r="X117" s="48"/>
      <c r="Y117" s="131">
        <f>Y118</f>
        <v>105.02938766400001</v>
      </c>
      <c r="Z117" s="48"/>
      <c r="AA117" s="132">
        <f>AA118</f>
        <v>3.2792000000000003</v>
      </c>
      <c r="AT117" s="19" t="s">
        <v>77</v>
      </c>
      <c r="AU117" s="19" t="s">
        <v>141</v>
      </c>
      <c r="BK117" s="133">
        <f>BK118</f>
        <v>0</v>
      </c>
    </row>
    <row r="118" spans="2:65" s="10" customFormat="1" ht="37.35" customHeight="1">
      <c r="B118" s="134"/>
      <c r="C118" s="135"/>
      <c r="D118" s="136" t="s">
        <v>142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10">
        <f>BK118</f>
        <v>0</v>
      </c>
      <c r="O118" s="211"/>
      <c r="P118" s="211"/>
      <c r="Q118" s="211"/>
      <c r="R118" s="137"/>
      <c r="T118" s="138"/>
      <c r="U118" s="135"/>
      <c r="V118" s="135"/>
      <c r="W118" s="139">
        <f>W119+W132+W137+W154+W161</f>
        <v>213.25547299999999</v>
      </c>
      <c r="X118" s="135"/>
      <c r="Y118" s="139">
        <f>Y119+Y132+Y137+Y154+Y161</f>
        <v>105.02938766400001</v>
      </c>
      <c r="Z118" s="135"/>
      <c r="AA118" s="140">
        <f>AA119+AA132+AA137+AA154+AA161</f>
        <v>3.2792000000000003</v>
      </c>
      <c r="AR118" s="141" t="s">
        <v>83</v>
      </c>
      <c r="AT118" s="142" t="s">
        <v>77</v>
      </c>
      <c r="AU118" s="142" t="s">
        <v>78</v>
      </c>
      <c r="AY118" s="141" t="s">
        <v>168</v>
      </c>
      <c r="BK118" s="143">
        <f>BK119+BK132+BK137+BK154+BK161</f>
        <v>0</v>
      </c>
    </row>
    <row r="119" spans="2:65" s="10" customFormat="1" ht="19.95" customHeight="1">
      <c r="B119" s="134"/>
      <c r="C119" s="135"/>
      <c r="D119" s="144" t="s">
        <v>143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12">
        <f>BK119</f>
        <v>0</v>
      </c>
      <c r="O119" s="213"/>
      <c r="P119" s="213"/>
      <c r="Q119" s="213"/>
      <c r="R119" s="137"/>
      <c r="T119" s="138"/>
      <c r="U119" s="135"/>
      <c r="V119" s="135"/>
      <c r="W119" s="139">
        <f>SUM(W120:W131)</f>
        <v>119.09064999999998</v>
      </c>
      <c r="X119" s="135"/>
      <c r="Y119" s="139">
        <f>SUM(Y120:Y131)</f>
        <v>96.022347894000006</v>
      </c>
      <c r="Z119" s="135"/>
      <c r="AA119" s="140">
        <f>SUM(AA120:AA131)</f>
        <v>0</v>
      </c>
      <c r="AR119" s="141" t="s">
        <v>83</v>
      </c>
      <c r="AT119" s="142" t="s">
        <v>77</v>
      </c>
      <c r="AU119" s="142" t="s">
        <v>83</v>
      </c>
      <c r="AY119" s="141" t="s">
        <v>168</v>
      </c>
      <c r="BK119" s="143">
        <f>SUM(BK120:BK131)</f>
        <v>0</v>
      </c>
    </row>
    <row r="120" spans="2:65" s="1" customFormat="1" ht="25.5" customHeight="1">
      <c r="B120" s="145"/>
      <c r="C120" s="146" t="s">
        <v>83</v>
      </c>
      <c r="D120" s="146" t="s">
        <v>169</v>
      </c>
      <c r="E120" s="147" t="s">
        <v>782</v>
      </c>
      <c r="F120" s="204" t="s">
        <v>783</v>
      </c>
      <c r="G120" s="204"/>
      <c r="H120" s="204"/>
      <c r="I120" s="204"/>
      <c r="J120" s="148" t="s">
        <v>197</v>
      </c>
      <c r="K120" s="149">
        <v>30.16</v>
      </c>
      <c r="L120" s="205"/>
      <c r="M120" s="205"/>
      <c r="N120" s="205">
        <f t="shared" ref="N120:N131" si="0">ROUND(L120*K120,2)</f>
        <v>0</v>
      </c>
      <c r="O120" s="205"/>
      <c r="P120" s="205"/>
      <c r="Q120" s="205"/>
      <c r="R120" s="150"/>
      <c r="T120" s="151" t="s">
        <v>5</v>
      </c>
      <c r="U120" s="41" t="s">
        <v>43</v>
      </c>
      <c r="V120" s="152">
        <v>1.355</v>
      </c>
      <c r="W120" s="152">
        <f t="shared" ref="W120:W131" si="1">V120*K120</f>
        <v>40.866799999999998</v>
      </c>
      <c r="X120" s="152">
        <v>0</v>
      </c>
      <c r="Y120" s="152">
        <f t="shared" ref="Y120:Y131" si="2">X120*K120</f>
        <v>0</v>
      </c>
      <c r="Z120" s="152">
        <v>0</v>
      </c>
      <c r="AA120" s="153">
        <f t="shared" ref="AA120:AA131" si="3">Z120*K120</f>
        <v>0</v>
      </c>
      <c r="AR120" s="19" t="s">
        <v>173</v>
      </c>
      <c r="AT120" s="19" t="s">
        <v>169</v>
      </c>
      <c r="AU120" s="19" t="s">
        <v>89</v>
      </c>
      <c r="AY120" s="19" t="s">
        <v>168</v>
      </c>
      <c r="BE120" s="154">
        <f t="shared" ref="BE120:BE131" si="4">IF(U120="základní",N120,0)</f>
        <v>0</v>
      </c>
      <c r="BF120" s="154">
        <f t="shared" ref="BF120:BF131" si="5">IF(U120="snížená",N120,0)</f>
        <v>0</v>
      </c>
      <c r="BG120" s="154">
        <f t="shared" ref="BG120:BG131" si="6">IF(U120="zákl. přenesená",N120,0)</f>
        <v>0</v>
      </c>
      <c r="BH120" s="154">
        <f t="shared" ref="BH120:BH131" si="7">IF(U120="sníž. přenesená",N120,0)</f>
        <v>0</v>
      </c>
      <c r="BI120" s="154">
        <f t="shared" ref="BI120:BI131" si="8">IF(U120="nulová",N120,0)</f>
        <v>0</v>
      </c>
      <c r="BJ120" s="19" t="s">
        <v>83</v>
      </c>
      <c r="BK120" s="154">
        <f t="shared" ref="BK120:BK131" si="9">ROUND(L120*K120,2)</f>
        <v>0</v>
      </c>
      <c r="BL120" s="19" t="s">
        <v>173</v>
      </c>
      <c r="BM120" s="19" t="s">
        <v>202</v>
      </c>
    </row>
    <row r="121" spans="2:65" s="1" customFormat="1" ht="25.5" customHeight="1">
      <c r="B121" s="145"/>
      <c r="C121" s="146" t="s">
        <v>89</v>
      </c>
      <c r="D121" s="146" t="s">
        <v>169</v>
      </c>
      <c r="E121" s="147" t="s">
        <v>784</v>
      </c>
      <c r="F121" s="204" t="s">
        <v>785</v>
      </c>
      <c r="G121" s="204"/>
      <c r="H121" s="204"/>
      <c r="I121" s="204"/>
      <c r="J121" s="148" t="s">
        <v>197</v>
      </c>
      <c r="K121" s="149">
        <v>11</v>
      </c>
      <c r="L121" s="205"/>
      <c r="M121" s="205"/>
      <c r="N121" s="205">
        <f t="shared" si="0"/>
        <v>0</v>
      </c>
      <c r="O121" s="205"/>
      <c r="P121" s="205"/>
      <c r="Q121" s="205"/>
      <c r="R121" s="150"/>
      <c r="T121" s="151" t="s">
        <v>5</v>
      </c>
      <c r="U121" s="41" t="s">
        <v>43</v>
      </c>
      <c r="V121" s="152">
        <v>2.6629999999999998</v>
      </c>
      <c r="W121" s="152">
        <f t="shared" si="1"/>
        <v>29.292999999999999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173</v>
      </c>
      <c r="AT121" s="19" t="s">
        <v>169</v>
      </c>
      <c r="AU121" s="19" t="s">
        <v>89</v>
      </c>
      <c r="AY121" s="19" t="s">
        <v>168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173</v>
      </c>
      <c r="BM121" s="19" t="s">
        <v>786</v>
      </c>
    </row>
    <row r="122" spans="2:65" s="1" customFormat="1" ht="25.5" customHeight="1">
      <c r="B122" s="145"/>
      <c r="C122" s="146" t="s">
        <v>178</v>
      </c>
      <c r="D122" s="146" t="s">
        <v>169</v>
      </c>
      <c r="E122" s="147" t="s">
        <v>787</v>
      </c>
      <c r="F122" s="204" t="s">
        <v>788</v>
      </c>
      <c r="G122" s="204"/>
      <c r="H122" s="204"/>
      <c r="I122" s="204"/>
      <c r="J122" s="148" t="s">
        <v>172</v>
      </c>
      <c r="K122" s="149">
        <v>99.4</v>
      </c>
      <c r="L122" s="205"/>
      <c r="M122" s="205"/>
      <c r="N122" s="205">
        <f t="shared" si="0"/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0.23599999999999999</v>
      </c>
      <c r="W122" s="152">
        <f t="shared" si="1"/>
        <v>23.458400000000001</v>
      </c>
      <c r="X122" s="152">
        <v>8.3850999999999999E-4</v>
      </c>
      <c r="Y122" s="152">
        <f t="shared" si="2"/>
        <v>8.3347894000000006E-2</v>
      </c>
      <c r="Z122" s="152">
        <v>0</v>
      </c>
      <c r="AA122" s="153">
        <f t="shared" si="3"/>
        <v>0</v>
      </c>
      <c r="AR122" s="19" t="s">
        <v>173</v>
      </c>
      <c r="AT122" s="19" t="s">
        <v>169</v>
      </c>
      <c r="AU122" s="19" t="s">
        <v>89</v>
      </c>
      <c r="AY122" s="19" t="s">
        <v>168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173</v>
      </c>
      <c r="BM122" s="19" t="s">
        <v>789</v>
      </c>
    </row>
    <row r="123" spans="2:65" s="1" customFormat="1" ht="25.5" customHeight="1">
      <c r="B123" s="145"/>
      <c r="C123" s="146" t="s">
        <v>173</v>
      </c>
      <c r="D123" s="146" t="s">
        <v>169</v>
      </c>
      <c r="E123" s="147" t="s">
        <v>790</v>
      </c>
      <c r="F123" s="204" t="s">
        <v>791</v>
      </c>
      <c r="G123" s="204"/>
      <c r="H123" s="204"/>
      <c r="I123" s="204"/>
      <c r="J123" s="148" t="s">
        <v>172</v>
      </c>
      <c r="K123" s="149">
        <v>99.4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7.0000000000000007E-2</v>
      </c>
      <c r="W123" s="152">
        <f t="shared" si="1"/>
        <v>6.9580000000000011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173</v>
      </c>
      <c r="BM123" s="19" t="s">
        <v>792</v>
      </c>
    </row>
    <row r="124" spans="2:65" s="1" customFormat="1" ht="25.5" customHeight="1">
      <c r="B124" s="145"/>
      <c r="C124" s="146" t="s">
        <v>185</v>
      </c>
      <c r="D124" s="146" t="s">
        <v>169</v>
      </c>
      <c r="E124" s="147" t="s">
        <v>208</v>
      </c>
      <c r="F124" s="204" t="s">
        <v>209</v>
      </c>
      <c r="G124" s="204"/>
      <c r="H124" s="204"/>
      <c r="I124" s="204"/>
      <c r="J124" s="148" t="s">
        <v>197</v>
      </c>
      <c r="K124" s="149">
        <v>36.159999999999997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8.3000000000000004E-2</v>
      </c>
      <c r="W124" s="152">
        <f t="shared" si="1"/>
        <v>3.0012799999999999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210</v>
      </c>
    </row>
    <row r="125" spans="2:65" s="1" customFormat="1" ht="38.25" customHeight="1">
      <c r="B125" s="145"/>
      <c r="C125" s="146" t="s">
        <v>189</v>
      </c>
      <c r="D125" s="146" t="s">
        <v>169</v>
      </c>
      <c r="E125" s="147" t="s">
        <v>211</v>
      </c>
      <c r="F125" s="204" t="s">
        <v>212</v>
      </c>
      <c r="G125" s="204"/>
      <c r="H125" s="204"/>
      <c r="I125" s="204"/>
      <c r="J125" s="148" t="s">
        <v>197</v>
      </c>
      <c r="K125" s="149">
        <v>180.8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4.0000000000000001E-3</v>
      </c>
      <c r="W125" s="152">
        <f t="shared" si="1"/>
        <v>0.72320000000000007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213</v>
      </c>
    </row>
    <row r="126" spans="2:65" s="1" customFormat="1" ht="25.5" customHeight="1">
      <c r="B126" s="145"/>
      <c r="C126" s="146" t="s">
        <v>194</v>
      </c>
      <c r="D126" s="146" t="s">
        <v>169</v>
      </c>
      <c r="E126" s="147" t="s">
        <v>224</v>
      </c>
      <c r="F126" s="204" t="s">
        <v>225</v>
      </c>
      <c r="G126" s="204"/>
      <c r="H126" s="204"/>
      <c r="I126" s="204"/>
      <c r="J126" s="148" t="s">
        <v>221</v>
      </c>
      <c r="K126" s="149">
        <v>68.703999999999994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226</v>
      </c>
    </row>
    <row r="127" spans="2:65" s="1" customFormat="1" ht="25.5" customHeight="1">
      <c r="B127" s="145"/>
      <c r="C127" s="146" t="s">
        <v>199</v>
      </c>
      <c r="D127" s="146" t="s">
        <v>169</v>
      </c>
      <c r="E127" s="147" t="s">
        <v>227</v>
      </c>
      <c r="F127" s="204" t="s">
        <v>228</v>
      </c>
      <c r="G127" s="204"/>
      <c r="H127" s="204"/>
      <c r="I127" s="204"/>
      <c r="J127" s="148" t="s">
        <v>197</v>
      </c>
      <c r="K127" s="149">
        <v>28.45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0.29899999999999999</v>
      </c>
      <c r="W127" s="152">
        <f t="shared" si="1"/>
        <v>8.5065499999999989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793</v>
      </c>
    </row>
    <row r="128" spans="2:65" s="1" customFormat="1" ht="16.5" customHeight="1">
      <c r="B128" s="145"/>
      <c r="C128" s="155" t="s">
        <v>203</v>
      </c>
      <c r="D128" s="155" t="s">
        <v>218</v>
      </c>
      <c r="E128" s="156" t="s">
        <v>219</v>
      </c>
      <c r="F128" s="206" t="s">
        <v>220</v>
      </c>
      <c r="G128" s="206"/>
      <c r="H128" s="206"/>
      <c r="I128" s="206"/>
      <c r="J128" s="157" t="s">
        <v>221</v>
      </c>
      <c r="K128" s="158">
        <v>41.47</v>
      </c>
      <c r="L128" s="207"/>
      <c r="M128" s="207"/>
      <c r="N128" s="207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1</v>
      </c>
      <c r="Y128" s="152">
        <f t="shared" si="2"/>
        <v>41.47</v>
      </c>
      <c r="Z128" s="152">
        <v>0</v>
      </c>
      <c r="AA128" s="153">
        <f t="shared" si="3"/>
        <v>0</v>
      </c>
      <c r="AR128" s="19" t="s">
        <v>199</v>
      </c>
      <c r="AT128" s="19" t="s">
        <v>218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794</v>
      </c>
    </row>
    <row r="129" spans="2:65" s="1" customFormat="1" ht="16.5" customHeight="1">
      <c r="B129" s="145"/>
      <c r="C129" s="155" t="s">
        <v>207</v>
      </c>
      <c r="D129" s="155" t="s">
        <v>218</v>
      </c>
      <c r="E129" s="156" t="s">
        <v>795</v>
      </c>
      <c r="F129" s="206" t="s">
        <v>796</v>
      </c>
      <c r="G129" s="206"/>
      <c r="H129" s="206"/>
      <c r="I129" s="206"/>
      <c r="J129" s="157" t="s">
        <v>221</v>
      </c>
      <c r="K129" s="158">
        <v>9.43</v>
      </c>
      <c r="L129" s="207"/>
      <c r="M129" s="207"/>
      <c r="N129" s="207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</v>
      </c>
      <c r="W129" s="152">
        <f t="shared" si="1"/>
        <v>0</v>
      </c>
      <c r="X129" s="152">
        <v>1</v>
      </c>
      <c r="Y129" s="152">
        <f t="shared" si="2"/>
        <v>9.43</v>
      </c>
      <c r="Z129" s="152">
        <v>0</v>
      </c>
      <c r="AA129" s="153">
        <f t="shared" si="3"/>
        <v>0</v>
      </c>
      <c r="AR129" s="19" t="s">
        <v>199</v>
      </c>
      <c r="AT129" s="19" t="s">
        <v>218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797</v>
      </c>
    </row>
    <row r="130" spans="2:65" s="1" customFormat="1" ht="25.5" customHeight="1">
      <c r="B130" s="145"/>
      <c r="C130" s="146" t="s">
        <v>87</v>
      </c>
      <c r="D130" s="146" t="s">
        <v>169</v>
      </c>
      <c r="E130" s="147" t="s">
        <v>495</v>
      </c>
      <c r="F130" s="204" t="s">
        <v>496</v>
      </c>
      <c r="G130" s="204"/>
      <c r="H130" s="204"/>
      <c r="I130" s="204"/>
      <c r="J130" s="148" t="s">
        <v>197</v>
      </c>
      <c r="K130" s="149">
        <v>21.97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0.28599999999999998</v>
      </c>
      <c r="W130" s="152">
        <f t="shared" si="1"/>
        <v>6.2834199999999996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798</v>
      </c>
    </row>
    <row r="131" spans="2:65" s="1" customFormat="1" ht="16.5" customHeight="1">
      <c r="B131" s="145"/>
      <c r="C131" s="155" t="s">
        <v>91</v>
      </c>
      <c r="D131" s="155" t="s">
        <v>218</v>
      </c>
      <c r="E131" s="156" t="s">
        <v>498</v>
      </c>
      <c r="F131" s="206" t="s">
        <v>499</v>
      </c>
      <c r="G131" s="206"/>
      <c r="H131" s="206"/>
      <c r="I131" s="206"/>
      <c r="J131" s="157" t="s">
        <v>221</v>
      </c>
      <c r="K131" s="158">
        <v>45.039000000000001</v>
      </c>
      <c r="L131" s="207"/>
      <c r="M131" s="207"/>
      <c r="N131" s="207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</v>
      </c>
      <c r="W131" s="152">
        <f t="shared" si="1"/>
        <v>0</v>
      </c>
      <c r="X131" s="152">
        <v>1</v>
      </c>
      <c r="Y131" s="152">
        <f t="shared" si="2"/>
        <v>45.039000000000001</v>
      </c>
      <c r="Z131" s="152">
        <v>0</v>
      </c>
      <c r="AA131" s="153">
        <f t="shared" si="3"/>
        <v>0</v>
      </c>
      <c r="AR131" s="19" t="s">
        <v>199</v>
      </c>
      <c r="AT131" s="19" t="s">
        <v>218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799</v>
      </c>
    </row>
    <row r="132" spans="2:65" s="10" customFormat="1" ht="29.85" customHeight="1">
      <c r="B132" s="134"/>
      <c r="C132" s="135"/>
      <c r="D132" s="144" t="s">
        <v>145</v>
      </c>
      <c r="E132" s="144"/>
      <c r="F132" s="144"/>
      <c r="G132" s="144"/>
      <c r="H132" s="144"/>
      <c r="I132" s="144"/>
      <c r="J132" s="144"/>
      <c r="K132" s="144"/>
      <c r="L132" s="144"/>
      <c r="M132" s="144"/>
      <c r="N132" s="214">
        <f>BK132</f>
        <v>0</v>
      </c>
      <c r="O132" s="215"/>
      <c r="P132" s="215"/>
      <c r="Q132" s="215"/>
      <c r="R132" s="137"/>
      <c r="T132" s="138"/>
      <c r="U132" s="135"/>
      <c r="V132" s="135"/>
      <c r="W132" s="139">
        <f>SUM(W133:W136)</f>
        <v>15.094809999999999</v>
      </c>
      <c r="X132" s="135"/>
      <c r="Y132" s="139">
        <f>SUM(Y133:Y136)</f>
        <v>2.9730880000000002</v>
      </c>
      <c r="Z132" s="135"/>
      <c r="AA132" s="140">
        <f>SUM(AA133:AA136)</f>
        <v>0</v>
      </c>
      <c r="AR132" s="141" t="s">
        <v>83</v>
      </c>
      <c r="AT132" s="142" t="s">
        <v>77</v>
      </c>
      <c r="AU132" s="142" t="s">
        <v>83</v>
      </c>
      <c r="AY132" s="141" t="s">
        <v>168</v>
      </c>
      <c r="BK132" s="143">
        <f>SUM(BK133:BK136)</f>
        <v>0</v>
      </c>
    </row>
    <row r="133" spans="2:65" s="1" customFormat="1" ht="38.25" customHeight="1">
      <c r="B133" s="145"/>
      <c r="C133" s="146" t="s">
        <v>217</v>
      </c>
      <c r="D133" s="146" t="s">
        <v>169</v>
      </c>
      <c r="E133" s="147" t="s">
        <v>531</v>
      </c>
      <c r="F133" s="204" t="s">
        <v>532</v>
      </c>
      <c r="G133" s="204"/>
      <c r="H133" s="204"/>
      <c r="I133" s="204"/>
      <c r="J133" s="148" t="s">
        <v>172</v>
      </c>
      <c r="K133" s="149">
        <v>4</v>
      </c>
      <c r="L133" s="205"/>
      <c r="M133" s="205"/>
      <c r="N133" s="205">
        <f>ROUND(L133*K133,2)</f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0.33</v>
      </c>
      <c r="W133" s="152">
        <f>V133*K133</f>
        <v>1.32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173</v>
      </c>
      <c r="BM133" s="19" t="s">
        <v>800</v>
      </c>
    </row>
    <row r="134" spans="2:65" s="1" customFormat="1" ht="25.5" customHeight="1">
      <c r="B134" s="145"/>
      <c r="C134" s="146" t="s">
        <v>223</v>
      </c>
      <c r="D134" s="146" t="s">
        <v>169</v>
      </c>
      <c r="E134" s="147" t="s">
        <v>534</v>
      </c>
      <c r="F134" s="204" t="s">
        <v>535</v>
      </c>
      <c r="G134" s="204"/>
      <c r="H134" s="204"/>
      <c r="I134" s="204"/>
      <c r="J134" s="148" t="s">
        <v>197</v>
      </c>
      <c r="K134" s="149">
        <v>6.13</v>
      </c>
      <c r="L134" s="205"/>
      <c r="M134" s="205"/>
      <c r="N134" s="205">
        <f>ROUND(L134*K134,2)</f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1.3169999999999999</v>
      </c>
      <c r="W134" s="152">
        <f>V134*K134</f>
        <v>8.0732099999999996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173</v>
      </c>
      <c r="AT134" s="19" t="s">
        <v>169</v>
      </c>
      <c r="AU134" s="19" t="s">
        <v>89</v>
      </c>
      <c r="AY134" s="19" t="s">
        <v>168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173</v>
      </c>
      <c r="BM134" s="19" t="s">
        <v>801</v>
      </c>
    </row>
    <row r="135" spans="2:65" s="1" customFormat="1" ht="25.5" customHeight="1">
      <c r="B135" s="145"/>
      <c r="C135" s="146" t="s">
        <v>11</v>
      </c>
      <c r="D135" s="146" t="s">
        <v>169</v>
      </c>
      <c r="E135" s="147" t="s">
        <v>802</v>
      </c>
      <c r="F135" s="204" t="s">
        <v>803</v>
      </c>
      <c r="G135" s="204"/>
      <c r="H135" s="204"/>
      <c r="I135" s="204"/>
      <c r="J135" s="148" t="s">
        <v>197</v>
      </c>
      <c r="K135" s="149">
        <v>0.64</v>
      </c>
      <c r="L135" s="205"/>
      <c r="M135" s="205"/>
      <c r="N135" s="205">
        <f>ROUND(L135*K135,2)</f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1.4650000000000001</v>
      </c>
      <c r="W135" s="152">
        <f>V135*K135</f>
        <v>0.9376000000000001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173</v>
      </c>
      <c r="BM135" s="19" t="s">
        <v>804</v>
      </c>
    </row>
    <row r="136" spans="2:65" s="1" customFormat="1" ht="25.5" customHeight="1">
      <c r="B136" s="145"/>
      <c r="C136" s="146" t="s">
        <v>96</v>
      </c>
      <c r="D136" s="146" t="s">
        <v>169</v>
      </c>
      <c r="E136" s="147" t="s">
        <v>540</v>
      </c>
      <c r="F136" s="204" t="s">
        <v>541</v>
      </c>
      <c r="G136" s="204"/>
      <c r="H136" s="204"/>
      <c r="I136" s="204"/>
      <c r="J136" s="148" t="s">
        <v>172</v>
      </c>
      <c r="K136" s="149">
        <v>4</v>
      </c>
      <c r="L136" s="205"/>
      <c r="M136" s="205"/>
      <c r="N136" s="205">
        <f>ROUND(L136*K136,2)</f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1.1910000000000001</v>
      </c>
      <c r="W136" s="152">
        <f>V136*K136</f>
        <v>4.7640000000000002</v>
      </c>
      <c r="X136" s="152">
        <v>0.74327200000000004</v>
      </c>
      <c r="Y136" s="152">
        <f>X136*K136</f>
        <v>2.9730880000000002</v>
      </c>
      <c r="Z136" s="152">
        <v>0</v>
      </c>
      <c r="AA136" s="153">
        <f>Z136*K136</f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173</v>
      </c>
      <c r="BM136" s="19" t="s">
        <v>805</v>
      </c>
    </row>
    <row r="137" spans="2:65" s="10" customFormat="1" ht="29.85" customHeight="1">
      <c r="B137" s="134"/>
      <c r="C137" s="135"/>
      <c r="D137" s="144" t="s">
        <v>147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14">
        <f>BK137</f>
        <v>0</v>
      </c>
      <c r="O137" s="215"/>
      <c r="P137" s="215"/>
      <c r="Q137" s="215"/>
      <c r="R137" s="137"/>
      <c r="T137" s="138"/>
      <c r="U137" s="135"/>
      <c r="V137" s="135"/>
      <c r="W137" s="139">
        <f>SUM(W138:W153)</f>
        <v>34.685000000000002</v>
      </c>
      <c r="X137" s="135"/>
      <c r="Y137" s="139">
        <f>SUM(Y138:Y153)</f>
        <v>4.1873927199999992</v>
      </c>
      <c r="Z137" s="135"/>
      <c r="AA137" s="140">
        <f>SUM(AA138:AA153)</f>
        <v>0</v>
      </c>
      <c r="AR137" s="141" t="s">
        <v>83</v>
      </c>
      <c r="AT137" s="142" t="s">
        <v>77</v>
      </c>
      <c r="AU137" s="142" t="s">
        <v>83</v>
      </c>
      <c r="AY137" s="141" t="s">
        <v>168</v>
      </c>
      <c r="BK137" s="143">
        <f>SUM(BK138:BK153)</f>
        <v>0</v>
      </c>
    </row>
    <row r="138" spans="2:65" s="1" customFormat="1" ht="38.25" customHeight="1">
      <c r="B138" s="145"/>
      <c r="C138" s="146" t="s">
        <v>99</v>
      </c>
      <c r="D138" s="146" t="s">
        <v>169</v>
      </c>
      <c r="E138" s="147" t="s">
        <v>1137</v>
      </c>
      <c r="F138" s="204" t="s">
        <v>1138</v>
      </c>
      <c r="G138" s="204"/>
      <c r="H138" s="204"/>
      <c r="I138" s="204"/>
      <c r="J138" s="148" t="s">
        <v>192</v>
      </c>
      <c r="K138" s="149">
        <v>8</v>
      </c>
      <c r="L138" s="205"/>
      <c r="M138" s="205"/>
      <c r="N138" s="205">
        <f t="shared" ref="N138:N153" si="10">ROUND(L138*K138,2)</f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1.25</v>
      </c>
      <c r="W138" s="152">
        <f t="shared" ref="W138:W153" si="11">V138*K138</f>
        <v>10</v>
      </c>
      <c r="X138" s="152">
        <v>1.36E-5</v>
      </c>
      <c r="Y138" s="152">
        <f t="shared" ref="Y138:Y153" si="12">X138*K138</f>
        <v>1.088E-4</v>
      </c>
      <c r="Z138" s="152">
        <v>0</v>
      </c>
      <c r="AA138" s="153">
        <f t="shared" ref="AA138:AA153" si="13">Z138*K138</f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ref="BE138:BE153" si="14">IF(U138="základní",N138,0)</f>
        <v>0</v>
      </c>
      <c r="BF138" s="154">
        <f t="shared" ref="BF138:BF153" si="15">IF(U138="snížená",N138,0)</f>
        <v>0</v>
      </c>
      <c r="BG138" s="154">
        <f t="shared" ref="BG138:BG153" si="16">IF(U138="zákl. přenesená",N138,0)</f>
        <v>0</v>
      </c>
      <c r="BH138" s="154">
        <f t="shared" ref="BH138:BH153" si="17">IF(U138="sníž. přenesená",N138,0)</f>
        <v>0</v>
      </c>
      <c r="BI138" s="154">
        <f t="shared" ref="BI138:BI153" si="18">IF(U138="nulová",N138,0)</f>
        <v>0</v>
      </c>
      <c r="BJ138" s="19" t="s">
        <v>83</v>
      </c>
      <c r="BK138" s="154">
        <f t="shared" ref="BK138:BK153" si="19">ROUND(L138*K138,2)</f>
        <v>0</v>
      </c>
      <c r="BL138" s="19" t="s">
        <v>173</v>
      </c>
      <c r="BM138" s="19" t="s">
        <v>1139</v>
      </c>
    </row>
    <row r="139" spans="2:65" s="1" customFormat="1" ht="25.5" customHeight="1">
      <c r="B139" s="145"/>
      <c r="C139" s="155" t="s">
        <v>236</v>
      </c>
      <c r="D139" s="155" t="s">
        <v>218</v>
      </c>
      <c r="E139" s="156" t="s">
        <v>854</v>
      </c>
      <c r="F139" s="206" t="s">
        <v>1140</v>
      </c>
      <c r="G139" s="206"/>
      <c r="H139" s="206"/>
      <c r="I139" s="206"/>
      <c r="J139" s="157" t="s">
        <v>239</v>
      </c>
      <c r="K139" s="158">
        <v>8.08</v>
      </c>
      <c r="L139" s="207"/>
      <c r="M139" s="207"/>
      <c r="N139" s="207">
        <f t="shared" si="1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</v>
      </c>
      <c r="W139" s="152">
        <f t="shared" si="11"/>
        <v>0</v>
      </c>
      <c r="X139" s="152">
        <v>0.42</v>
      </c>
      <c r="Y139" s="152">
        <f t="shared" si="12"/>
        <v>3.3935999999999997</v>
      </c>
      <c r="Z139" s="152">
        <v>0</v>
      </c>
      <c r="AA139" s="153">
        <f t="shared" si="13"/>
        <v>0</v>
      </c>
      <c r="AR139" s="19" t="s">
        <v>199</v>
      </c>
      <c r="AT139" s="19" t="s">
        <v>218</v>
      </c>
      <c r="AU139" s="19" t="s">
        <v>89</v>
      </c>
      <c r="AY139" s="19" t="s">
        <v>168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173</v>
      </c>
      <c r="BM139" s="19" t="s">
        <v>1141</v>
      </c>
    </row>
    <row r="140" spans="2:65" s="1" customFormat="1" ht="25.5" customHeight="1">
      <c r="B140" s="145"/>
      <c r="C140" s="146" t="s">
        <v>241</v>
      </c>
      <c r="D140" s="146" t="s">
        <v>169</v>
      </c>
      <c r="E140" s="147" t="s">
        <v>556</v>
      </c>
      <c r="F140" s="204" t="s">
        <v>557</v>
      </c>
      <c r="G140" s="204"/>
      <c r="H140" s="204"/>
      <c r="I140" s="204"/>
      <c r="J140" s="148" t="s">
        <v>192</v>
      </c>
      <c r="K140" s="149">
        <v>8</v>
      </c>
      <c r="L140" s="205"/>
      <c r="M140" s="205"/>
      <c r="N140" s="205">
        <f t="shared" si="1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0.28000000000000003</v>
      </c>
      <c r="W140" s="152">
        <f t="shared" si="11"/>
        <v>2.2400000000000002</v>
      </c>
      <c r="X140" s="152">
        <v>6.6E-4</v>
      </c>
      <c r="Y140" s="152">
        <f t="shared" si="12"/>
        <v>5.28E-3</v>
      </c>
      <c r="Z140" s="152">
        <v>0</v>
      </c>
      <c r="AA140" s="153">
        <f t="shared" si="1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173</v>
      </c>
      <c r="BM140" s="19" t="s">
        <v>1142</v>
      </c>
    </row>
    <row r="141" spans="2:65" s="1" customFormat="1" ht="25.5" customHeight="1">
      <c r="B141" s="145"/>
      <c r="C141" s="146" t="s">
        <v>245</v>
      </c>
      <c r="D141" s="146" t="s">
        <v>169</v>
      </c>
      <c r="E141" s="147" t="s">
        <v>806</v>
      </c>
      <c r="F141" s="204" t="s">
        <v>807</v>
      </c>
      <c r="G141" s="204"/>
      <c r="H141" s="204"/>
      <c r="I141" s="204"/>
      <c r="J141" s="148" t="s">
        <v>192</v>
      </c>
      <c r="K141" s="149">
        <v>33</v>
      </c>
      <c r="L141" s="205"/>
      <c r="M141" s="205"/>
      <c r="N141" s="205">
        <f t="shared" si="10"/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0.28000000000000003</v>
      </c>
      <c r="W141" s="152">
        <f t="shared" si="11"/>
        <v>9.24</v>
      </c>
      <c r="X141" s="152">
        <v>6.5673999999999995E-4</v>
      </c>
      <c r="Y141" s="152">
        <f t="shared" si="12"/>
        <v>2.1672419999999998E-2</v>
      </c>
      <c r="Z141" s="152">
        <v>0</v>
      </c>
      <c r="AA141" s="153">
        <f t="shared" si="13"/>
        <v>0</v>
      </c>
      <c r="AR141" s="19" t="s">
        <v>173</v>
      </c>
      <c r="AT141" s="19" t="s">
        <v>169</v>
      </c>
      <c r="AU141" s="19" t="s">
        <v>89</v>
      </c>
      <c r="AY141" s="19" t="s">
        <v>168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173</v>
      </c>
      <c r="BM141" s="19" t="s">
        <v>808</v>
      </c>
    </row>
    <row r="142" spans="2:65" s="1" customFormat="1" ht="38.25" customHeight="1">
      <c r="B142" s="145"/>
      <c r="C142" s="146" t="s">
        <v>10</v>
      </c>
      <c r="D142" s="146" t="s">
        <v>169</v>
      </c>
      <c r="E142" s="147" t="s">
        <v>1143</v>
      </c>
      <c r="F142" s="204" t="s">
        <v>1144</v>
      </c>
      <c r="G142" s="204"/>
      <c r="H142" s="204"/>
      <c r="I142" s="204"/>
      <c r="J142" s="148" t="s">
        <v>192</v>
      </c>
      <c r="K142" s="149">
        <v>4</v>
      </c>
      <c r="L142" s="205"/>
      <c r="M142" s="205"/>
      <c r="N142" s="205">
        <f t="shared" si="1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0.46</v>
      </c>
      <c r="W142" s="152">
        <f t="shared" si="11"/>
        <v>1.84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173</v>
      </c>
      <c r="BM142" s="19" t="s">
        <v>811</v>
      </c>
    </row>
    <row r="143" spans="2:65" s="1" customFormat="1" ht="16.5" customHeight="1">
      <c r="B143" s="145"/>
      <c r="C143" s="155" t="s">
        <v>109</v>
      </c>
      <c r="D143" s="155" t="s">
        <v>218</v>
      </c>
      <c r="E143" s="156" t="s">
        <v>1145</v>
      </c>
      <c r="F143" s="206" t="s">
        <v>1146</v>
      </c>
      <c r="G143" s="206"/>
      <c r="H143" s="206"/>
      <c r="I143" s="206"/>
      <c r="J143" s="157" t="s">
        <v>192</v>
      </c>
      <c r="K143" s="158">
        <v>4.0599999999999996</v>
      </c>
      <c r="L143" s="207"/>
      <c r="M143" s="207"/>
      <c r="N143" s="207">
        <f t="shared" si="1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0</v>
      </c>
      <c r="W143" s="152">
        <f t="shared" si="11"/>
        <v>0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199</v>
      </c>
      <c r="AT143" s="19" t="s">
        <v>218</v>
      </c>
      <c r="AU143" s="19" t="s">
        <v>89</v>
      </c>
      <c r="AY143" s="19" t="s">
        <v>168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173</v>
      </c>
      <c r="BM143" s="19" t="s">
        <v>1147</v>
      </c>
    </row>
    <row r="144" spans="2:65" s="1" customFormat="1" ht="25.5" customHeight="1">
      <c r="B144" s="145"/>
      <c r="C144" s="146" t="s">
        <v>255</v>
      </c>
      <c r="D144" s="146" t="s">
        <v>169</v>
      </c>
      <c r="E144" s="147" t="s">
        <v>1148</v>
      </c>
      <c r="F144" s="204" t="s">
        <v>1149</v>
      </c>
      <c r="G144" s="204"/>
      <c r="H144" s="204"/>
      <c r="I144" s="204"/>
      <c r="J144" s="148" t="s">
        <v>239</v>
      </c>
      <c r="K144" s="149">
        <v>1</v>
      </c>
      <c r="L144" s="205"/>
      <c r="M144" s="205"/>
      <c r="N144" s="205">
        <f t="shared" si="1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0.57199999999999995</v>
      </c>
      <c r="W144" s="152">
        <f t="shared" si="11"/>
        <v>0.57199999999999995</v>
      </c>
      <c r="X144" s="152">
        <v>1.75E-6</v>
      </c>
      <c r="Y144" s="152">
        <f t="shared" si="12"/>
        <v>1.75E-6</v>
      </c>
      <c r="Z144" s="152">
        <v>0</v>
      </c>
      <c r="AA144" s="153">
        <f t="shared" si="13"/>
        <v>0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173</v>
      </c>
      <c r="BM144" s="19" t="s">
        <v>1150</v>
      </c>
    </row>
    <row r="145" spans="2:65" s="1" customFormat="1" ht="25.5" customHeight="1">
      <c r="B145" s="145"/>
      <c r="C145" s="155" t="s">
        <v>259</v>
      </c>
      <c r="D145" s="155" t="s">
        <v>218</v>
      </c>
      <c r="E145" s="156" t="s">
        <v>1151</v>
      </c>
      <c r="F145" s="206" t="s">
        <v>1152</v>
      </c>
      <c r="G145" s="206"/>
      <c r="H145" s="206"/>
      <c r="I145" s="206"/>
      <c r="J145" s="157" t="s">
        <v>239</v>
      </c>
      <c r="K145" s="158">
        <v>1</v>
      </c>
      <c r="L145" s="207"/>
      <c r="M145" s="207"/>
      <c r="N145" s="207">
        <f t="shared" si="1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0</v>
      </c>
      <c r="W145" s="152">
        <f t="shared" si="11"/>
        <v>0</v>
      </c>
      <c r="X145" s="152">
        <v>2.9499999999999998E-2</v>
      </c>
      <c r="Y145" s="152">
        <f t="shared" si="12"/>
        <v>2.9499999999999998E-2</v>
      </c>
      <c r="Z145" s="152">
        <v>0</v>
      </c>
      <c r="AA145" s="153">
        <f t="shared" si="13"/>
        <v>0</v>
      </c>
      <c r="AR145" s="19" t="s">
        <v>199</v>
      </c>
      <c r="AT145" s="19" t="s">
        <v>218</v>
      </c>
      <c r="AU145" s="19" t="s">
        <v>89</v>
      </c>
      <c r="AY145" s="19" t="s">
        <v>168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173</v>
      </c>
      <c r="BM145" s="19" t="s">
        <v>1153</v>
      </c>
    </row>
    <row r="146" spans="2:65" s="1" customFormat="1" ht="25.5" customHeight="1">
      <c r="B146" s="145"/>
      <c r="C146" s="146" t="s">
        <v>263</v>
      </c>
      <c r="D146" s="146" t="s">
        <v>169</v>
      </c>
      <c r="E146" s="147" t="s">
        <v>812</v>
      </c>
      <c r="F146" s="204" t="s">
        <v>813</v>
      </c>
      <c r="G146" s="204"/>
      <c r="H146" s="204"/>
      <c r="I146" s="204"/>
      <c r="J146" s="148" t="s">
        <v>239</v>
      </c>
      <c r="K146" s="149">
        <v>1</v>
      </c>
      <c r="L146" s="205"/>
      <c r="M146" s="205"/>
      <c r="N146" s="205">
        <f t="shared" si="10"/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0.745</v>
      </c>
      <c r="W146" s="152">
        <f t="shared" si="11"/>
        <v>0.745</v>
      </c>
      <c r="X146" s="152">
        <v>5.75E-6</v>
      </c>
      <c r="Y146" s="152">
        <f t="shared" si="12"/>
        <v>5.75E-6</v>
      </c>
      <c r="Z146" s="152">
        <v>0</v>
      </c>
      <c r="AA146" s="153">
        <f t="shared" si="13"/>
        <v>0</v>
      </c>
      <c r="AR146" s="19" t="s">
        <v>173</v>
      </c>
      <c r="AT146" s="19" t="s">
        <v>169</v>
      </c>
      <c r="AU146" s="19" t="s">
        <v>89</v>
      </c>
      <c r="AY146" s="19" t="s">
        <v>168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173</v>
      </c>
      <c r="BM146" s="19" t="s">
        <v>814</v>
      </c>
    </row>
    <row r="147" spans="2:65" s="1" customFormat="1" ht="16.5" customHeight="1">
      <c r="B147" s="145"/>
      <c r="C147" s="155" t="s">
        <v>112</v>
      </c>
      <c r="D147" s="155" t="s">
        <v>218</v>
      </c>
      <c r="E147" s="156" t="s">
        <v>815</v>
      </c>
      <c r="F147" s="206" t="s">
        <v>816</v>
      </c>
      <c r="G147" s="206"/>
      <c r="H147" s="206"/>
      <c r="I147" s="206"/>
      <c r="J147" s="157" t="s">
        <v>239</v>
      </c>
      <c r="K147" s="158">
        <v>1</v>
      </c>
      <c r="L147" s="207"/>
      <c r="M147" s="207"/>
      <c r="N147" s="207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0</v>
      </c>
      <c r="W147" s="152">
        <f t="shared" si="11"/>
        <v>0</v>
      </c>
      <c r="X147" s="152">
        <v>6.0000000000000002E-5</v>
      </c>
      <c r="Y147" s="152">
        <f t="shared" si="12"/>
        <v>6.0000000000000002E-5</v>
      </c>
      <c r="Z147" s="152">
        <v>0</v>
      </c>
      <c r="AA147" s="153">
        <f t="shared" si="13"/>
        <v>0</v>
      </c>
      <c r="AR147" s="19" t="s">
        <v>199</v>
      </c>
      <c r="AT147" s="19" t="s">
        <v>218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173</v>
      </c>
      <c r="BM147" s="19" t="s">
        <v>817</v>
      </c>
    </row>
    <row r="148" spans="2:65" s="1" customFormat="1" ht="51" customHeight="1">
      <c r="B148" s="145"/>
      <c r="C148" s="146" t="s">
        <v>115</v>
      </c>
      <c r="D148" s="146" t="s">
        <v>169</v>
      </c>
      <c r="E148" s="147" t="s">
        <v>1154</v>
      </c>
      <c r="F148" s="204" t="s">
        <v>1155</v>
      </c>
      <c r="G148" s="204"/>
      <c r="H148" s="204"/>
      <c r="I148" s="204"/>
      <c r="J148" s="148" t="s">
        <v>239</v>
      </c>
      <c r="K148" s="149">
        <v>2</v>
      </c>
      <c r="L148" s="205"/>
      <c r="M148" s="205"/>
      <c r="N148" s="205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173</v>
      </c>
      <c r="AT148" s="19" t="s">
        <v>169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173</v>
      </c>
      <c r="BM148" s="19" t="s">
        <v>1156</v>
      </c>
    </row>
    <row r="149" spans="2:65" s="1" customFormat="1" ht="25.5" customHeight="1">
      <c r="B149" s="145"/>
      <c r="C149" s="146" t="s">
        <v>273</v>
      </c>
      <c r="D149" s="146" t="s">
        <v>169</v>
      </c>
      <c r="E149" s="147" t="s">
        <v>830</v>
      </c>
      <c r="F149" s="204" t="s">
        <v>831</v>
      </c>
      <c r="G149" s="204"/>
      <c r="H149" s="204"/>
      <c r="I149" s="204"/>
      <c r="J149" s="148" t="s">
        <v>239</v>
      </c>
      <c r="K149" s="149">
        <v>2</v>
      </c>
      <c r="L149" s="205"/>
      <c r="M149" s="205"/>
      <c r="N149" s="205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5.024</v>
      </c>
      <c r="W149" s="152">
        <f t="shared" si="11"/>
        <v>10.048</v>
      </c>
      <c r="X149" s="152">
        <v>0.14494199999999999</v>
      </c>
      <c r="Y149" s="152">
        <f t="shared" si="12"/>
        <v>0.28988399999999998</v>
      </c>
      <c r="Z149" s="152">
        <v>0</v>
      </c>
      <c r="AA149" s="153">
        <f t="shared" si="13"/>
        <v>0</v>
      </c>
      <c r="AR149" s="19" t="s">
        <v>173</v>
      </c>
      <c r="AT149" s="19" t="s">
        <v>169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173</v>
      </c>
      <c r="BM149" s="19" t="s">
        <v>832</v>
      </c>
    </row>
    <row r="150" spans="2:65" s="1" customFormat="1" ht="38.25" customHeight="1">
      <c r="B150" s="145"/>
      <c r="C150" s="155" t="s">
        <v>277</v>
      </c>
      <c r="D150" s="155" t="s">
        <v>218</v>
      </c>
      <c r="E150" s="156" t="s">
        <v>833</v>
      </c>
      <c r="F150" s="206" t="s">
        <v>834</v>
      </c>
      <c r="G150" s="206"/>
      <c r="H150" s="206"/>
      <c r="I150" s="206"/>
      <c r="J150" s="157" t="s">
        <v>239</v>
      </c>
      <c r="K150" s="158">
        <v>2.02</v>
      </c>
      <c r="L150" s="207"/>
      <c r="M150" s="207"/>
      <c r="N150" s="207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</v>
      </c>
      <c r="W150" s="152">
        <f t="shared" si="11"/>
        <v>0</v>
      </c>
      <c r="X150" s="152">
        <v>9.7000000000000003E-2</v>
      </c>
      <c r="Y150" s="152">
        <f t="shared" si="12"/>
        <v>0.19594</v>
      </c>
      <c r="Z150" s="152">
        <v>0</v>
      </c>
      <c r="AA150" s="153">
        <f t="shared" si="13"/>
        <v>0</v>
      </c>
      <c r="AR150" s="19" t="s">
        <v>199</v>
      </c>
      <c r="AT150" s="19" t="s">
        <v>218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173</v>
      </c>
      <c r="BM150" s="19" t="s">
        <v>835</v>
      </c>
    </row>
    <row r="151" spans="2:65" s="1" customFormat="1" ht="25.5" customHeight="1">
      <c r="B151" s="145"/>
      <c r="C151" s="155" t="s">
        <v>281</v>
      </c>
      <c r="D151" s="155" t="s">
        <v>218</v>
      </c>
      <c r="E151" s="156" t="s">
        <v>839</v>
      </c>
      <c r="F151" s="206" t="s">
        <v>840</v>
      </c>
      <c r="G151" s="206"/>
      <c r="H151" s="206"/>
      <c r="I151" s="206"/>
      <c r="J151" s="157" t="s">
        <v>239</v>
      </c>
      <c r="K151" s="158">
        <v>2.02</v>
      </c>
      <c r="L151" s="207"/>
      <c r="M151" s="207"/>
      <c r="N151" s="207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</v>
      </c>
      <c r="W151" s="152">
        <f t="shared" si="11"/>
        <v>0</v>
      </c>
      <c r="X151" s="152">
        <v>0.04</v>
      </c>
      <c r="Y151" s="152">
        <f t="shared" si="12"/>
        <v>8.0799999999999997E-2</v>
      </c>
      <c r="Z151" s="152">
        <v>0</v>
      </c>
      <c r="AA151" s="153">
        <f t="shared" si="13"/>
        <v>0</v>
      </c>
      <c r="AR151" s="19" t="s">
        <v>199</v>
      </c>
      <c r="AT151" s="19" t="s">
        <v>218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173</v>
      </c>
      <c r="BM151" s="19" t="s">
        <v>841</v>
      </c>
    </row>
    <row r="152" spans="2:65" s="1" customFormat="1" ht="38.25" customHeight="1">
      <c r="B152" s="145"/>
      <c r="C152" s="155" t="s">
        <v>285</v>
      </c>
      <c r="D152" s="155" t="s">
        <v>218</v>
      </c>
      <c r="E152" s="156" t="s">
        <v>842</v>
      </c>
      <c r="F152" s="206" t="s">
        <v>843</v>
      </c>
      <c r="G152" s="206"/>
      <c r="H152" s="206"/>
      <c r="I152" s="206"/>
      <c r="J152" s="157" t="s">
        <v>239</v>
      </c>
      <c r="K152" s="158">
        <v>2.02</v>
      </c>
      <c r="L152" s="207"/>
      <c r="M152" s="207"/>
      <c r="N152" s="207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0</v>
      </c>
      <c r="W152" s="152">
        <f t="shared" si="11"/>
        <v>0</v>
      </c>
      <c r="X152" s="152">
        <v>2.7E-2</v>
      </c>
      <c r="Y152" s="152">
        <f t="shared" si="12"/>
        <v>5.4539999999999998E-2</v>
      </c>
      <c r="Z152" s="152">
        <v>0</v>
      </c>
      <c r="AA152" s="153">
        <f t="shared" si="13"/>
        <v>0</v>
      </c>
      <c r="AR152" s="19" t="s">
        <v>199</v>
      </c>
      <c r="AT152" s="19" t="s">
        <v>218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173</v>
      </c>
      <c r="BM152" s="19" t="s">
        <v>844</v>
      </c>
    </row>
    <row r="153" spans="2:65" s="1" customFormat="1" ht="16.5" customHeight="1">
      <c r="B153" s="145"/>
      <c r="C153" s="155" t="s">
        <v>289</v>
      </c>
      <c r="D153" s="155" t="s">
        <v>218</v>
      </c>
      <c r="E153" s="156" t="s">
        <v>845</v>
      </c>
      <c r="F153" s="206" t="s">
        <v>846</v>
      </c>
      <c r="G153" s="206"/>
      <c r="H153" s="206"/>
      <c r="I153" s="206"/>
      <c r="J153" s="157" t="s">
        <v>239</v>
      </c>
      <c r="K153" s="158">
        <v>2</v>
      </c>
      <c r="L153" s="207"/>
      <c r="M153" s="207"/>
      <c r="N153" s="207">
        <f t="shared" si="10"/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0</v>
      </c>
      <c r="W153" s="152">
        <f t="shared" si="11"/>
        <v>0</v>
      </c>
      <c r="X153" s="152">
        <v>5.8000000000000003E-2</v>
      </c>
      <c r="Y153" s="152">
        <f t="shared" si="12"/>
        <v>0.11600000000000001</v>
      </c>
      <c r="Z153" s="152">
        <v>0</v>
      </c>
      <c r="AA153" s="153">
        <f t="shared" si="13"/>
        <v>0</v>
      </c>
      <c r="AR153" s="19" t="s">
        <v>199</v>
      </c>
      <c r="AT153" s="19" t="s">
        <v>218</v>
      </c>
      <c r="AU153" s="19" t="s">
        <v>89</v>
      </c>
      <c r="AY153" s="19" t="s">
        <v>168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173</v>
      </c>
      <c r="BM153" s="19" t="s">
        <v>847</v>
      </c>
    </row>
    <row r="154" spans="2:65" s="10" customFormat="1" ht="29.85" customHeight="1">
      <c r="B154" s="134"/>
      <c r="C154" s="135"/>
      <c r="D154" s="144" t="s">
        <v>148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14">
        <f>BK154</f>
        <v>0</v>
      </c>
      <c r="O154" s="215"/>
      <c r="P154" s="215"/>
      <c r="Q154" s="215"/>
      <c r="R154" s="137"/>
      <c r="T154" s="138"/>
      <c r="U154" s="135"/>
      <c r="V154" s="135"/>
      <c r="W154" s="139">
        <f>SUM(W155:W160)</f>
        <v>2.6885000000000003</v>
      </c>
      <c r="X154" s="135"/>
      <c r="Y154" s="139">
        <f>SUM(Y155:Y160)</f>
        <v>1.8465590499999998</v>
      </c>
      <c r="Z154" s="135"/>
      <c r="AA154" s="140">
        <f>SUM(AA155:AA160)</f>
        <v>3.2792000000000003</v>
      </c>
      <c r="AR154" s="141" t="s">
        <v>83</v>
      </c>
      <c r="AT154" s="142" t="s">
        <v>77</v>
      </c>
      <c r="AU154" s="142" t="s">
        <v>83</v>
      </c>
      <c r="AY154" s="141" t="s">
        <v>168</v>
      </c>
      <c r="BK154" s="143">
        <f>SUM(BK155:BK160)</f>
        <v>0</v>
      </c>
    </row>
    <row r="155" spans="2:65" s="1" customFormat="1" ht="25.5" customHeight="1">
      <c r="B155" s="145"/>
      <c r="C155" s="146" t="s">
        <v>293</v>
      </c>
      <c r="D155" s="146" t="s">
        <v>169</v>
      </c>
      <c r="E155" s="147" t="s">
        <v>1157</v>
      </c>
      <c r="F155" s="204" t="s">
        <v>1158</v>
      </c>
      <c r="G155" s="204"/>
      <c r="H155" s="204"/>
      <c r="I155" s="204"/>
      <c r="J155" s="148" t="s">
        <v>192</v>
      </c>
      <c r="K155" s="149">
        <v>3</v>
      </c>
      <c r="L155" s="205"/>
      <c r="M155" s="205"/>
      <c r="N155" s="205">
        <f t="shared" ref="N155:N160" si="20">ROUND(L155*K155,2)</f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0.186</v>
      </c>
      <c r="W155" s="152">
        <f t="shared" ref="W155:W160" si="21">V155*K155</f>
        <v>0.55800000000000005</v>
      </c>
      <c r="X155" s="152">
        <v>0.13096479999999999</v>
      </c>
      <c r="Y155" s="152">
        <f t="shared" ref="Y155:Y160" si="22">X155*K155</f>
        <v>0.39289439999999998</v>
      </c>
      <c r="Z155" s="152">
        <v>0</v>
      </c>
      <c r="AA155" s="153">
        <f t="shared" ref="AA155:AA160" si="23">Z155*K155</f>
        <v>0</v>
      </c>
      <c r="AR155" s="19" t="s">
        <v>173</v>
      </c>
      <c r="AT155" s="19" t="s">
        <v>169</v>
      </c>
      <c r="AU155" s="19" t="s">
        <v>89</v>
      </c>
      <c r="AY155" s="19" t="s">
        <v>168</v>
      </c>
      <c r="BE155" s="154">
        <f t="shared" ref="BE155:BE160" si="24">IF(U155="základní",N155,0)</f>
        <v>0</v>
      </c>
      <c r="BF155" s="154">
        <f t="shared" ref="BF155:BF160" si="25">IF(U155="snížená",N155,0)</f>
        <v>0</v>
      </c>
      <c r="BG155" s="154">
        <f t="shared" ref="BG155:BG160" si="26">IF(U155="zákl. přenesená",N155,0)</f>
        <v>0</v>
      </c>
      <c r="BH155" s="154">
        <f t="shared" ref="BH155:BH160" si="27">IF(U155="sníž. přenesená",N155,0)</f>
        <v>0</v>
      </c>
      <c r="BI155" s="154">
        <f t="shared" ref="BI155:BI160" si="28">IF(U155="nulová",N155,0)</f>
        <v>0</v>
      </c>
      <c r="BJ155" s="19" t="s">
        <v>83</v>
      </c>
      <c r="BK155" s="154">
        <f t="shared" ref="BK155:BK160" si="29">ROUND(L155*K155,2)</f>
        <v>0</v>
      </c>
      <c r="BL155" s="19" t="s">
        <v>173</v>
      </c>
      <c r="BM155" s="19" t="s">
        <v>1159</v>
      </c>
    </row>
    <row r="156" spans="2:65" s="1" customFormat="1" ht="16.5" customHeight="1">
      <c r="B156" s="145"/>
      <c r="C156" s="155" t="s">
        <v>297</v>
      </c>
      <c r="D156" s="155" t="s">
        <v>218</v>
      </c>
      <c r="E156" s="156" t="s">
        <v>1160</v>
      </c>
      <c r="F156" s="206" t="s">
        <v>1161</v>
      </c>
      <c r="G156" s="206"/>
      <c r="H156" s="206"/>
      <c r="I156" s="206"/>
      <c r="J156" s="157" t="s">
        <v>192</v>
      </c>
      <c r="K156" s="158">
        <v>3</v>
      </c>
      <c r="L156" s="207"/>
      <c r="M156" s="207"/>
      <c r="N156" s="207">
        <f t="shared" si="2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</v>
      </c>
      <c r="W156" s="152">
        <f t="shared" si="21"/>
        <v>0</v>
      </c>
      <c r="X156" s="152">
        <v>4.5999999999999999E-2</v>
      </c>
      <c r="Y156" s="152">
        <f t="shared" si="22"/>
        <v>0.13800000000000001</v>
      </c>
      <c r="Z156" s="152">
        <v>0</v>
      </c>
      <c r="AA156" s="153">
        <f t="shared" si="23"/>
        <v>0</v>
      </c>
      <c r="AR156" s="19" t="s">
        <v>199</v>
      </c>
      <c r="AT156" s="19" t="s">
        <v>218</v>
      </c>
      <c r="AU156" s="19" t="s">
        <v>89</v>
      </c>
      <c r="AY156" s="19" t="s">
        <v>168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173</v>
      </c>
      <c r="BM156" s="19" t="s">
        <v>1162</v>
      </c>
    </row>
    <row r="157" spans="2:65" s="1" customFormat="1" ht="25.5" customHeight="1">
      <c r="B157" s="145"/>
      <c r="C157" s="146" t="s">
        <v>301</v>
      </c>
      <c r="D157" s="146" t="s">
        <v>169</v>
      </c>
      <c r="E157" s="147" t="s">
        <v>598</v>
      </c>
      <c r="F157" s="204" t="s">
        <v>599</v>
      </c>
      <c r="G157" s="204"/>
      <c r="H157" s="204"/>
      <c r="I157" s="204"/>
      <c r="J157" s="148" t="s">
        <v>192</v>
      </c>
      <c r="K157" s="149">
        <v>4.5</v>
      </c>
      <c r="L157" s="205"/>
      <c r="M157" s="205"/>
      <c r="N157" s="205">
        <f t="shared" si="2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0.26900000000000002</v>
      </c>
      <c r="W157" s="152">
        <f t="shared" si="21"/>
        <v>1.2105000000000001</v>
      </c>
      <c r="X157" s="152">
        <v>0.29220869999999999</v>
      </c>
      <c r="Y157" s="152">
        <f t="shared" si="22"/>
        <v>1.3149391499999998</v>
      </c>
      <c r="Z157" s="152">
        <v>0</v>
      </c>
      <c r="AA157" s="153">
        <f t="shared" si="23"/>
        <v>0</v>
      </c>
      <c r="AR157" s="19" t="s">
        <v>173</v>
      </c>
      <c r="AT157" s="19" t="s">
        <v>169</v>
      </c>
      <c r="AU157" s="19" t="s">
        <v>89</v>
      </c>
      <c r="AY157" s="19" t="s">
        <v>168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173</v>
      </c>
      <c r="BM157" s="19" t="s">
        <v>1163</v>
      </c>
    </row>
    <row r="158" spans="2:65" s="1" customFormat="1" ht="38.25" customHeight="1">
      <c r="B158" s="145"/>
      <c r="C158" s="155" t="s">
        <v>305</v>
      </c>
      <c r="D158" s="155" t="s">
        <v>218</v>
      </c>
      <c r="E158" s="156" t="s">
        <v>602</v>
      </c>
      <c r="F158" s="206" t="s">
        <v>1164</v>
      </c>
      <c r="G158" s="206"/>
      <c r="H158" s="206"/>
      <c r="I158" s="206"/>
      <c r="J158" s="157" t="s">
        <v>192</v>
      </c>
      <c r="K158" s="158">
        <v>4.5</v>
      </c>
      <c r="L158" s="207"/>
      <c r="M158" s="207"/>
      <c r="N158" s="207">
        <f t="shared" si="2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0</v>
      </c>
      <c r="AA158" s="153">
        <f t="shared" si="23"/>
        <v>0</v>
      </c>
      <c r="AR158" s="19" t="s">
        <v>199</v>
      </c>
      <c r="AT158" s="19" t="s">
        <v>218</v>
      </c>
      <c r="AU158" s="19" t="s">
        <v>89</v>
      </c>
      <c r="AY158" s="19" t="s">
        <v>168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173</v>
      </c>
      <c r="BM158" s="19" t="s">
        <v>1165</v>
      </c>
    </row>
    <row r="159" spans="2:65" s="1" customFormat="1" ht="25.5" customHeight="1">
      <c r="B159" s="145"/>
      <c r="C159" s="146" t="s">
        <v>309</v>
      </c>
      <c r="D159" s="146" t="s">
        <v>169</v>
      </c>
      <c r="E159" s="147" t="s">
        <v>1166</v>
      </c>
      <c r="F159" s="204" t="s">
        <v>1167</v>
      </c>
      <c r="G159" s="204"/>
      <c r="H159" s="204"/>
      <c r="I159" s="204"/>
      <c r="J159" s="148" t="s">
        <v>192</v>
      </c>
      <c r="K159" s="149">
        <v>10</v>
      </c>
      <c r="L159" s="205"/>
      <c r="M159" s="205"/>
      <c r="N159" s="205">
        <f t="shared" si="2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1.7999999999999999E-2</v>
      </c>
      <c r="W159" s="152">
        <f t="shared" si="21"/>
        <v>0.18</v>
      </c>
      <c r="X159" s="152">
        <v>0</v>
      </c>
      <c r="Y159" s="152">
        <f t="shared" si="22"/>
        <v>0</v>
      </c>
      <c r="Z159" s="152">
        <v>0.32400000000000001</v>
      </c>
      <c r="AA159" s="153">
        <f t="shared" si="23"/>
        <v>3.24</v>
      </c>
      <c r="AR159" s="19" t="s">
        <v>173</v>
      </c>
      <c r="AT159" s="19" t="s">
        <v>169</v>
      </c>
      <c r="AU159" s="19" t="s">
        <v>89</v>
      </c>
      <c r="AY159" s="19" t="s">
        <v>168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173</v>
      </c>
      <c r="BM159" s="19" t="s">
        <v>1168</v>
      </c>
    </row>
    <row r="160" spans="2:65" s="1" customFormat="1" ht="25.5" customHeight="1">
      <c r="B160" s="145"/>
      <c r="C160" s="146" t="s">
        <v>313</v>
      </c>
      <c r="D160" s="146" t="s">
        <v>169</v>
      </c>
      <c r="E160" s="147" t="s">
        <v>1169</v>
      </c>
      <c r="F160" s="204" t="s">
        <v>1170</v>
      </c>
      <c r="G160" s="204"/>
      <c r="H160" s="204"/>
      <c r="I160" s="204"/>
      <c r="J160" s="148" t="s">
        <v>192</v>
      </c>
      <c r="K160" s="149">
        <v>0.2</v>
      </c>
      <c r="L160" s="205"/>
      <c r="M160" s="205"/>
      <c r="N160" s="205">
        <f t="shared" si="2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3.7</v>
      </c>
      <c r="W160" s="152">
        <f t="shared" si="21"/>
        <v>0.7400000000000001</v>
      </c>
      <c r="X160" s="152">
        <v>3.6275000000000001E-3</v>
      </c>
      <c r="Y160" s="152">
        <f t="shared" si="22"/>
        <v>7.2550000000000002E-4</v>
      </c>
      <c r="Z160" s="152">
        <v>0.19600000000000001</v>
      </c>
      <c r="AA160" s="153">
        <f t="shared" si="23"/>
        <v>3.9200000000000006E-2</v>
      </c>
      <c r="AR160" s="19" t="s">
        <v>173</v>
      </c>
      <c r="AT160" s="19" t="s">
        <v>169</v>
      </c>
      <c r="AU160" s="19" t="s">
        <v>89</v>
      </c>
      <c r="AY160" s="19" t="s">
        <v>168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173</v>
      </c>
      <c r="BM160" s="19" t="s">
        <v>1171</v>
      </c>
    </row>
    <row r="161" spans="2:65" s="10" customFormat="1" ht="29.85" customHeight="1">
      <c r="B161" s="134"/>
      <c r="C161" s="135"/>
      <c r="D161" s="144" t="s">
        <v>150</v>
      </c>
      <c r="E161" s="144"/>
      <c r="F161" s="144"/>
      <c r="G161" s="144"/>
      <c r="H161" s="144"/>
      <c r="I161" s="144"/>
      <c r="J161" s="144"/>
      <c r="K161" s="144"/>
      <c r="L161" s="144"/>
      <c r="M161" s="144"/>
      <c r="N161" s="214">
        <f>BK161</f>
        <v>0</v>
      </c>
      <c r="O161" s="215"/>
      <c r="P161" s="215"/>
      <c r="Q161" s="215"/>
      <c r="R161" s="137"/>
      <c r="T161" s="138"/>
      <c r="U161" s="135"/>
      <c r="V161" s="135"/>
      <c r="W161" s="139">
        <f>W162</f>
        <v>41.696513000000003</v>
      </c>
      <c r="X161" s="135"/>
      <c r="Y161" s="139">
        <f>Y162</f>
        <v>0</v>
      </c>
      <c r="Z161" s="135"/>
      <c r="AA161" s="140">
        <f>AA162</f>
        <v>0</v>
      </c>
      <c r="AR161" s="141" t="s">
        <v>83</v>
      </c>
      <c r="AT161" s="142" t="s">
        <v>77</v>
      </c>
      <c r="AU161" s="142" t="s">
        <v>83</v>
      </c>
      <c r="AY161" s="141" t="s">
        <v>168</v>
      </c>
      <c r="BK161" s="143">
        <f>BK162</f>
        <v>0</v>
      </c>
    </row>
    <row r="162" spans="2:65" s="1" customFormat="1" ht="25.5" customHeight="1">
      <c r="B162" s="145"/>
      <c r="C162" s="146" t="s">
        <v>317</v>
      </c>
      <c r="D162" s="146" t="s">
        <v>169</v>
      </c>
      <c r="E162" s="147" t="s">
        <v>437</v>
      </c>
      <c r="F162" s="204" t="s">
        <v>438</v>
      </c>
      <c r="G162" s="204"/>
      <c r="H162" s="204"/>
      <c r="I162" s="204"/>
      <c r="J162" s="148" t="s">
        <v>221</v>
      </c>
      <c r="K162" s="149">
        <v>105.029</v>
      </c>
      <c r="L162" s="205"/>
      <c r="M162" s="205"/>
      <c r="N162" s="205">
        <f>ROUND(L162*K162,2)</f>
        <v>0</v>
      </c>
      <c r="O162" s="205"/>
      <c r="P162" s="205"/>
      <c r="Q162" s="205"/>
      <c r="R162" s="150"/>
      <c r="T162" s="151" t="s">
        <v>5</v>
      </c>
      <c r="U162" s="159" t="s">
        <v>43</v>
      </c>
      <c r="V162" s="160">
        <v>0.39700000000000002</v>
      </c>
      <c r="W162" s="160">
        <f>V162*K162</f>
        <v>41.696513000000003</v>
      </c>
      <c r="X162" s="160">
        <v>0</v>
      </c>
      <c r="Y162" s="160">
        <f>X162*K162</f>
        <v>0</v>
      </c>
      <c r="Z162" s="160">
        <v>0</v>
      </c>
      <c r="AA162" s="161">
        <f>Z162*K162</f>
        <v>0</v>
      </c>
      <c r="AR162" s="19" t="s">
        <v>173</v>
      </c>
      <c r="AT162" s="19" t="s">
        <v>169</v>
      </c>
      <c r="AU162" s="19" t="s">
        <v>89</v>
      </c>
      <c r="AY162" s="19" t="s">
        <v>168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9" t="s">
        <v>83</v>
      </c>
      <c r="BK162" s="154">
        <f>ROUND(L162*K162,2)</f>
        <v>0</v>
      </c>
      <c r="BL162" s="19" t="s">
        <v>173</v>
      </c>
      <c r="BM162" s="19" t="s">
        <v>439</v>
      </c>
    </row>
    <row r="163" spans="2:65" s="1" customFormat="1" ht="6.9" customHeight="1"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8"/>
    </row>
  </sheetData>
  <mergeCells count="18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N117:Q117"/>
    <mergeCell ref="N118:Q118"/>
    <mergeCell ref="N119:Q119"/>
    <mergeCell ref="N132:Q132"/>
    <mergeCell ref="N137:Q137"/>
    <mergeCell ref="N154:Q154"/>
    <mergeCell ref="N161:Q161"/>
    <mergeCell ref="H1:K1"/>
    <mergeCell ref="S2:AC2"/>
    <mergeCell ref="F159:I159"/>
    <mergeCell ref="L159:M159"/>
    <mergeCell ref="N159:Q159"/>
    <mergeCell ref="F160:I160"/>
    <mergeCell ref="L160:M160"/>
    <mergeCell ref="N160:Q160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</mergeCells>
  <hyperlinks>
    <hyperlink ref="F1:G1" location="C2" display="1) Krycí list rozpočtu" xr:uid="{00000000-0004-0000-0900-000000000000}"/>
    <hyperlink ref="H1:K1" location="C87" display="2) Rekapitulace rozpočtu" xr:uid="{00000000-0004-0000-0900-000001000000}"/>
    <hyperlink ref="L1" location="C116" display="3) Rozpočet" xr:uid="{00000000-0004-0000-0900-000002000000}"/>
    <hyperlink ref="S1:T1" location="'Rekapitulace stavby'!C2" display="Rekapitulace stavby" xr:uid="{00000000-0004-0000-09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41"/>
  <sheetViews>
    <sheetView showGridLines="0" workbookViewId="0">
      <pane ySplit="1" topLeftCell="A131" activePane="bottomLeft" state="frozen"/>
      <selection pane="bottomLeft" activeCell="L119" sqref="L119:M140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117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999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1172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N96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ROUND((SUM(BE96:BE97)+SUM(BE116:BE140)), 2)</f>
        <v>0</v>
      </c>
      <c r="I33" s="224"/>
      <c r="J33" s="224"/>
      <c r="K33" s="33"/>
      <c r="L33" s="33"/>
      <c r="M33" s="231">
        <f>ROUND(ROUND((SUM(BE96:BE97)+SUM(BE116:BE140)),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ROUND((SUM(BF96:BF97)+SUM(BF116:BF140)), 2)</f>
        <v>0</v>
      </c>
      <c r="I34" s="224"/>
      <c r="J34" s="224"/>
      <c r="K34" s="33"/>
      <c r="L34" s="33"/>
      <c r="M34" s="231">
        <f>ROUND(ROUND((SUM(BF96:BF97)+SUM(BF116:BF140)),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ROUND((SUM(BG96:BG97)+SUM(BG116:BG140)),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ROUND((SUM(BH96:BH97)+SUM(BH116:BH140)),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ROUND((SUM(BI96:BI97)+SUM(BI116:BI140)),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999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27 - SO 301 - Odvodnění dopravních ploch - stezka - osa 2 - neuznatelné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N116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N117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N118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145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N128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147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N130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150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N139</f>
        <v>0</v>
      </c>
      <c r="O94" s="167"/>
      <c r="P94" s="167"/>
      <c r="Q94" s="167"/>
      <c r="R94" s="124"/>
    </row>
    <row r="95" spans="2:47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17" t="s">
        <v>153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22">
        <v>0</v>
      </c>
      <c r="O96" s="223"/>
      <c r="P96" s="223"/>
      <c r="Q96" s="223"/>
      <c r="R96" s="34"/>
      <c r="T96" s="125"/>
      <c r="U96" s="126" t="s">
        <v>42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124</v>
      </c>
      <c r="D98" s="109"/>
      <c r="E98" s="109"/>
      <c r="F98" s="109"/>
      <c r="G98" s="109"/>
      <c r="H98" s="109"/>
      <c r="I98" s="109"/>
      <c r="J98" s="109"/>
      <c r="K98" s="109"/>
      <c r="L98" s="163">
        <f>ROUND(SUM(N89+N96),2)</f>
        <v>0</v>
      </c>
      <c r="M98" s="163"/>
      <c r="N98" s="163"/>
      <c r="O98" s="163"/>
      <c r="P98" s="163"/>
      <c r="Q98" s="163"/>
      <c r="R98" s="34"/>
    </row>
    <row r="99" spans="2:18" s="1" customFormat="1" ht="6.9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" customHeight="1">
      <c r="B104" s="32"/>
      <c r="C104" s="187" t="s">
        <v>154</v>
      </c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34"/>
    </row>
    <row r="105" spans="2:18" s="1" customFormat="1" ht="6.9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17</v>
      </c>
      <c r="D106" s="33"/>
      <c r="E106" s="33"/>
      <c r="F106" s="225" t="str">
        <f>F6</f>
        <v>Smíšená stezka a chodníky - etapa II - Smíšená stezka</v>
      </c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33"/>
      <c r="R106" s="34"/>
    </row>
    <row r="107" spans="2:18" ht="30" customHeight="1">
      <c r="B107" s="23"/>
      <c r="C107" s="29" t="s">
        <v>131</v>
      </c>
      <c r="D107" s="25"/>
      <c r="E107" s="25"/>
      <c r="F107" s="225" t="s">
        <v>999</v>
      </c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25"/>
      <c r="R107" s="24"/>
    </row>
    <row r="108" spans="2:18" s="1" customFormat="1" ht="36.9" customHeight="1">
      <c r="B108" s="32"/>
      <c r="C108" s="66" t="s">
        <v>133</v>
      </c>
      <c r="D108" s="33"/>
      <c r="E108" s="33"/>
      <c r="F108" s="189" t="str">
        <f>F8</f>
        <v>27 - SO 301 - Odvodnění dopravních ploch - stezka - osa 2 - neuznatelné náklady</v>
      </c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21</v>
      </c>
      <c r="D110" s="33"/>
      <c r="E110" s="33"/>
      <c r="F110" s="27" t="str">
        <f>F10</f>
        <v>Lomnice</v>
      </c>
      <c r="G110" s="33"/>
      <c r="H110" s="33"/>
      <c r="I110" s="33"/>
      <c r="J110" s="33"/>
      <c r="K110" s="29" t="s">
        <v>23</v>
      </c>
      <c r="L110" s="33"/>
      <c r="M110" s="218" t="str">
        <f>IF(O10="","",O10)</f>
        <v>1. 7. 2018</v>
      </c>
      <c r="N110" s="218"/>
      <c r="O110" s="218"/>
      <c r="P110" s="218"/>
      <c r="Q110" s="33"/>
      <c r="R110" s="34"/>
    </row>
    <row r="111" spans="2:18" s="1" customFormat="1" ht="6.9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3.2">
      <c r="B112" s="32"/>
      <c r="C112" s="29" t="s">
        <v>25</v>
      </c>
      <c r="D112" s="33"/>
      <c r="E112" s="33"/>
      <c r="F112" s="27" t="str">
        <f>E13</f>
        <v>obec Lomnice</v>
      </c>
      <c r="G112" s="33"/>
      <c r="H112" s="33"/>
      <c r="I112" s="33"/>
      <c r="J112" s="33"/>
      <c r="K112" s="29" t="s">
        <v>31</v>
      </c>
      <c r="L112" s="33"/>
      <c r="M112" s="200" t="str">
        <f>E19</f>
        <v>ATELIS - ateliér liniových staveb</v>
      </c>
      <c r="N112" s="200"/>
      <c r="O112" s="200"/>
      <c r="P112" s="200"/>
      <c r="Q112" s="200"/>
      <c r="R112" s="34"/>
    </row>
    <row r="113" spans="2:65" s="1" customFormat="1" ht="14.4" customHeight="1">
      <c r="B113" s="32"/>
      <c r="C113" s="29" t="s">
        <v>29</v>
      </c>
      <c r="D113" s="33"/>
      <c r="E113" s="33"/>
      <c r="F113" s="27" t="str">
        <f>IF(E16="","",E16)</f>
        <v xml:space="preserve"> </v>
      </c>
      <c r="G113" s="33"/>
      <c r="H113" s="33"/>
      <c r="I113" s="33"/>
      <c r="J113" s="33"/>
      <c r="K113" s="29" t="s">
        <v>36</v>
      </c>
      <c r="L113" s="33"/>
      <c r="M113" s="200" t="str">
        <f>E22</f>
        <v>Čiklová</v>
      </c>
      <c r="N113" s="200"/>
      <c r="O113" s="200"/>
      <c r="P113" s="200"/>
      <c r="Q113" s="200"/>
      <c r="R113" s="34"/>
    </row>
    <row r="114" spans="2:65" s="1" customFormat="1" ht="10.3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9" customFormat="1" ht="29.25" customHeight="1">
      <c r="B115" s="127"/>
      <c r="C115" s="128" t="s">
        <v>155</v>
      </c>
      <c r="D115" s="129" t="s">
        <v>156</v>
      </c>
      <c r="E115" s="129" t="s">
        <v>60</v>
      </c>
      <c r="F115" s="219" t="s">
        <v>157</v>
      </c>
      <c r="G115" s="219"/>
      <c r="H115" s="219"/>
      <c r="I115" s="219"/>
      <c r="J115" s="129" t="s">
        <v>158</v>
      </c>
      <c r="K115" s="129" t="s">
        <v>159</v>
      </c>
      <c r="L115" s="219" t="s">
        <v>160</v>
      </c>
      <c r="M115" s="219"/>
      <c r="N115" s="219" t="s">
        <v>139</v>
      </c>
      <c r="O115" s="219"/>
      <c r="P115" s="219"/>
      <c r="Q115" s="220"/>
      <c r="R115" s="130"/>
      <c r="T115" s="73" t="s">
        <v>161</v>
      </c>
      <c r="U115" s="74" t="s">
        <v>42</v>
      </c>
      <c r="V115" s="74" t="s">
        <v>162</v>
      </c>
      <c r="W115" s="74" t="s">
        <v>163</v>
      </c>
      <c r="X115" s="74" t="s">
        <v>164</v>
      </c>
      <c r="Y115" s="74" t="s">
        <v>165</v>
      </c>
      <c r="Z115" s="74" t="s">
        <v>166</v>
      </c>
      <c r="AA115" s="75" t="s">
        <v>167</v>
      </c>
    </row>
    <row r="116" spans="2:65" s="1" customFormat="1" ht="29.25" customHeight="1">
      <c r="B116" s="32"/>
      <c r="C116" s="77" t="s">
        <v>135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08">
        <f>BK116</f>
        <v>0</v>
      </c>
      <c r="O116" s="209"/>
      <c r="P116" s="209"/>
      <c r="Q116" s="209"/>
      <c r="R116" s="34"/>
      <c r="T116" s="76"/>
      <c r="U116" s="48"/>
      <c r="V116" s="48"/>
      <c r="W116" s="131">
        <f>W117</f>
        <v>21.808801000000003</v>
      </c>
      <c r="X116" s="48"/>
      <c r="Y116" s="131">
        <f>Y117</f>
        <v>5.3183142199999995</v>
      </c>
      <c r="Z116" s="48"/>
      <c r="AA116" s="132">
        <f>AA117</f>
        <v>0</v>
      </c>
      <c r="AT116" s="19" t="s">
        <v>77</v>
      </c>
      <c r="AU116" s="19" t="s">
        <v>141</v>
      </c>
      <c r="BK116" s="133">
        <f>BK117</f>
        <v>0</v>
      </c>
    </row>
    <row r="117" spans="2:65" s="10" customFormat="1" ht="37.35" customHeight="1">
      <c r="B117" s="134"/>
      <c r="C117" s="135"/>
      <c r="D117" s="136" t="s">
        <v>142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0">
        <f>BK117</f>
        <v>0</v>
      </c>
      <c r="O117" s="211"/>
      <c r="P117" s="211"/>
      <c r="Q117" s="211"/>
      <c r="R117" s="137"/>
      <c r="T117" s="138"/>
      <c r="U117" s="135"/>
      <c r="V117" s="135"/>
      <c r="W117" s="139">
        <f>W118+W128+W130+W139</f>
        <v>21.808801000000003</v>
      </c>
      <c r="X117" s="135"/>
      <c r="Y117" s="139">
        <f>Y118+Y128+Y130+Y139</f>
        <v>5.3183142199999995</v>
      </c>
      <c r="Z117" s="135"/>
      <c r="AA117" s="140">
        <f>AA118+AA128+AA130+AA139</f>
        <v>0</v>
      </c>
      <c r="AR117" s="141" t="s">
        <v>83</v>
      </c>
      <c r="AT117" s="142" t="s">
        <v>77</v>
      </c>
      <c r="AU117" s="142" t="s">
        <v>78</v>
      </c>
      <c r="AY117" s="141" t="s">
        <v>168</v>
      </c>
      <c r="BK117" s="143">
        <f>BK118+BK128+BK130+BK139</f>
        <v>0</v>
      </c>
    </row>
    <row r="118" spans="2:65" s="10" customFormat="1" ht="19.95" customHeight="1">
      <c r="B118" s="134"/>
      <c r="C118" s="135"/>
      <c r="D118" s="144" t="s">
        <v>143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12">
        <f>BK118</f>
        <v>0</v>
      </c>
      <c r="O118" s="213"/>
      <c r="P118" s="213"/>
      <c r="Q118" s="213"/>
      <c r="R118" s="137"/>
      <c r="T118" s="138"/>
      <c r="U118" s="135"/>
      <c r="V118" s="135"/>
      <c r="W118" s="139">
        <f>SUM(W119:W127)</f>
        <v>8.5922500000000017</v>
      </c>
      <c r="X118" s="135"/>
      <c r="Y118" s="139">
        <f>SUM(Y119:Y127)</f>
        <v>4.5609999999999999</v>
      </c>
      <c r="Z118" s="135"/>
      <c r="AA118" s="140">
        <f>SUM(AA119:AA127)</f>
        <v>0</v>
      </c>
      <c r="AR118" s="141" t="s">
        <v>83</v>
      </c>
      <c r="AT118" s="142" t="s">
        <v>77</v>
      </c>
      <c r="AU118" s="142" t="s">
        <v>83</v>
      </c>
      <c r="AY118" s="141" t="s">
        <v>168</v>
      </c>
      <c r="BK118" s="143">
        <f>SUM(BK119:BK127)</f>
        <v>0</v>
      </c>
    </row>
    <row r="119" spans="2:65" s="1" customFormat="1" ht="25.5" customHeight="1">
      <c r="B119" s="145"/>
      <c r="C119" s="146" t="s">
        <v>83</v>
      </c>
      <c r="D119" s="146" t="s">
        <v>169</v>
      </c>
      <c r="E119" s="147" t="s">
        <v>782</v>
      </c>
      <c r="F119" s="204" t="s">
        <v>783</v>
      </c>
      <c r="G119" s="204"/>
      <c r="H119" s="204"/>
      <c r="I119" s="204"/>
      <c r="J119" s="148" t="s">
        <v>197</v>
      </c>
      <c r="K119" s="149">
        <v>1.65</v>
      </c>
      <c r="L119" s="205"/>
      <c r="M119" s="205"/>
      <c r="N119" s="205">
        <f t="shared" ref="N119:N127" si="0">ROUND(L119*K119,2)</f>
        <v>0</v>
      </c>
      <c r="O119" s="205"/>
      <c r="P119" s="205"/>
      <c r="Q119" s="205"/>
      <c r="R119" s="150"/>
      <c r="T119" s="151" t="s">
        <v>5</v>
      </c>
      <c r="U119" s="41" t="s">
        <v>43</v>
      </c>
      <c r="V119" s="152">
        <v>1.355</v>
      </c>
      <c r="W119" s="152">
        <f t="shared" ref="W119:W127" si="1">V119*K119</f>
        <v>2.2357499999999999</v>
      </c>
      <c r="X119" s="152">
        <v>0</v>
      </c>
      <c r="Y119" s="152">
        <f t="shared" ref="Y119:Y127" si="2">X119*K119</f>
        <v>0</v>
      </c>
      <c r="Z119" s="152">
        <v>0</v>
      </c>
      <c r="AA119" s="153">
        <f t="shared" ref="AA119:AA127" si="3">Z119*K119</f>
        <v>0</v>
      </c>
      <c r="AR119" s="19" t="s">
        <v>173</v>
      </c>
      <c r="AT119" s="19" t="s">
        <v>169</v>
      </c>
      <c r="AU119" s="19" t="s">
        <v>89</v>
      </c>
      <c r="AY119" s="19" t="s">
        <v>168</v>
      </c>
      <c r="BE119" s="154">
        <f t="shared" ref="BE119:BE127" si="4">IF(U119="základní",N119,0)</f>
        <v>0</v>
      </c>
      <c r="BF119" s="154">
        <f t="shared" ref="BF119:BF127" si="5">IF(U119="snížená",N119,0)</f>
        <v>0</v>
      </c>
      <c r="BG119" s="154">
        <f t="shared" ref="BG119:BG127" si="6">IF(U119="zákl. přenesená",N119,0)</f>
        <v>0</v>
      </c>
      <c r="BH119" s="154">
        <f t="shared" ref="BH119:BH127" si="7">IF(U119="sníž. přenesená",N119,0)</f>
        <v>0</v>
      </c>
      <c r="BI119" s="154">
        <f t="shared" ref="BI119:BI127" si="8">IF(U119="nulová",N119,0)</f>
        <v>0</v>
      </c>
      <c r="BJ119" s="19" t="s">
        <v>83</v>
      </c>
      <c r="BK119" s="154">
        <f t="shared" ref="BK119:BK127" si="9">ROUND(L119*K119,2)</f>
        <v>0</v>
      </c>
      <c r="BL119" s="19" t="s">
        <v>173</v>
      </c>
      <c r="BM119" s="19" t="s">
        <v>202</v>
      </c>
    </row>
    <row r="120" spans="2:65" s="1" customFormat="1" ht="25.5" customHeight="1">
      <c r="B120" s="145"/>
      <c r="C120" s="146" t="s">
        <v>89</v>
      </c>
      <c r="D120" s="146" t="s">
        <v>169</v>
      </c>
      <c r="E120" s="147" t="s">
        <v>784</v>
      </c>
      <c r="F120" s="204" t="s">
        <v>785</v>
      </c>
      <c r="G120" s="204"/>
      <c r="H120" s="204"/>
      <c r="I120" s="204"/>
      <c r="J120" s="148" t="s">
        <v>197</v>
      </c>
      <c r="K120" s="149">
        <v>2</v>
      </c>
      <c r="L120" s="205"/>
      <c r="M120" s="205"/>
      <c r="N120" s="205">
        <f t="shared" si="0"/>
        <v>0</v>
      </c>
      <c r="O120" s="205"/>
      <c r="P120" s="205"/>
      <c r="Q120" s="205"/>
      <c r="R120" s="150"/>
      <c r="T120" s="151" t="s">
        <v>5</v>
      </c>
      <c r="U120" s="41" t="s">
        <v>43</v>
      </c>
      <c r="V120" s="152">
        <v>2.6629999999999998</v>
      </c>
      <c r="W120" s="152">
        <f t="shared" si="1"/>
        <v>5.3259999999999996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173</v>
      </c>
      <c r="AT120" s="19" t="s">
        <v>169</v>
      </c>
      <c r="AU120" s="19" t="s">
        <v>89</v>
      </c>
      <c r="AY120" s="19" t="s">
        <v>168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173</v>
      </c>
      <c r="BM120" s="19" t="s">
        <v>786</v>
      </c>
    </row>
    <row r="121" spans="2:65" s="1" customFormat="1" ht="25.5" customHeight="1">
      <c r="B121" s="145"/>
      <c r="C121" s="146" t="s">
        <v>178</v>
      </c>
      <c r="D121" s="146" t="s">
        <v>169</v>
      </c>
      <c r="E121" s="147" t="s">
        <v>208</v>
      </c>
      <c r="F121" s="204" t="s">
        <v>209</v>
      </c>
      <c r="G121" s="204"/>
      <c r="H121" s="204"/>
      <c r="I121" s="204"/>
      <c r="J121" s="148" t="s">
        <v>197</v>
      </c>
      <c r="K121" s="149">
        <v>3.65</v>
      </c>
      <c r="L121" s="205"/>
      <c r="M121" s="205"/>
      <c r="N121" s="205">
        <f t="shared" si="0"/>
        <v>0</v>
      </c>
      <c r="O121" s="205"/>
      <c r="P121" s="205"/>
      <c r="Q121" s="205"/>
      <c r="R121" s="150"/>
      <c r="T121" s="151" t="s">
        <v>5</v>
      </c>
      <c r="U121" s="41" t="s">
        <v>43</v>
      </c>
      <c r="V121" s="152">
        <v>8.3000000000000004E-2</v>
      </c>
      <c r="W121" s="152">
        <f t="shared" si="1"/>
        <v>0.30295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173</v>
      </c>
      <c r="AT121" s="19" t="s">
        <v>169</v>
      </c>
      <c r="AU121" s="19" t="s">
        <v>89</v>
      </c>
      <c r="AY121" s="19" t="s">
        <v>168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173</v>
      </c>
      <c r="BM121" s="19" t="s">
        <v>210</v>
      </c>
    </row>
    <row r="122" spans="2:65" s="1" customFormat="1" ht="38.25" customHeight="1">
      <c r="B122" s="145"/>
      <c r="C122" s="146" t="s">
        <v>173</v>
      </c>
      <c r="D122" s="146" t="s">
        <v>169</v>
      </c>
      <c r="E122" s="147" t="s">
        <v>211</v>
      </c>
      <c r="F122" s="204" t="s">
        <v>212</v>
      </c>
      <c r="G122" s="204"/>
      <c r="H122" s="204"/>
      <c r="I122" s="204"/>
      <c r="J122" s="148" t="s">
        <v>197</v>
      </c>
      <c r="K122" s="149">
        <v>18.25</v>
      </c>
      <c r="L122" s="205"/>
      <c r="M122" s="205"/>
      <c r="N122" s="205">
        <f t="shared" si="0"/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4.0000000000000001E-3</v>
      </c>
      <c r="W122" s="152">
        <f t="shared" si="1"/>
        <v>7.2999999999999995E-2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9" t="s">
        <v>173</v>
      </c>
      <c r="AT122" s="19" t="s">
        <v>169</v>
      </c>
      <c r="AU122" s="19" t="s">
        <v>89</v>
      </c>
      <c r="AY122" s="19" t="s">
        <v>168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173</v>
      </c>
      <c r="BM122" s="19" t="s">
        <v>213</v>
      </c>
    </row>
    <row r="123" spans="2:65" s="1" customFormat="1" ht="25.5" customHeight="1">
      <c r="B123" s="145"/>
      <c r="C123" s="146" t="s">
        <v>185</v>
      </c>
      <c r="D123" s="146" t="s">
        <v>169</v>
      </c>
      <c r="E123" s="147" t="s">
        <v>224</v>
      </c>
      <c r="F123" s="204" t="s">
        <v>225</v>
      </c>
      <c r="G123" s="204"/>
      <c r="H123" s="204"/>
      <c r="I123" s="204"/>
      <c r="J123" s="148" t="s">
        <v>221</v>
      </c>
      <c r="K123" s="149">
        <v>6.9349999999999996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173</v>
      </c>
      <c r="BM123" s="19" t="s">
        <v>226</v>
      </c>
    </row>
    <row r="124" spans="2:65" s="1" customFormat="1" ht="25.5" customHeight="1">
      <c r="B124" s="145"/>
      <c r="C124" s="146" t="s">
        <v>189</v>
      </c>
      <c r="D124" s="146" t="s">
        <v>169</v>
      </c>
      <c r="E124" s="147" t="s">
        <v>227</v>
      </c>
      <c r="F124" s="204" t="s">
        <v>228</v>
      </c>
      <c r="G124" s="204"/>
      <c r="H124" s="204"/>
      <c r="I124" s="204"/>
      <c r="J124" s="148" t="s">
        <v>197</v>
      </c>
      <c r="K124" s="149">
        <v>1.4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0.29899999999999999</v>
      </c>
      <c r="W124" s="152">
        <f t="shared" si="1"/>
        <v>0.41859999999999997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793</v>
      </c>
    </row>
    <row r="125" spans="2:65" s="1" customFormat="1" ht="16.5" customHeight="1">
      <c r="B125" s="145"/>
      <c r="C125" s="155" t="s">
        <v>194</v>
      </c>
      <c r="D125" s="155" t="s">
        <v>218</v>
      </c>
      <c r="E125" s="156" t="s">
        <v>795</v>
      </c>
      <c r="F125" s="206" t="s">
        <v>796</v>
      </c>
      <c r="G125" s="206"/>
      <c r="H125" s="206"/>
      <c r="I125" s="206"/>
      <c r="J125" s="157" t="s">
        <v>221</v>
      </c>
      <c r="K125" s="158">
        <v>2.87</v>
      </c>
      <c r="L125" s="207"/>
      <c r="M125" s="207"/>
      <c r="N125" s="207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0</v>
      </c>
      <c r="W125" s="152">
        <f t="shared" si="1"/>
        <v>0</v>
      </c>
      <c r="X125" s="152">
        <v>1</v>
      </c>
      <c r="Y125" s="152">
        <f t="shared" si="2"/>
        <v>2.87</v>
      </c>
      <c r="Z125" s="152">
        <v>0</v>
      </c>
      <c r="AA125" s="153">
        <f t="shared" si="3"/>
        <v>0</v>
      </c>
      <c r="AR125" s="19" t="s">
        <v>199</v>
      </c>
      <c r="AT125" s="19" t="s">
        <v>218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797</v>
      </c>
    </row>
    <row r="126" spans="2:65" s="1" customFormat="1" ht="25.5" customHeight="1">
      <c r="B126" s="145"/>
      <c r="C126" s="146" t="s">
        <v>199</v>
      </c>
      <c r="D126" s="146" t="s">
        <v>169</v>
      </c>
      <c r="E126" s="147" t="s">
        <v>495</v>
      </c>
      <c r="F126" s="204" t="s">
        <v>496</v>
      </c>
      <c r="G126" s="204"/>
      <c r="H126" s="204"/>
      <c r="I126" s="204"/>
      <c r="J126" s="148" t="s">
        <v>197</v>
      </c>
      <c r="K126" s="149">
        <v>0.82499999999999996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0.28599999999999998</v>
      </c>
      <c r="W126" s="152">
        <f t="shared" si="1"/>
        <v>0.23594999999999997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798</v>
      </c>
    </row>
    <row r="127" spans="2:65" s="1" customFormat="1" ht="16.5" customHeight="1">
      <c r="B127" s="145"/>
      <c r="C127" s="155" t="s">
        <v>203</v>
      </c>
      <c r="D127" s="155" t="s">
        <v>218</v>
      </c>
      <c r="E127" s="156" t="s">
        <v>498</v>
      </c>
      <c r="F127" s="206" t="s">
        <v>499</v>
      </c>
      <c r="G127" s="206"/>
      <c r="H127" s="206"/>
      <c r="I127" s="206"/>
      <c r="J127" s="157" t="s">
        <v>221</v>
      </c>
      <c r="K127" s="158">
        <v>1.6910000000000001</v>
      </c>
      <c r="L127" s="207"/>
      <c r="M127" s="207"/>
      <c r="N127" s="207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</v>
      </c>
      <c r="W127" s="152">
        <f t="shared" si="1"/>
        <v>0</v>
      </c>
      <c r="X127" s="152">
        <v>1</v>
      </c>
      <c r="Y127" s="152">
        <f t="shared" si="2"/>
        <v>1.6910000000000001</v>
      </c>
      <c r="Z127" s="152">
        <v>0</v>
      </c>
      <c r="AA127" s="153">
        <f t="shared" si="3"/>
        <v>0</v>
      </c>
      <c r="AR127" s="19" t="s">
        <v>199</v>
      </c>
      <c r="AT127" s="19" t="s">
        <v>218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799</v>
      </c>
    </row>
    <row r="128" spans="2:65" s="10" customFormat="1" ht="29.85" customHeight="1">
      <c r="B128" s="134"/>
      <c r="C128" s="135"/>
      <c r="D128" s="144" t="s">
        <v>145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14">
        <f>BK128</f>
        <v>0</v>
      </c>
      <c r="O128" s="215"/>
      <c r="P128" s="215"/>
      <c r="Q128" s="215"/>
      <c r="R128" s="137"/>
      <c r="T128" s="138"/>
      <c r="U128" s="135"/>
      <c r="V128" s="135"/>
      <c r="W128" s="139">
        <f>W129</f>
        <v>0.217305</v>
      </c>
      <c r="X128" s="135"/>
      <c r="Y128" s="139">
        <f>Y129</f>
        <v>0</v>
      </c>
      <c r="Z128" s="135"/>
      <c r="AA128" s="140">
        <f>AA129</f>
        <v>0</v>
      </c>
      <c r="AR128" s="141" t="s">
        <v>83</v>
      </c>
      <c r="AT128" s="142" t="s">
        <v>77</v>
      </c>
      <c r="AU128" s="142" t="s">
        <v>83</v>
      </c>
      <c r="AY128" s="141" t="s">
        <v>168</v>
      </c>
      <c r="BK128" s="143">
        <f>BK129</f>
        <v>0</v>
      </c>
    </row>
    <row r="129" spans="2:65" s="1" customFormat="1" ht="25.5" customHeight="1">
      <c r="B129" s="145"/>
      <c r="C129" s="146" t="s">
        <v>207</v>
      </c>
      <c r="D129" s="146" t="s">
        <v>169</v>
      </c>
      <c r="E129" s="147" t="s">
        <v>534</v>
      </c>
      <c r="F129" s="204" t="s">
        <v>535</v>
      </c>
      <c r="G129" s="204"/>
      <c r="H129" s="204"/>
      <c r="I129" s="204"/>
      <c r="J129" s="148" t="s">
        <v>197</v>
      </c>
      <c r="K129" s="149">
        <v>0.16500000000000001</v>
      </c>
      <c r="L129" s="205"/>
      <c r="M129" s="205"/>
      <c r="N129" s="205">
        <f>ROUND(L129*K129,2)</f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1.3169999999999999</v>
      </c>
      <c r="W129" s="152">
        <f>V129*K129</f>
        <v>0.217305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19" t="s">
        <v>83</v>
      </c>
      <c r="BK129" s="154">
        <f>ROUND(L129*K129,2)</f>
        <v>0</v>
      </c>
      <c r="BL129" s="19" t="s">
        <v>173</v>
      </c>
      <c r="BM129" s="19" t="s">
        <v>801</v>
      </c>
    </row>
    <row r="130" spans="2:65" s="10" customFormat="1" ht="29.85" customHeight="1">
      <c r="B130" s="134"/>
      <c r="C130" s="135"/>
      <c r="D130" s="144" t="s">
        <v>147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14">
        <f>BK130</f>
        <v>0</v>
      </c>
      <c r="O130" s="215"/>
      <c r="P130" s="215"/>
      <c r="Q130" s="215"/>
      <c r="R130" s="137"/>
      <c r="T130" s="138"/>
      <c r="U130" s="135"/>
      <c r="V130" s="135"/>
      <c r="W130" s="139">
        <f>SUM(W131:W138)</f>
        <v>10.888</v>
      </c>
      <c r="X130" s="135"/>
      <c r="Y130" s="139">
        <f>SUM(Y131:Y138)</f>
        <v>0.75731422000000004</v>
      </c>
      <c r="Z130" s="135"/>
      <c r="AA130" s="140">
        <f>SUM(AA131:AA138)</f>
        <v>0</v>
      </c>
      <c r="AR130" s="141" t="s">
        <v>83</v>
      </c>
      <c r="AT130" s="142" t="s">
        <v>77</v>
      </c>
      <c r="AU130" s="142" t="s">
        <v>83</v>
      </c>
      <c r="AY130" s="141" t="s">
        <v>168</v>
      </c>
      <c r="BK130" s="143">
        <f>SUM(BK131:BK138)</f>
        <v>0</v>
      </c>
    </row>
    <row r="131" spans="2:65" s="1" customFormat="1" ht="25.5" customHeight="1">
      <c r="B131" s="145"/>
      <c r="C131" s="146" t="s">
        <v>87</v>
      </c>
      <c r="D131" s="146" t="s">
        <v>169</v>
      </c>
      <c r="E131" s="147" t="s">
        <v>806</v>
      </c>
      <c r="F131" s="204" t="s">
        <v>807</v>
      </c>
      <c r="G131" s="204"/>
      <c r="H131" s="204"/>
      <c r="I131" s="204"/>
      <c r="J131" s="148" t="s">
        <v>192</v>
      </c>
      <c r="K131" s="149">
        <v>3</v>
      </c>
      <c r="L131" s="205"/>
      <c r="M131" s="205"/>
      <c r="N131" s="205">
        <f t="shared" ref="N131:N138" si="10">ROUND(L131*K131,2)</f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0.28000000000000003</v>
      </c>
      <c r="W131" s="152">
        <f t="shared" ref="W131:W138" si="11">V131*K131</f>
        <v>0.84000000000000008</v>
      </c>
      <c r="X131" s="152">
        <v>6.5673999999999995E-4</v>
      </c>
      <c r="Y131" s="152">
        <f t="shared" ref="Y131:Y138" si="12">X131*K131</f>
        <v>1.97022E-3</v>
      </c>
      <c r="Z131" s="152">
        <v>0</v>
      </c>
      <c r="AA131" s="153">
        <f t="shared" ref="AA131:AA138" si="13">Z131*K131</f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 t="shared" ref="BE131:BE138" si="14">IF(U131="základní",N131,0)</f>
        <v>0</v>
      </c>
      <c r="BF131" s="154">
        <f t="shared" ref="BF131:BF138" si="15">IF(U131="snížená",N131,0)</f>
        <v>0</v>
      </c>
      <c r="BG131" s="154">
        <f t="shared" ref="BG131:BG138" si="16">IF(U131="zákl. přenesená",N131,0)</f>
        <v>0</v>
      </c>
      <c r="BH131" s="154">
        <f t="shared" ref="BH131:BH138" si="17">IF(U131="sníž. přenesená",N131,0)</f>
        <v>0</v>
      </c>
      <c r="BI131" s="154">
        <f t="shared" ref="BI131:BI138" si="18">IF(U131="nulová",N131,0)</f>
        <v>0</v>
      </c>
      <c r="BJ131" s="19" t="s">
        <v>83</v>
      </c>
      <c r="BK131" s="154">
        <f t="shared" ref="BK131:BK138" si="19">ROUND(L131*K131,2)</f>
        <v>0</v>
      </c>
      <c r="BL131" s="19" t="s">
        <v>173</v>
      </c>
      <c r="BM131" s="19" t="s">
        <v>808</v>
      </c>
    </row>
    <row r="132" spans="2:65" s="1" customFormat="1" ht="25.5" customHeight="1">
      <c r="B132" s="145"/>
      <c r="C132" s="146" t="s">
        <v>91</v>
      </c>
      <c r="D132" s="146" t="s">
        <v>169</v>
      </c>
      <c r="E132" s="147" t="s">
        <v>830</v>
      </c>
      <c r="F132" s="204" t="s">
        <v>831</v>
      </c>
      <c r="G132" s="204"/>
      <c r="H132" s="204"/>
      <c r="I132" s="204"/>
      <c r="J132" s="148" t="s">
        <v>239</v>
      </c>
      <c r="K132" s="149">
        <v>2</v>
      </c>
      <c r="L132" s="205"/>
      <c r="M132" s="205"/>
      <c r="N132" s="205">
        <f t="shared" si="1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5.024</v>
      </c>
      <c r="W132" s="152">
        <f t="shared" si="11"/>
        <v>10.048</v>
      </c>
      <c r="X132" s="152">
        <v>0.14494199999999999</v>
      </c>
      <c r="Y132" s="152">
        <f t="shared" si="12"/>
        <v>0.28988399999999998</v>
      </c>
      <c r="Z132" s="152">
        <v>0</v>
      </c>
      <c r="AA132" s="153">
        <f t="shared" si="13"/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14"/>
        <v>0</v>
      </c>
      <c r="BF132" s="154">
        <f t="shared" si="15"/>
        <v>0</v>
      </c>
      <c r="BG132" s="154">
        <f t="shared" si="16"/>
        <v>0</v>
      </c>
      <c r="BH132" s="154">
        <f t="shared" si="17"/>
        <v>0</v>
      </c>
      <c r="BI132" s="154">
        <f t="shared" si="18"/>
        <v>0</v>
      </c>
      <c r="BJ132" s="19" t="s">
        <v>83</v>
      </c>
      <c r="BK132" s="154">
        <f t="shared" si="19"/>
        <v>0</v>
      </c>
      <c r="BL132" s="19" t="s">
        <v>173</v>
      </c>
      <c r="BM132" s="19" t="s">
        <v>832</v>
      </c>
    </row>
    <row r="133" spans="2:65" s="1" customFormat="1" ht="38.25" customHeight="1">
      <c r="B133" s="145"/>
      <c r="C133" s="155" t="s">
        <v>217</v>
      </c>
      <c r="D133" s="155" t="s">
        <v>218</v>
      </c>
      <c r="E133" s="156" t="s">
        <v>833</v>
      </c>
      <c r="F133" s="206" t="s">
        <v>834</v>
      </c>
      <c r="G133" s="206"/>
      <c r="H133" s="206"/>
      <c r="I133" s="206"/>
      <c r="J133" s="157" t="s">
        <v>239</v>
      </c>
      <c r="K133" s="158">
        <v>1.01</v>
      </c>
      <c r="L133" s="207"/>
      <c r="M133" s="207"/>
      <c r="N133" s="207">
        <f t="shared" si="1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</v>
      </c>
      <c r="W133" s="152">
        <f t="shared" si="11"/>
        <v>0</v>
      </c>
      <c r="X133" s="152">
        <v>9.7000000000000003E-2</v>
      </c>
      <c r="Y133" s="152">
        <f t="shared" si="12"/>
        <v>9.7970000000000002E-2</v>
      </c>
      <c r="Z133" s="152">
        <v>0</v>
      </c>
      <c r="AA133" s="153">
        <f t="shared" si="13"/>
        <v>0</v>
      </c>
      <c r="AR133" s="19" t="s">
        <v>199</v>
      </c>
      <c r="AT133" s="19" t="s">
        <v>218</v>
      </c>
      <c r="AU133" s="19" t="s">
        <v>89</v>
      </c>
      <c r="AY133" s="19" t="s">
        <v>168</v>
      <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BH133" s="154">
        <f t="shared" si="17"/>
        <v>0</v>
      </c>
      <c r="BI133" s="154">
        <f t="shared" si="18"/>
        <v>0</v>
      </c>
      <c r="BJ133" s="19" t="s">
        <v>83</v>
      </c>
      <c r="BK133" s="154">
        <f t="shared" si="19"/>
        <v>0</v>
      </c>
      <c r="BL133" s="19" t="s">
        <v>173</v>
      </c>
      <c r="BM133" s="19" t="s">
        <v>835</v>
      </c>
    </row>
    <row r="134" spans="2:65" s="1" customFormat="1" ht="25.5" customHeight="1">
      <c r="B134" s="145"/>
      <c r="C134" s="155" t="s">
        <v>223</v>
      </c>
      <c r="D134" s="155" t="s">
        <v>218</v>
      </c>
      <c r="E134" s="156" t="s">
        <v>1173</v>
      </c>
      <c r="F134" s="206" t="s">
        <v>1174</v>
      </c>
      <c r="G134" s="206"/>
      <c r="H134" s="206"/>
      <c r="I134" s="206"/>
      <c r="J134" s="157" t="s">
        <v>239</v>
      </c>
      <c r="K134" s="158">
        <v>1.01</v>
      </c>
      <c r="L134" s="207"/>
      <c r="M134" s="207"/>
      <c r="N134" s="207">
        <f t="shared" si="1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0</v>
      </c>
      <c r="W134" s="152">
        <f t="shared" si="11"/>
        <v>0</v>
      </c>
      <c r="X134" s="152">
        <v>9.7000000000000003E-2</v>
      </c>
      <c r="Y134" s="152">
        <f t="shared" si="12"/>
        <v>9.7970000000000002E-2</v>
      </c>
      <c r="Z134" s="152">
        <v>0</v>
      </c>
      <c r="AA134" s="153">
        <f t="shared" si="13"/>
        <v>0</v>
      </c>
      <c r="AR134" s="19" t="s">
        <v>199</v>
      </c>
      <c r="AT134" s="19" t="s">
        <v>218</v>
      </c>
      <c r="AU134" s="19" t="s">
        <v>89</v>
      </c>
      <c r="AY134" s="19" t="s">
        <v>168</v>
      </c>
      <c r="BE134" s="154">
        <f t="shared" si="14"/>
        <v>0</v>
      </c>
      <c r="BF134" s="154">
        <f t="shared" si="15"/>
        <v>0</v>
      </c>
      <c r="BG134" s="154">
        <f t="shared" si="16"/>
        <v>0</v>
      </c>
      <c r="BH134" s="154">
        <f t="shared" si="17"/>
        <v>0</v>
      </c>
      <c r="BI134" s="154">
        <f t="shared" si="18"/>
        <v>0</v>
      </c>
      <c r="BJ134" s="19" t="s">
        <v>83</v>
      </c>
      <c r="BK134" s="154">
        <f t="shared" si="19"/>
        <v>0</v>
      </c>
      <c r="BL134" s="19" t="s">
        <v>173</v>
      </c>
      <c r="BM134" s="19" t="s">
        <v>1175</v>
      </c>
    </row>
    <row r="135" spans="2:65" s="1" customFormat="1" ht="25.5" customHeight="1">
      <c r="B135" s="145"/>
      <c r="C135" s="155" t="s">
        <v>11</v>
      </c>
      <c r="D135" s="155" t="s">
        <v>218</v>
      </c>
      <c r="E135" s="156" t="s">
        <v>836</v>
      </c>
      <c r="F135" s="206" t="s">
        <v>837</v>
      </c>
      <c r="G135" s="206"/>
      <c r="H135" s="206"/>
      <c r="I135" s="206"/>
      <c r="J135" s="157" t="s">
        <v>239</v>
      </c>
      <c r="K135" s="158">
        <v>1.01</v>
      </c>
      <c r="L135" s="207"/>
      <c r="M135" s="207"/>
      <c r="N135" s="207">
        <f t="shared" si="1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</v>
      </c>
      <c r="W135" s="152">
        <f t="shared" si="11"/>
        <v>0</v>
      </c>
      <c r="X135" s="152">
        <v>5.8000000000000003E-2</v>
      </c>
      <c r="Y135" s="152">
        <f t="shared" si="12"/>
        <v>5.858E-2</v>
      </c>
      <c r="Z135" s="152">
        <v>0</v>
      </c>
      <c r="AA135" s="153">
        <f t="shared" si="13"/>
        <v>0</v>
      </c>
      <c r="AR135" s="19" t="s">
        <v>199</v>
      </c>
      <c r="AT135" s="19" t="s">
        <v>218</v>
      </c>
      <c r="AU135" s="19" t="s">
        <v>89</v>
      </c>
      <c r="AY135" s="19" t="s">
        <v>168</v>
      </c>
      <c r="BE135" s="154">
        <f t="shared" si="14"/>
        <v>0</v>
      </c>
      <c r="BF135" s="154">
        <f t="shared" si="15"/>
        <v>0</v>
      </c>
      <c r="BG135" s="154">
        <f t="shared" si="16"/>
        <v>0</v>
      </c>
      <c r="BH135" s="154">
        <f t="shared" si="17"/>
        <v>0</v>
      </c>
      <c r="BI135" s="154">
        <f t="shared" si="18"/>
        <v>0</v>
      </c>
      <c r="BJ135" s="19" t="s">
        <v>83</v>
      </c>
      <c r="BK135" s="154">
        <f t="shared" si="19"/>
        <v>0</v>
      </c>
      <c r="BL135" s="19" t="s">
        <v>173</v>
      </c>
      <c r="BM135" s="19" t="s">
        <v>838</v>
      </c>
    </row>
    <row r="136" spans="2:65" s="1" customFormat="1" ht="25.5" customHeight="1">
      <c r="B136" s="145"/>
      <c r="C136" s="155" t="s">
        <v>96</v>
      </c>
      <c r="D136" s="155" t="s">
        <v>218</v>
      </c>
      <c r="E136" s="156" t="s">
        <v>839</v>
      </c>
      <c r="F136" s="206" t="s">
        <v>840</v>
      </c>
      <c r="G136" s="206"/>
      <c r="H136" s="206"/>
      <c r="I136" s="206"/>
      <c r="J136" s="157" t="s">
        <v>239</v>
      </c>
      <c r="K136" s="158">
        <v>1.01</v>
      </c>
      <c r="L136" s="207"/>
      <c r="M136" s="207"/>
      <c r="N136" s="207">
        <f t="shared" si="1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</v>
      </c>
      <c r="W136" s="152">
        <f t="shared" si="11"/>
        <v>0</v>
      </c>
      <c r="X136" s="152">
        <v>0.04</v>
      </c>
      <c r="Y136" s="152">
        <f t="shared" si="12"/>
        <v>4.0399999999999998E-2</v>
      </c>
      <c r="Z136" s="152">
        <v>0</v>
      </c>
      <c r="AA136" s="153">
        <f t="shared" si="13"/>
        <v>0</v>
      </c>
      <c r="AR136" s="19" t="s">
        <v>199</v>
      </c>
      <c r="AT136" s="19" t="s">
        <v>218</v>
      </c>
      <c r="AU136" s="19" t="s">
        <v>89</v>
      </c>
      <c r="AY136" s="19" t="s">
        <v>168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173</v>
      </c>
      <c r="BM136" s="19" t="s">
        <v>841</v>
      </c>
    </row>
    <row r="137" spans="2:65" s="1" customFormat="1" ht="38.25" customHeight="1">
      <c r="B137" s="145"/>
      <c r="C137" s="155" t="s">
        <v>99</v>
      </c>
      <c r="D137" s="155" t="s">
        <v>218</v>
      </c>
      <c r="E137" s="156" t="s">
        <v>842</v>
      </c>
      <c r="F137" s="206" t="s">
        <v>843</v>
      </c>
      <c r="G137" s="206"/>
      <c r="H137" s="206"/>
      <c r="I137" s="206"/>
      <c r="J137" s="157" t="s">
        <v>239</v>
      </c>
      <c r="K137" s="158">
        <v>2.02</v>
      </c>
      <c r="L137" s="207"/>
      <c r="M137" s="207"/>
      <c r="N137" s="207">
        <f t="shared" si="1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</v>
      </c>
      <c r="W137" s="152">
        <f t="shared" si="11"/>
        <v>0</v>
      </c>
      <c r="X137" s="152">
        <v>2.7E-2</v>
      </c>
      <c r="Y137" s="152">
        <f t="shared" si="12"/>
        <v>5.4539999999999998E-2</v>
      </c>
      <c r="Z137" s="152">
        <v>0</v>
      </c>
      <c r="AA137" s="153">
        <f t="shared" si="13"/>
        <v>0</v>
      </c>
      <c r="AR137" s="19" t="s">
        <v>199</v>
      </c>
      <c r="AT137" s="19" t="s">
        <v>218</v>
      </c>
      <c r="AU137" s="19" t="s">
        <v>89</v>
      </c>
      <c r="AY137" s="19" t="s">
        <v>168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173</v>
      </c>
      <c r="BM137" s="19" t="s">
        <v>844</v>
      </c>
    </row>
    <row r="138" spans="2:65" s="1" customFormat="1" ht="16.5" customHeight="1">
      <c r="B138" s="145"/>
      <c r="C138" s="155" t="s">
        <v>236</v>
      </c>
      <c r="D138" s="155" t="s">
        <v>218</v>
      </c>
      <c r="E138" s="156" t="s">
        <v>848</v>
      </c>
      <c r="F138" s="206" t="s">
        <v>849</v>
      </c>
      <c r="G138" s="206"/>
      <c r="H138" s="206"/>
      <c r="I138" s="206"/>
      <c r="J138" s="157" t="s">
        <v>239</v>
      </c>
      <c r="K138" s="158">
        <v>2</v>
      </c>
      <c r="L138" s="207"/>
      <c r="M138" s="207"/>
      <c r="N138" s="207">
        <f t="shared" si="1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</v>
      </c>
      <c r="W138" s="152">
        <f t="shared" si="11"/>
        <v>0</v>
      </c>
      <c r="X138" s="152">
        <v>5.8000000000000003E-2</v>
      </c>
      <c r="Y138" s="152">
        <f t="shared" si="12"/>
        <v>0.11600000000000001</v>
      </c>
      <c r="Z138" s="152">
        <v>0</v>
      </c>
      <c r="AA138" s="153">
        <f t="shared" si="13"/>
        <v>0</v>
      </c>
      <c r="AR138" s="19" t="s">
        <v>199</v>
      </c>
      <c r="AT138" s="19" t="s">
        <v>218</v>
      </c>
      <c r="AU138" s="19" t="s">
        <v>89</v>
      </c>
      <c r="AY138" s="19" t="s">
        <v>168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173</v>
      </c>
      <c r="BM138" s="19" t="s">
        <v>850</v>
      </c>
    </row>
    <row r="139" spans="2:65" s="10" customFormat="1" ht="29.85" customHeight="1">
      <c r="B139" s="134"/>
      <c r="C139" s="135"/>
      <c r="D139" s="144" t="s">
        <v>150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214">
        <f>BK139</f>
        <v>0</v>
      </c>
      <c r="O139" s="215"/>
      <c r="P139" s="215"/>
      <c r="Q139" s="215"/>
      <c r="R139" s="137"/>
      <c r="T139" s="138"/>
      <c r="U139" s="135"/>
      <c r="V139" s="135"/>
      <c r="W139" s="139">
        <f>W140</f>
        <v>2.111246</v>
      </c>
      <c r="X139" s="135"/>
      <c r="Y139" s="139">
        <f>Y140</f>
        <v>0</v>
      </c>
      <c r="Z139" s="135"/>
      <c r="AA139" s="140">
        <f>AA140</f>
        <v>0</v>
      </c>
      <c r="AR139" s="141" t="s">
        <v>83</v>
      </c>
      <c r="AT139" s="142" t="s">
        <v>77</v>
      </c>
      <c r="AU139" s="142" t="s">
        <v>83</v>
      </c>
      <c r="AY139" s="141" t="s">
        <v>168</v>
      </c>
      <c r="BK139" s="143">
        <f>BK140</f>
        <v>0</v>
      </c>
    </row>
    <row r="140" spans="2:65" s="1" customFormat="1" ht="25.5" customHeight="1">
      <c r="B140" s="145"/>
      <c r="C140" s="146" t="s">
        <v>241</v>
      </c>
      <c r="D140" s="146" t="s">
        <v>169</v>
      </c>
      <c r="E140" s="147" t="s">
        <v>437</v>
      </c>
      <c r="F140" s="204" t="s">
        <v>438</v>
      </c>
      <c r="G140" s="204"/>
      <c r="H140" s="204"/>
      <c r="I140" s="204"/>
      <c r="J140" s="148" t="s">
        <v>221</v>
      </c>
      <c r="K140" s="149">
        <v>5.3179999999999996</v>
      </c>
      <c r="L140" s="205"/>
      <c r="M140" s="205"/>
      <c r="N140" s="205">
        <f>ROUND(L140*K140,2)</f>
        <v>0</v>
      </c>
      <c r="O140" s="205"/>
      <c r="P140" s="205"/>
      <c r="Q140" s="205"/>
      <c r="R140" s="150"/>
      <c r="T140" s="151" t="s">
        <v>5</v>
      </c>
      <c r="U140" s="159" t="s">
        <v>43</v>
      </c>
      <c r="V140" s="160">
        <v>0.39700000000000002</v>
      </c>
      <c r="W140" s="160">
        <f>V140*K140</f>
        <v>2.111246</v>
      </c>
      <c r="X140" s="160">
        <v>0</v>
      </c>
      <c r="Y140" s="160">
        <f>X140*K140</f>
        <v>0</v>
      </c>
      <c r="Z140" s="160">
        <v>0</v>
      </c>
      <c r="AA140" s="161">
        <f>Z140*K140</f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19" t="s">
        <v>83</v>
      </c>
      <c r="BK140" s="154">
        <f>ROUND(L140*K140,2)</f>
        <v>0</v>
      </c>
      <c r="BL140" s="19" t="s">
        <v>173</v>
      </c>
      <c r="BM140" s="19" t="s">
        <v>439</v>
      </c>
    </row>
    <row r="141" spans="2:65" s="1" customFormat="1" ht="6.9" customHeight="1"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</row>
  </sheetData>
  <mergeCells count="12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H1:K1"/>
    <mergeCell ref="S2:AC2"/>
    <mergeCell ref="F140:I140"/>
    <mergeCell ref="L140:M140"/>
    <mergeCell ref="N140:Q140"/>
    <mergeCell ref="N116:Q116"/>
    <mergeCell ref="N117:Q117"/>
    <mergeCell ref="N118:Q118"/>
    <mergeCell ref="N128:Q128"/>
    <mergeCell ref="N130:Q130"/>
    <mergeCell ref="N139:Q139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</mergeCells>
  <hyperlinks>
    <hyperlink ref="F1:G1" location="C2" display="1) Krycí list rozpočtu" xr:uid="{00000000-0004-0000-0A00-000000000000}"/>
    <hyperlink ref="H1:K1" location="C87" display="2) Rekapitulace rozpočtu" xr:uid="{00000000-0004-0000-0A00-000001000000}"/>
    <hyperlink ref="L1" location="C115" display="3) Rozpočet" xr:uid="{00000000-0004-0000-0A00-000002000000}"/>
    <hyperlink ref="S1:T1" location="'Rekapitulace stavby'!C2" display="Rekapitulace stavby" xr:uid="{00000000-0004-0000-0A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N167"/>
  <sheetViews>
    <sheetView showGridLines="0" workbookViewId="0">
      <pane ySplit="1" topLeftCell="A121" activePane="bottomLeft" state="frozen"/>
      <selection pane="bottomLeft" activeCell="L117" sqref="L117:M166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120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999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1176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1177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N94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ROUND((SUM(BE94:BE95)+SUM(BE114:BE166)), 2)</f>
        <v>0</v>
      </c>
      <c r="I33" s="224"/>
      <c r="J33" s="224"/>
      <c r="K33" s="33"/>
      <c r="L33" s="33"/>
      <c r="M33" s="231">
        <f>ROUND(ROUND((SUM(BE94:BE95)+SUM(BE114:BE166)),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ROUND((SUM(BF94:BF95)+SUM(BF114:BF166)), 2)</f>
        <v>0</v>
      </c>
      <c r="I34" s="224"/>
      <c r="J34" s="224"/>
      <c r="K34" s="33"/>
      <c r="L34" s="33"/>
      <c r="M34" s="231">
        <f>ROUND(ROUND((SUM(BF94:BF95)+SUM(BF114:BF166)),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ROUND((SUM(BG94:BG95)+SUM(BG114:BG166)),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ROUND((SUM(BH94:BH95)+SUM(BH114:BH166)),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ROUND((SUM(BI94:BI95)+SUM(BI114:BI166)),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999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41 - SO 401 - Veřejné osvětlení - neuznatelné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ing. Hrabal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N114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151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N115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152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N116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1178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N129</f>
        <v>0</v>
      </c>
      <c r="O92" s="167"/>
      <c r="P92" s="167"/>
      <c r="Q92" s="167"/>
      <c r="R92" s="124"/>
    </row>
    <row r="93" spans="2:47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47" s="1" customFormat="1" ht="29.25" customHeight="1">
      <c r="B94" s="32"/>
      <c r="C94" s="117" t="s">
        <v>153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22">
        <v>0</v>
      </c>
      <c r="O94" s="223"/>
      <c r="P94" s="223"/>
      <c r="Q94" s="223"/>
      <c r="R94" s="34"/>
      <c r="T94" s="125"/>
      <c r="U94" s="126" t="s">
        <v>42</v>
      </c>
    </row>
    <row r="95" spans="2:47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08" t="s">
        <v>124</v>
      </c>
      <c r="D96" s="109"/>
      <c r="E96" s="109"/>
      <c r="F96" s="109"/>
      <c r="G96" s="109"/>
      <c r="H96" s="109"/>
      <c r="I96" s="109"/>
      <c r="J96" s="109"/>
      <c r="K96" s="109"/>
      <c r="L96" s="163">
        <f>ROUND(SUM(N89+N94),2)</f>
        <v>0</v>
      </c>
      <c r="M96" s="163"/>
      <c r="N96" s="163"/>
      <c r="O96" s="163"/>
      <c r="P96" s="163"/>
      <c r="Q96" s="163"/>
      <c r="R96" s="34"/>
    </row>
    <row r="97" spans="2:18" s="1" customFormat="1" ht="6.9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" customHeight="1">
      <c r="B102" s="32"/>
      <c r="C102" s="187" t="s">
        <v>154</v>
      </c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34"/>
    </row>
    <row r="103" spans="2:18" s="1" customFormat="1" ht="6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17</v>
      </c>
      <c r="D104" s="33"/>
      <c r="E104" s="33"/>
      <c r="F104" s="225" t="str">
        <f>F6</f>
        <v>Smíšená stezka a chodníky - etapa II - Smíšená stezka</v>
      </c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33"/>
      <c r="R104" s="34"/>
    </row>
    <row r="105" spans="2:18" ht="30" customHeight="1">
      <c r="B105" s="23"/>
      <c r="C105" s="29" t="s">
        <v>131</v>
      </c>
      <c r="D105" s="25"/>
      <c r="E105" s="25"/>
      <c r="F105" s="225" t="s">
        <v>999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25"/>
      <c r="R105" s="24"/>
    </row>
    <row r="106" spans="2:18" s="1" customFormat="1" ht="36.9" customHeight="1">
      <c r="B106" s="32"/>
      <c r="C106" s="66" t="s">
        <v>133</v>
      </c>
      <c r="D106" s="33"/>
      <c r="E106" s="33"/>
      <c r="F106" s="189" t="str">
        <f>F8</f>
        <v>41 - SO 401 - Veřejné osvětlení - neuznatelné náklady</v>
      </c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33"/>
      <c r="R106" s="34"/>
    </row>
    <row r="107" spans="2:18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Lomnice</v>
      </c>
      <c r="G108" s="33"/>
      <c r="H108" s="33"/>
      <c r="I108" s="33"/>
      <c r="J108" s="33"/>
      <c r="K108" s="29" t="s">
        <v>23</v>
      </c>
      <c r="L108" s="33"/>
      <c r="M108" s="218" t="str">
        <f>IF(O10="","",O10)</f>
        <v>1. 7. 2018</v>
      </c>
      <c r="N108" s="218"/>
      <c r="O108" s="218"/>
      <c r="P108" s="218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3.2">
      <c r="B110" s="32"/>
      <c r="C110" s="29" t="s">
        <v>25</v>
      </c>
      <c r="D110" s="33"/>
      <c r="E110" s="33"/>
      <c r="F110" s="27" t="str">
        <f>E13</f>
        <v>obec Lomnice</v>
      </c>
      <c r="G110" s="33"/>
      <c r="H110" s="33"/>
      <c r="I110" s="33"/>
      <c r="J110" s="33"/>
      <c r="K110" s="29" t="s">
        <v>31</v>
      </c>
      <c r="L110" s="33"/>
      <c r="M110" s="200" t="str">
        <f>E19</f>
        <v>ATELIS - ateliér liniových staveb</v>
      </c>
      <c r="N110" s="200"/>
      <c r="O110" s="200"/>
      <c r="P110" s="200"/>
      <c r="Q110" s="200"/>
      <c r="R110" s="34"/>
    </row>
    <row r="111" spans="2:18" s="1" customFormat="1" ht="14.4" customHeight="1">
      <c r="B111" s="32"/>
      <c r="C111" s="29" t="s">
        <v>29</v>
      </c>
      <c r="D111" s="33"/>
      <c r="E111" s="33"/>
      <c r="F111" s="27" t="str">
        <f>IF(E16="","",E16)</f>
        <v xml:space="preserve"> </v>
      </c>
      <c r="G111" s="33"/>
      <c r="H111" s="33"/>
      <c r="I111" s="33"/>
      <c r="J111" s="33"/>
      <c r="K111" s="29" t="s">
        <v>36</v>
      </c>
      <c r="L111" s="33"/>
      <c r="M111" s="200" t="str">
        <f>E22</f>
        <v>ing. Hrabal</v>
      </c>
      <c r="N111" s="200"/>
      <c r="O111" s="200"/>
      <c r="P111" s="200"/>
      <c r="Q111" s="200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9" customFormat="1" ht="29.25" customHeight="1">
      <c r="B113" s="127"/>
      <c r="C113" s="128" t="s">
        <v>155</v>
      </c>
      <c r="D113" s="129" t="s">
        <v>156</v>
      </c>
      <c r="E113" s="129" t="s">
        <v>60</v>
      </c>
      <c r="F113" s="219" t="s">
        <v>157</v>
      </c>
      <c r="G113" s="219"/>
      <c r="H113" s="219"/>
      <c r="I113" s="219"/>
      <c r="J113" s="129" t="s">
        <v>158</v>
      </c>
      <c r="K113" s="129" t="s">
        <v>159</v>
      </c>
      <c r="L113" s="219" t="s">
        <v>160</v>
      </c>
      <c r="M113" s="219"/>
      <c r="N113" s="219" t="s">
        <v>139</v>
      </c>
      <c r="O113" s="219"/>
      <c r="P113" s="219"/>
      <c r="Q113" s="220"/>
      <c r="R113" s="130"/>
      <c r="T113" s="73" t="s">
        <v>161</v>
      </c>
      <c r="U113" s="74" t="s">
        <v>42</v>
      </c>
      <c r="V113" s="74" t="s">
        <v>162</v>
      </c>
      <c r="W113" s="74" t="s">
        <v>163</v>
      </c>
      <c r="X113" s="74" t="s">
        <v>164</v>
      </c>
      <c r="Y113" s="74" t="s">
        <v>165</v>
      </c>
      <c r="Z113" s="74" t="s">
        <v>166</v>
      </c>
      <c r="AA113" s="75" t="s">
        <v>167</v>
      </c>
    </row>
    <row r="114" spans="2:65" s="1" customFormat="1" ht="29.25" customHeight="1">
      <c r="B114" s="32"/>
      <c r="C114" s="77" t="s">
        <v>135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08">
        <f>BK114</f>
        <v>0</v>
      </c>
      <c r="O114" s="209"/>
      <c r="P114" s="209"/>
      <c r="Q114" s="209"/>
      <c r="R114" s="34"/>
      <c r="T114" s="76"/>
      <c r="U114" s="48"/>
      <c r="V114" s="48"/>
      <c r="W114" s="131">
        <f>W115</f>
        <v>1542.6569999999999</v>
      </c>
      <c r="X114" s="48"/>
      <c r="Y114" s="131">
        <f>Y115</f>
        <v>18.871722000000002</v>
      </c>
      <c r="Z114" s="48"/>
      <c r="AA114" s="132">
        <f>AA115</f>
        <v>0</v>
      </c>
      <c r="AT114" s="19" t="s">
        <v>77</v>
      </c>
      <c r="AU114" s="19" t="s">
        <v>141</v>
      </c>
      <c r="BK114" s="133">
        <f>BK115</f>
        <v>0</v>
      </c>
    </row>
    <row r="115" spans="2:65" s="10" customFormat="1" ht="37.35" customHeight="1">
      <c r="B115" s="134"/>
      <c r="C115" s="135"/>
      <c r="D115" s="136" t="s">
        <v>151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0">
        <f>BK115</f>
        <v>0</v>
      </c>
      <c r="O115" s="211"/>
      <c r="P115" s="211"/>
      <c r="Q115" s="211"/>
      <c r="R115" s="137"/>
      <c r="T115" s="138"/>
      <c r="U115" s="135"/>
      <c r="V115" s="135"/>
      <c r="W115" s="139">
        <f>W116+W129</f>
        <v>1542.6569999999999</v>
      </c>
      <c r="X115" s="135"/>
      <c r="Y115" s="139">
        <f>Y116+Y129</f>
        <v>18.871722000000002</v>
      </c>
      <c r="Z115" s="135"/>
      <c r="AA115" s="140">
        <f>AA116+AA129</f>
        <v>0</v>
      </c>
      <c r="AR115" s="141" t="s">
        <v>178</v>
      </c>
      <c r="AT115" s="142" t="s">
        <v>77</v>
      </c>
      <c r="AU115" s="142" t="s">
        <v>78</v>
      </c>
      <c r="AY115" s="141" t="s">
        <v>168</v>
      </c>
      <c r="BK115" s="143">
        <f>BK116+BK129</f>
        <v>0</v>
      </c>
    </row>
    <row r="116" spans="2:65" s="10" customFormat="1" ht="19.95" customHeight="1">
      <c r="B116" s="134"/>
      <c r="C116" s="135"/>
      <c r="D116" s="144" t="s">
        <v>152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12">
        <f>BK116</f>
        <v>0</v>
      </c>
      <c r="O116" s="213"/>
      <c r="P116" s="213"/>
      <c r="Q116" s="213"/>
      <c r="R116" s="137"/>
      <c r="T116" s="138"/>
      <c r="U116" s="135"/>
      <c r="V116" s="135"/>
      <c r="W116" s="139">
        <f>SUM(W117:W128)</f>
        <v>123.06699999999999</v>
      </c>
      <c r="X116" s="135"/>
      <c r="Y116" s="139">
        <f>SUM(Y117:Y128)</f>
        <v>18.559972000000002</v>
      </c>
      <c r="Z116" s="135"/>
      <c r="AA116" s="140">
        <f>SUM(AA117:AA128)</f>
        <v>0</v>
      </c>
      <c r="AR116" s="141" t="s">
        <v>178</v>
      </c>
      <c r="AT116" s="142" t="s">
        <v>77</v>
      </c>
      <c r="AU116" s="142" t="s">
        <v>83</v>
      </c>
      <c r="AY116" s="141" t="s">
        <v>168</v>
      </c>
      <c r="BK116" s="143">
        <f>SUM(BK117:BK128)</f>
        <v>0</v>
      </c>
    </row>
    <row r="117" spans="2:65" s="1" customFormat="1" ht="25.5" customHeight="1">
      <c r="B117" s="145"/>
      <c r="C117" s="146" t="s">
        <v>83</v>
      </c>
      <c r="D117" s="146" t="s">
        <v>169</v>
      </c>
      <c r="E117" s="147" t="s">
        <v>1179</v>
      </c>
      <c r="F117" s="204" t="s">
        <v>1180</v>
      </c>
      <c r="G117" s="204"/>
      <c r="H117" s="204"/>
      <c r="I117" s="204"/>
      <c r="J117" s="148" t="s">
        <v>1181</v>
      </c>
      <c r="K117" s="149">
        <v>0.09</v>
      </c>
      <c r="L117" s="205"/>
      <c r="M117" s="205"/>
      <c r="N117" s="205">
        <f t="shared" ref="N117:N128" si="0">ROUND(L117*K117,2)</f>
        <v>0</v>
      </c>
      <c r="O117" s="205"/>
      <c r="P117" s="205"/>
      <c r="Q117" s="205"/>
      <c r="R117" s="150"/>
      <c r="T117" s="151" t="s">
        <v>5</v>
      </c>
      <c r="U117" s="41" t="s">
        <v>43</v>
      </c>
      <c r="V117" s="152">
        <v>4.0999999999999996</v>
      </c>
      <c r="W117" s="152">
        <f t="shared" ref="W117:W128" si="1">V117*K117</f>
        <v>0.36899999999999994</v>
      </c>
      <c r="X117" s="152">
        <v>8.8000000000000005E-3</v>
      </c>
      <c r="Y117" s="152">
        <f t="shared" ref="Y117:Y128" si="2">X117*K117</f>
        <v>7.9200000000000006E-4</v>
      </c>
      <c r="Z117" s="152">
        <v>0</v>
      </c>
      <c r="AA117" s="153">
        <f t="shared" ref="AA117:AA128" si="3">Z117*K117</f>
        <v>0</v>
      </c>
      <c r="AR117" s="19" t="s">
        <v>416</v>
      </c>
      <c r="AT117" s="19" t="s">
        <v>169</v>
      </c>
      <c r="AU117" s="19" t="s">
        <v>89</v>
      </c>
      <c r="AY117" s="19" t="s">
        <v>168</v>
      </c>
      <c r="BE117" s="154">
        <f t="shared" ref="BE117:BE128" si="4">IF(U117="základní",N117,0)</f>
        <v>0</v>
      </c>
      <c r="BF117" s="154">
        <f t="shared" ref="BF117:BF128" si="5">IF(U117="snížená",N117,0)</f>
        <v>0</v>
      </c>
      <c r="BG117" s="154">
        <f t="shared" ref="BG117:BG128" si="6">IF(U117="zákl. přenesená",N117,0)</f>
        <v>0</v>
      </c>
      <c r="BH117" s="154">
        <f t="shared" ref="BH117:BH128" si="7">IF(U117="sníž. přenesená",N117,0)</f>
        <v>0</v>
      </c>
      <c r="BI117" s="154">
        <f t="shared" ref="BI117:BI128" si="8">IF(U117="nulová",N117,0)</f>
        <v>0</v>
      </c>
      <c r="BJ117" s="19" t="s">
        <v>83</v>
      </c>
      <c r="BK117" s="154">
        <f t="shared" ref="BK117:BK128" si="9">ROUND(L117*K117,2)</f>
        <v>0</v>
      </c>
      <c r="BL117" s="19" t="s">
        <v>416</v>
      </c>
      <c r="BM117" s="19" t="s">
        <v>1182</v>
      </c>
    </row>
    <row r="118" spans="2:65" s="1" customFormat="1" ht="25.5" customHeight="1">
      <c r="B118" s="145"/>
      <c r="C118" s="146" t="s">
        <v>89</v>
      </c>
      <c r="D118" s="146" t="s">
        <v>169</v>
      </c>
      <c r="E118" s="147" t="s">
        <v>1183</v>
      </c>
      <c r="F118" s="204" t="s">
        <v>1184</v>
      </c>
      <c r="G118" s="204"/>
      <c r="H118" s="204"/>
      <c r="I118" s="204"/>
      <c r="J118" s="148" t="s">
        <v>239</v>
      </c>
      <c r="K118" s="149">
        <v>6</v>
      </c>
      <c r="L118" s="205"/>
      <c r="M118" s="205"/>
      <c r="N118" s="205">
        <f t="shared" si="0"/>
        <v>0</v>
      </c>
      <c r="O118" s="205"/>
      <c r="P118" s="205"/>
      <c r="Q118" s="205"/>
      <c r="R118" s="150"/>
      <c r="T118" s="151" t="s">
        <v>5</v>
      </c>
      <c r="U118" s="41" t="s">
        <v>43</v>
      </c>
      <c r="V118" s="152">
        <v>3.214</v>
      </c>
      <c r="W118" s="152">
        <f t="shared" si="1"/>
        <v>19.283999999999999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9" t="s">
        <v>416</v>
      </c>
      <c r="AT118" s="19" t="s">
        <v>169</v>
      </c>
      <c r="AU118" s="19" t="s">
        <v>89</v>
      </c>
      <c r="AY118" s="19" t="s">
        <v>168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9" t="s">
        <v>83</v>
      </c>
      <c r="BK118" s="154">
        <f t="shared" si="9"/>
        <v>0</v>
      </c>
      <c r="BL118" s="19" t="s">
        <v>416</v>
      </c>
      <c r="BM118" s="19" t="s">
        <v>1185</v>
      </c>
    </row>
    <row r="119" spans="2:65" s="1" customFormat="1" ht="25.5" customHeight="1">
      <c r="B119" s="145"/>
      <c r="C119" s="146" t="s">
        <v>178</v>
      </c>
      <c r="D119" s="146" t="s">
        <v>169</v>
      </c>
      <c r="E119" s="147" t="s">
        <v>1186</v>
      </c>
      <c r="F119" s="204" t="s">
        <v>1187</v>
      </c>
      <c r="G119" s="204"/>
      <c r="H119" s="204"/>
      <c r="I119" s="204"/>
      <c r="J119" s="148" t="s">
        <v>1188</v>
      </c>
      <c r="K119" s="149">
        <v>1</v>
      </c>
      <c r="L119" s="205"/>
      <c r="M119" s="205"/>
      <c r="N119" s="205">
        <f t="shared" si="0"/>
        <v>0</v>
      </c>
      <c r="O119" s="205"/>
      <c r="P119" s="205"/>
      <c r="Q119" s="205"/>
      <c r="R119" s="150"/>
      <c r="T119" s="151" t="s">
        <v>5</v>
      </c>
      <c r="U119" s="41" t="s">
        <v>43</v>
      </c>
      <c r="V119" s="152">
        <v>0.47699999999999998</v>
      </c>
      <c r="W119" s="152">
        <f t="shared" si="1"/>
        <v>0.47699999999999998</v>
      </c>
      <c r="X119" s="152">
        <v>2.2563399999999998</v>
      </c>
      <c r="Y119" s="152">
        <f t="shared" si="2"/>
        <v>2.2563399999999998</v>
      </c>
      <c r="Z119" s="152">
        <v>0</v>
      </c>
      <c r="AA119" s="153">
        <f t="shared" si="3"/>
        <v>0</v>
      </c>
      <c r="AR119" s="19" t="s">
        <v>416</v>
      </c>
      <c r="AT119" s="19" t="s">
        <v>169</v>
      </c>
      <c r="AU119" s="19" t="s">
        <v>89</v>
      </c>
      <c r="AY119" s="19" t="s">
        <v>168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9" t="s">
        <v>83</v>
      </c>
      <c r="BK119" s="154">
        <f t="shared" si="9"/>
        <v>0</v>
      </c>
      <c r="BL119" s="19" t="s">
        <v>416</v>
      </c>
      <c r="BM119" s="19" t="s">
        <v>1189</v>
      </c>
    </row>
    <row r="120" spans="2:65" s="1" customFormat="1" ht="38.25" customHeight="1">
      <c r="B120" s="145"/>
      <c r="C120" s="146" t="s">
        <v>173</v>
      </c>
      <c r="D120" s="146" t="s">
        <v>169</v>
      </c>
      <c r="E120" s="147" t="s">
        <v>1190</v>
      </c>
      <c r="F120" s="204" t="s">
        <v>1191</v>
      </c>
      <c r="G120" s="204"/>
      <c r="H120" s="204"/>
      <c r="I120" s="204"/>
      <c r="J120" s="148" t="s">
        <v>192</v>
      </c>
      <c r="K120" s="149">
        <v>80</v>
      </c>
      <c r="L120" s="205"/>
      <c r="M120" s="205"/>
      <c r="N120" s="205">
        <f t="shared" si="0"/>
        <v>0</v>
      </c>
      <c r="O120" s="205"/>
      <c r="P120" s="205"/>
      <c r="Q120" s="205"/>
      <c r="R120" s="150"/>
      <c r="T120" s="151" t="s">
        <v>5</v>
      </c>
      <c r="U120" s="41" t="s">
        <v>43</v>
      </c>
      <c r="V120" s="152">
        <v>0.86299999999999999</v>
      </c>
      <c r="W120" s="152">
        <f t="shared" si="1"/>
        <v>69.039999999999992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416</v>
      </c>
      <c r="AT120" s="19" t="s">
        <v>169</v>
      </c>
      <c r="AU120" s="19" t="s">
        <v>89</v>
      </c>
      <c r="AY120" s="19" t="s">
        <v>168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416</v>
      </c>
      <c r="BM120" s="19" t="s">
        <v>1192</v>
      </c>
    </row>
    <row r="121" spans="2:65" s="1" customFormat="1" ht="38.25" customHeight="1">
      <c r="B121" s="145"/>
      <c r="C121" s="146" t="s">
        <v>185</v>
      </c>
      <c r="D121" s="146" t="s">
        <v>169</v>
      </c>
      <c r="E121" s="147" t="s">
        <v>1193</v>
      </c>
      <c r="F121" s="204" t="s">
        <v>1194</v>
      </c>
      <c r="G121" s="204"/>
      <c r="H121" s="204"/>
      <c r="I121" s="204"/>
      <c r="J121" s="148" t="s">
        <v>192</v>
      </c>
      <c r="K121" s="149">
        <v>9</v>
      </c>
      <c r="L121" s="205"/>
      <c r="M121" s="205"/>
      <c r="N121" s="205">
        <f t="shared" si="0"/>
        <v>0</v>
      </c>
      <c r="O121" s="205"/>
      <c r="P121" s="205"/>
      <c r="Q121" s="205"/>
      <c r="R121" s="150"/>
      <c r="T121" s="151" t="s">
        <v>5</v>
      </c>
      <c r="U121" s="41" t="s">
        <v>43</v>
      </c>
      <c r="V121" s="152">
        <v>0.76300000000000001</v>
      </c>
      <c r="W121" s="152">
        <f t="shared" si="1"/>
        <v>6.867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416</v>
      </c>
      <c r="AT121" s="19" t="s">
        <v>169</v>
      </c>
      <c r="AU121" s="19" t="s">
        <v>89</v>
      </c>
      <c r="AY121" s="19" t="s">
        <v>168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416</v>
      </c>
      <c r="BM121" s="19" t="s">
        <v>1195</v>
      </c>
    </row>
    <row r="122" spans="2:65" s="1" customFormat="1" ht="25.5" customHeight="1">
      <c r="B122" s="145"/>
      <c r="C122" s="155" t="s">
        <v>189</v>
      </c>
      <c r="D122" s="155" t="s">
        <v>218</v>
      </c>
      <c r="E122" s="156" t="s">
        <v>1196</v>
      </c>
      <c r="F122" s="206" t="s">
        <v>1197</v>
      </c>
      <c r="G122" s="206"/>
      <c r="H122" s="206"/>
      <c r="I122" s="206"/>
      <c r="J122" s="157" t="s">
        <v>192</v>
      </c>
      <c r="K122" s="158">
        <v>9</v>
      </c>
      <c r="L122" s="207"/>
      <c r="M122" s="207"/>
      <c r="N122" s="207">
        <f t="shared" si="0"/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</v>
      </c>
      <c r="W122" s="152">
        <f t="shared" si="1"/>
        <v>0</v>
      </c>
      <c r="X122" s="152">
        <v>6.3600000000000002E-3</v>
      </c>
      <c r="Y122" s="152">
        <f t="shared" si="2"/>
        <v>5.7239999999999999E-2</v>
      </c>
      <c r="Z122" s="152">
        <v>0</v>
      </c>
      <c r="AA122" s="153">
        <f t="shared" si="3"/>
        <v>0</v>
      </c>
      <c r="AR122" s="19" t="s">
        <v>451</v>
      </c>
      <c r="AT122" s="19" t="s">
        <v>218</v>
      </c>
      <c r="AU122" s="19" t="s">
        <v>89</v>
      </c>
      <c r="AY122" s="19" t="s">
        <v>168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451</v>
      </c>
      <c r="BM122" s="19" t="s">
        <v>1198</v>
      </c>
    </row>
    <row r="123" spans="2:65" s="1" customFormat="1" ht="38.25" customHeight="1">
      <c r="B123" s="145"/>
      <c r="C123" s="146" t="s">
        <v>194</v>
      </c>
      <c r="D123" s="146" t="s">
        <v>169</v>
      </c>
      <c r="E123" s="147" t="s">
        <v>1199</v>
      </c>
      <c r="F123" s="204" t="s">
        <v>1200</v>
      </c>
      <c r="G123" s="204"/>
      <c r="H123" s="204"/>
      <c r="I123" s="204"/>
      <c r="J123" s="148" t="s">
        <v>192</v>
      </c>
      <c r="K123" s="149">
        <v>80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7.2999999999999995E-2</v>
      </c>
      <c r="W123" s="152">
        <f t="shared" si="1"/>
        <v>5.84</v>
      </c>
      <c r="X123" s="152">
        <v>0.20300000000000001</v>
      </c>
      <c r="Y123" s="152">
        <f t="shared" si="2"/>
        <v>16.240000000000002</v>
      </c>
      <c r="Z123" s="152">
        <v>0</v>
      </c>
      <c r="AA123" s="153">
        <f t="shared" si="3"/>
        <v>0</v>
      </c>
      <c r="AR123" s="19" t="s">
        <v>416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416</v>
      </c>
      <c r="BM123" s="19" t="s">
        <v>1201</v>
      </c>
    </row>
    <row r="124" spans="2:65" s="1" customFormat="1" ht="16.5" customHeight="1">
      <c r="B124" s="145"/>
      <c r="C124" s="146" t="s">
        <v>199</v>
      </c>
      <c r="D124" s="146" t="s">
        <v>169</v>
      </c>
      <c r="E124" s="147" t="s">
        <v>1202</v>
      </c>
      <c r="F124" s="204" t="s">
        <v>1203</v>
      </c>
      <c r="G124" s="204"/>
      <c r="H124" s="204"/>
      <c r="I124" s="204"/>
      <c r="J124" s="148" t="s">
        <v>192</v>
      </c>
      <c r="K124" s="149">
        <v>80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2.3E-2</v>
      </c>
      <c r="W124" s="152">
        <f t="shared" si="1"/>
        <v>1.8399999999999999</v>
      </c>
      <c r="X124" s="152">
        <v>6.9999999999999994E-5</v>
      </c>
      <c r="Y124" s="152">
        <f t="shared" si="2"/>
        <v>5.5999999999999991E-3</v>
      </c>
      <c r="Z124" s="152">
        <v>0</v>
      </c>
      <c r="AA124" s="153">
        <f t="shared" si="3"/>
        <v>0</v>
      </c>
      <c r="AR124" s="19" t="s">
        <v>416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416</v>
      </c>
      <c r="BM124" s="19" t="s">
        <v>1204</v>
      </c>
    </row>
    <row r="125" spans="2:65" s="1" customFormat="1" ht="25.5" customHeight="1">
      <c r="B125" s="145"/>
      <c r="C125" s="146" t="s">
        <v>203</v>
      </c>
      <c r="D125" s="146" t="s">
        <v>169</v>
      </c>
      <c r="E125" s="147" t="s">
        <v>1205</v>
      </c>
      <c r="F125" s="204" t="s">
        <v>1206</v>
      </c>
      <c r="G125" s="204"/>
      <c r="H125" s="204"/>
      <c r="I125" s="204"/>
      <c r="J125" s="148" t="s">
        <v>192</v>
      </c>
      <c r="K125" s="149">
        <v>80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0.23599999999999999</v>
      </c>
      <c r="W125" s="152">
        <f t="shared" si="1"/>
        <v>18.88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416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416</v>
      </c>
      <c r="BM125" s="19" t="s">
        <v>1207</v>
      </c>
    </row>
    <row r="126" spans="2:65" s="1" customFormat="1" ht="25.5" customHeight="1">
      <c r="B126" s="145"/>
      <c r="C126" s="146" t="s">
        <v>207</v>
      </c>
      <c r="D126" s="146" t="s">
        <v>169</v>
      </c>
      <c r="E126" s="147" t="s">
        <v>1208</v>
      </c>
      <c r="F126" s="204" t="s">
        <v>1209</v>
      </c>
      <c r="G126" s="204"/>
      <c r="H126" s="204"/>
      <c r="I126" s="204"/>
      <c r="J126" s="148" t="s">
        <v>197</v>
      </c>
      <c r="K126" s="149">
        <v>5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9.4E-2</v>
      </c>
      <c r="W126" s="152">
        <f t="shared" si="1"/>
        <v>0.47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416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416</v>
      </c>
      <c r="BM126" s="19" t="s">
        <v>1210</v>
      </c>
    </row>
    <row r="127" spans="2:65" s="1" customFormat="1" ht="16.5" customHeight="1">
      <c r="B127" s="145"/>
      <c r="C127" s="146" t="s">
        <v>87</v>
      </c>
      <c r="D127" s="146" t="s">
        <v>169</v>
      </c>
      <c r="E127" s="147" t="s">
        <v>1211</v>
      </c>
      <c r="F127" s="204" t="s">
        <v>1212</v>
      </c>
      <c r="G127" s="204"/>
      <c r="H127" s="204"/>
      <c r="I127" s="204"/>
      <c r="J127" s="148" t="s">
        <v>1213</v>
      </c>
      <c r="K127" s="149">
        <v>487.24200000000002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</v>
      </c>
      <c r="W127" s="152">
        <f t="shared" si="1"/>
        <v>0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416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416</v>
      </c>
      <c r="BM127" s="19" t="s">
        <v>1214</v>
      </c>
    </row>
    <row r="128" spans="2:65" s="1" customFormat="1" ht="16.5" customHeight="1">
      <c r="B128" s="145"/>
      <c r="C128" s="146" t="s">
        <v>91</v>
      </c>
      <c r="D128" s="146" t="s">
        <v>169</v>
      </c>
      <c r="E128" s="147" t="s">
        <v>1215</v>
      </c>
      <c r="F128" s="204" t="s">
        <v>1212</v>
      </c>
      <c r="G128" s="204"/>
      <c r="H128" s="204"/>
      <c r="I128" s="204"/>
      <c r="J128" s="148" t="s">
        <v>1213</v>
      </c>
      <c r="K128" s="149">
        <v>71.908000000000001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416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416</v>
      </c>
      <c r="BM128" s="19" t="s">
        <v>1216</v>
      </c>
    </row>
    <row r="129" spans="2:65" s="10" customFormat="1" ht="29.85" customHeight="1">
      <c r="B129" s="134"/>
      <c r="C129" s="135"/>
      <c r="D129" s="144" t="s">
        <v>1178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14">
        <f>BK129</f>
        <v>0</v>
      </c>
      <c r="O129" s="215"/>
      <c r="P129" s="215"/>
      <c r="Q129" s="215"/>
      <c r="R129" s="137"/>
      <c r="T129" s="138"/>
      <c r="U129" s="135"/>
      <c r="V129" s="135"/>
      <c r="W129" s="139">
        <f>SUM(W130:W166)</f>
        <v>1419.59</v>
      </c>
      <c r="X129" s="135"/>
      <c r="Y129" s="139">
        <f>SUM(Y130:Y166)</f>
        <v>0.31175000000000008</v>
      </c>
      <c r="Z129" s="135"/>
      <c r="AA129" s="140">
        <f>SUM(AA130:AA166)</f>
        <v>0</v>
      </c>
      <c r="AR129" s="141" t="s">
        <v>178</v>
      </c>
      <c r="AT129" s="142" t="s">
        <v>77</v>
      </c>
      <c r="AU129" s="142" t="s">
        <v>83</v>
      </c>
      <c r="AY129" s="141" t="s">
        <v>168</v>
      </c>
      <c r="BK129" s="143">
        <f>SUM(BK130:BK166)</f>
        <v>0</v>
      </c>
    </row>
    <row r="130" spans="2:65" s="1" customFormat="1" ht="25.5" customHeight="1">
      <c r="B130" s="145"/>
      <c r="C130" s="146" t="s">
        <v>217</v>
      </c>
      <c r="D130" s="146" t="s">
        <v>169</v>
      </c>
      <c r="E130" s="147" t="s">
        <v>1217</v>
      </c>
      <c r="F130" s="204" t="s">
        <v>1218</v>
      </c>
      <c r="G130" s="204"/>
      <c r="H130" s="204"/>
      <c r="I130" s="204"/>
      <c r="J130" s="148" t="s">
        <v>239</v>
      </c>
      <c r="K130" s="149">
        <v>1</v>
      </c>
      <c r="L130" s="205"/>
      <c r="M130" s="205"/>
      <c r="N130" s="205">
        <f t="shared" ref="N130:N166" si="10">ROUND(L130*K130,2)</f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1.6830000000000001</v>
      </c>
      <c r="W130" s="152">
        <f t="shared" ref="W130:W166" si="11">V130*K130</f>
        <v>1.6830000000000001</v>
      </c>
      <c r="X130" s="152">
        <v>0</v>
      </c>
      <c r="Y130" s="152">
        <f t="shared" ref="Y130:Y166" si="12">X130*K130</f>
        <v>0</v>
      </c>
      <c r="Z130" s="152">
        <v>0</v>
      </c>
      <c r="AA130" s="153">
        <f t="shared" ref="AA130:AA166" si="13">Z130*K130</f>
        <v>0</v>
      </c>
      <c r="AR130" s="19" t="s">
        <v>416</v>
      </c>
      <c r="AT130" s="19" t="s">
        <v>169</v>
      </c>
      <c r="AU130" s="19" t="s">
        <v>89</v>
      </c>
      <c r="AY130" s="19" t="s">
        <v>168</v>
      </c>
      <c r="BE130" s="154">
        <f t="shared" ref="BE130:BE166" si="14">IF(U130="základní",N130,0)</f>
        <v>0</v>
      </c>
      <c r="BF130" s="154">
        <f t="shared" ref="BF130:BF166" si="15">IF(U130="snížená",N130,0)</f>
        <v>0</v>
      </c>
      <c r="BG130" s="154">
        <f t="shared" ref="BG130:BG166" si="16">IF(U130="zákl. přenesená",N130,0)</f>
        <v>0</v>
      </c>
      <c r="BH130" s="154">
        <f t="shared" ref="BH130:BH166" si="17">IF(U130="sníž. přenesená",N130,0)</f>
        <v>0</v>
      </c>
      <c r="BI130" s="154">
        <f t="shared" ref="BI130:BI166" si="18">IF(U130="nulová",N130,0)</f>
        <v>0</v>
      </c>
      <c r="BJ130" s="19" t="s">
        <v>83</v>
      </c>
      <c r="BK130" s="154">
        <f t="shared" ref="BK130:BK166" si="19">ROUND(L130*K130,2)</f>
        <v>0</v>
      </c>
      <c r="BL130" s="19" t="s">
        <v>416</v>
      </c>
      <c r="BM130" s="19" t="s">
        <v>1219</v>
      </c>
    </row>
    <row r="131" spans="2:65" s="1" customFormat="1" ht="16.5" customHeight="1">
      <c r="B131" s="145"/>
      <c r="C131" s="155" t="s">
        <v>223</v>
      </c>
      <c r="D131" s="155" t="s">
        <v>218</v>
      </c>
      <c r="E131" s="156" t="s">
        <v>1220</v>
      </c>
      <c r="F131" s="206" t="s">
        <v>1221</v>
      </c>
      <c r="G131" s="206"/>
      <c r="H131" s="206"/>
      <c r="I131" s="206"/>
      <c r="J131" s="157" t="s">
        <v>239</v>
      </c>
      <c r="K131" s="158">
        <v>1</v>
      </c>
      <c r="L131" s="207"/>
      <c r="M131" s="207"/>
      <c r="N131" s="207">
        <f t="shared" si="1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</v>
      </c>
      <c r="W131" s="152">
        <f t="shared" si="11"/>
        <v>0</v>
      </c>
      <c r="X131" s="152">
        <v>0.05</v>
      </c>
      <c r="Y131" s="152">
        <f t="shared" si="12"/>
        <v>0.05</v>
      </c>
      <c r="Z131" s="152">
        <v>0</v>
      </c>
      <c r="AA131" s="153">
        <f t="shared" si="13"/>
        <v>0</v>
      </c>
      <c r="AR131" s="19" t="s">
        <v>451</v>
      </c>
      <c r="AT131" s="19" t="s">
        <v>218</v>
      </c>
      <c r="AU131" s="19" t="s">
        <v>89</v>
      </c>
      <c r="AY131" s="19" t="s">
        <v>168</v>
      </c>
      <c r="BE131" s="154">
        <f t="shared" si="14"/>
        <v>0</v>
      </c>
      <c r="BF131" s="154">
        <f t="shared" si="15"/>
        <v>0</v>
      </c>
      <c r="BG131" s="154">
        <f t="shared" si="16"/>
        <v>0</v>
      </c>
      <c r="BH131" s="154">
        <f t="shared" si="17"/>
        <v>0</v>
      </c>
      <c r="BI131" s="154">
        <f t="shared" si="18"/>
        <v>0</v>
      </c>
      <c r="BJ131" s="19" t="s">
        <v>83</v>
      </c>
      <c r="BK131" s="154">
        <f t="shared" si="19"/>
        <v>0</v>
      </c>
      <c r="BL131" s="19" t="s">
        <v>451</v>
      </c>
      <c r="BM131" s="19" t="s">
        <v>1222</v>
      </c>
    </row>
    <row r="132" spans="2:65" s="1" customFormat="1" ht="25.5" customHeight="1">
      <c r="B132" s="145"/>
      <c r="C132" s="155" t="s">
        <v>11</v>
      </c>
      <c r="D132" s="155" t="s">
        <v>218</v>
      </c>
      <c r="E132" s="156" t="s">
        <v>1223</v>
      </c>
      <c r="F132" s="206" t="s">
        <v>1224</v>
      </c>
      <c r="G132" s="206"/>
      <c r="H132" s="206"/>
      <c r="I132" s="206"/>
      <c r="J132" s="157" t="s">
        <v>239</v>
      </c>
      <c r="K132" s="158">
        <v>1</v>
      </c>
      <c r="L132" s="207"/>
      <c r="M132" s="207"/>
      <c r="N132" s="207">
        <f t="shared" si="1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</v>
      </c>
      <c r="W132" s="152">
        <f t="shared" si="11"/>
        <v>0</v>
      </c>
      <c r="X132" s="152">
        <v>9.1999999999999998E-2</v>
      </c>
      <c r="Y132" s="152">
        <f t="shared" si="12"/>
        <v>9.1999999999999998E-2</v>
      </c>
      <c r="Z132" s="152">
        <v>0</v>
      </c>
      <c r="AA132" s="153">
        <f t="shared" si="13"/>
        <v>0</v>
      </c>
      <c r="AR132" s="19" t="s">
        <v>451</v>
      </c>
      <c r="AT132" s="19" t="s">
        <v>218</v>
      </c>
      <c r="AU132" s="19" t="s">
        <v>89</v>
      </c>
      <c r="AY132" s="19" t="s">
        <v>168</v>
      </c>
      <c r="BE132" s="154">
        <f t="shared" si="14"/>
        <v>0</v>
      </c>
      <c r="BF132" s="154">
        <f t="shared" si="15"/>
        <v>0</v>
      </c>
      <c r="BG132" s="154">
        <f t="shared" si="16"/>
        <v>0</v>
      </c>
      <c r="BH132" s="154">
        <f t="shared" si="17"/>
        <v>0</v>
      </c>
      <c r="BI132" s="154">
        <f t="shared" si="18"/>
        <v>0</v>
      </c>
      <c r="BJ132" s="19" t="s">
        <v>83</v>
      </c>
      <c r="BK132" s="154">
        <f t="shared" si="19"/>
        <v>0</v>
      </c>
      <c r="BL132" s="19" t="s">
        <v>451</v>
      </c>
      <c r="BM132" s="19" t="s">
        <v>1225</v>
      </c>
    </row>
    <row r="133" spans="2:65" s="1" customFormat="1" ht="16.5" customHeight="1">
      <c r="B133" s="145"/>
      <c r="C133" s="146" t="s">
        <v>96</v>
      </c>
      <c r="D133" s="146" t="s">
        <v>169</v>
      </c>
      <c r="E133" s="147" t="s">
        <v>1226</v>
      </c>
      <c r="F133" s="204" t="s">
        <v>1227</v>
      </c>
      <c r="G133" s="204"/>
      <c r="H133" s="204"/>
      <c r="I133" s="204"/>
      <c r="J133" s="148" t="s">
        <v>705</v>
      </c>
      <c r="K133" s="149">
        <v>10</v>
      </c>
      <c r="L133" s="205"/>
      <c r="M133" s="205"/>
      <c r="N133" s="205">
        <f t="shared" si="1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12.398</v>
      </c>
      <c r="W133" s="152">
        <f t="shared" si="11"/>
        <v>123.97999999999999</v>
      </c>
      <c r="X133" s="152">
        <v>0</v>
      </c>
      <c r="Y133" s="152">
        <f t="shared" si="12"/>
        <v>0</v>
      </c>
      <c r="Z133" s="152">
        <v>0</v>
      </c>
      <c r="AA133" s="153">
        <f t="shared" si="13"/>
        <v>0</v>
      </c>
      <c r="AR133" s="19" t="s">
        <v>416</v>
      </c>
      <c r="AT133" s="19" t="s">
        <v>169</v>
      </c>
      <c r="AU133" s="19" t="s">
        <v>89</v>
      </c>
      <c r="AY133" s="19" t="s">
        <v>168</v>
      <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BH133" s="154">
        <f t="shared" si="17"/>
        <v>0</v>
      </c>
      <c r="BI133" s="154">
        <f t="shared" si="18"/>
        <v>0</v>
      </c>
      <c r="BJ133" s="19" t="s">
        <v>83</v>
      </c>
      <c r="BK133" s="154">
        <f t="shared" si="19"/>
        <v>0</v>
      </c>
      <c r="BL133" s="19" t="s">
        <v>416</v>
      </c>
      <c r="BM133" s="19" t="s">
        <v>1228</v>
      </c>
    </row>
    <row r="134" spans="2:65" s="1" customFormat="1" ht="16.5" customHeight="1">
      <c r="B134" s="145"/>
      <c r="C134" s="146" t="s">
        <v>99</v>
      </c>
      <c r="D134" s="146" t="s">
        <v>169</v>
      </c>
      <c r="E134" s="147" t="s">
        <v>1229</v>
      </c>
      <c r="F134" s="204" t="s">
        <v>1230</v>
      </c>
      <c r="G134" s="204"/>
      <c r="H134" s="204"/>
      <c r="I134" s="204"/>
      <c r="J134" s="148" t="s">
        <v>705</v>
      </c>
      <c r="K134" s="149">
        <v>10</v>
      </c>
      <c r="L134" s="205"/>
      <c r="M134" s="205"/>
      <c r="N134" s="205">
        <f t="shared" si="1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12.398</v>
      </c>
      <c r="W134" s="152">
        <f t="shared" si="11"/>
        <v>123.97999999999999</v>
      </c>
      <c r="X134" s="152">
        <v>0</v>
      </c>
      <c r="Y134" s="152">
        <f t="shared" si="12"/>
        <v>0</v>
      </c>
      <c r="Z134" s="152">
        <v>0</v>
      </c>
      <c r="AA134" s="153">
        <f t="shared" si="13"/>
        <v>0</v>
      </c>
      <c r="AR134" s="19" t="s">
        <v>416</v>
      </c>
      <c r="AT134" s="19" t="s">
        <v>169</v>
      </c>
      <c r="AU134" s="19" t="s">
        <v>89</v>
      </c>
      <c r="AY134" s="19" t="s">
        <v>168</v>
      </c>
      <c r="BE134" s="154">
        <f t="shared" si="14"/>
        <v>0</v>
      </c>
      <c r="BF134" s="154">
        <f t="shared" si="15"/>
        <v>0</v>
      </c>
      <c r="BG134" s="154">
        <f t="shared" si="16"/>
        <v>0</v>
      </c>
      <c r="BH134" s="154">
        <f t="shared" si="17"/>
        <v>0</v>
      </c>
      <c r="BI134" s="154">
        <f t="shared" si="18"/>
        <v>0</v>
      </c>
      <c r="BJ134" s="19" t="s">
        <v>83</v>
      </c>
      <c r="BK134" s="154">
        <f t="shared" si="19"/>
        <v>0</v>
      </c>
      <c r="BL134" s="19" t="s">
        <v>416</v>
      </c>
      <c r="BM134" s="19" t="s">
        <v>1231</v>
      </c>
    </row>
    <row r="135" spans="2:65" s="1" customFormat="1" ht="25.5" customHeight="1">
      <c r="B135" s="145"/>
      <c r="C135" s="146" t="s">
        <v>236</v>
      </c>
      <c r="D135" s="146" t="s">
        <v>169</v>
      </c>
      <c r="E135" s="147" t="s">
        <v>1232</v>
      </c>
      <c r="F135" s="204" t="s">
        <v>1233</v>
      </c>
      <c r="G135" s="204"/>
      <c r="H135" s="204"/>
      <c r="I135" s="204"/>
      <c r="J135" s="148" t="s">
        <v>705</v>
      </c>
      <c r="K135" s="149">
        <v>10</v>
      </c>
      <c r="L135" s="205"/>
      <c r="M135" s="205"/>
      <c r="N135" s="205">
        <f t="shared" si="1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12.398</v>
      </c>
      <c r="W135" s="152">
        <f t="shared" si="11"/>
        <v>123.97999999999999</v>
      </c>
      <c r="X135" s="152">
        <v>0</v>
      </c>
      <c r="Y135" s="152">
        <f t="shared" si="12"/>
        <v>0</v>
      </c>
      <c r="Z135" s="152">
        <v>0</v>
      </c>
      <c r="AA135" s="153">
        <f t="shared" si="13"/>
        <v>0</v>
      </c>
      <c r="AR135" s="19" t="s">
        <v>416</v>
      </c>
      <c r="AT135" s="19" t="s">
        <v>169</v>
      </c>
      <c r="AU135" s="19" t="s">
        <v>89</v>
      </c>
      <c r="AY135" s="19" t="s">
        <v>168</v>
      </c>
      <c r="BE135" s="154">
        <f t="shared" si="14"/>
        <v>0</v>
      </c>
      <c r="BF135" s="154">
        <f t="shared" si="15"/>
        <v>0</v>
      </c>
      <c r="BG135" s="154">
        <f t="shared" si="16"/>
        <v>0</v>
      </c>
      <c r="BH135" s="154">
        <f t="shared" si="17"/>
        <v>0</v>
      </c>
      <c r="BI135" s="154">
        <f t="shared" si="18"/>
        <v>0</v>
      </c>
      <c r="BJ135" s="19" t="s">
        <v>83</v>
      </c>
      <c r="BK135" s="154">
        <f t="shared" si="19"/>
        <v>0</v>
      </c>
      <c r="BL135" s="19" t="s">
        <v>416</v>
      </c>
      <c r="BM135" s="19" t="s">
        <v>1234</v>
      </c>
    </row>
    <row r="136" spans="2:65" s="1" customFormat="1" ht="16.5" customHeight="1">
      <c r="B136" s="145"/>
      <c r="C136" s="146" t="s">
        <v>241</v>
      </c>
      <c r="D136" s="146" t="s">
        <v>169</v>
      </c>
      <c r="E136" s="147" t="s">
        <v>1235</v>
      </c>
      <c r="F136" s="204" t="s">
        <v>1236</v>
      </c>
      <c r="G136" s="204"/>
      <c r="H136" s="204"/>
      <c r="I136" s="204"/>
      <c r="J136" s="148" t="s">
        <v>192</v>
      </c>
      <c r="K136" s="149">
        <v>80</v>
      </c>
      <c r="L136" s="205"/>
      <c r="M136" s="205"/>
      <c r="N136" s="205">
        <f t="shared" si="1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12.398</v>
      </c>
      <c r="W136" s="152">
        <f t="shared" si="11"/>
        <v>991.83999999999992</v>
      </c>
      <c r="X136" s="152">
        <v>0</v>
      </c>
      <c r="Y136" s="152">
        <f t="shared" si="12"/>
        <v>0</v>
      </c>
      <c r="Z136" s="152">
        <v>0</v>
      </c>
      <c r="AA136" s="153">
        <f t="shared" si="13"/>
        <v>0</v>
      </c>
      <c r="AR136" s="19" t="s">
        <v>416</v>
      </c>
      <c r="AT136" s="19" t="s">
        <v>169</v>
      </c>
      <c r="AU136" s="19" t="s">
        <v>89</v>
      </c>
      <c r="AY136" s="19" t="s">
        <v>168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416</v>
      </c>
      <c r="BM136" s="19" t="s">
        <v>1237</v>
      </c>
    </row>
    <row r="137" spans="2:65" s="1" customFormat="1" ht="25.5" customHeight="1">
      <c r="B137" s="145"/>
      <c r="C137" s="146" t="s">
        <v>245</v>
      </c>
      <c r="D137" s="146" t="s">
        <v>169</v>
      </c>
      <c r="E137" s="147" t="s">
        <v>1238</v>
      </c>
      <c r="F137" s="204" t="s">
        <v>1239</v>
      </c>
      <c r="G137" s="204"/>
      <c r="H137" s="204"/>
      <c r="I137" s="204"/>
      <c r="J137" s="148" t="s">
        <v>239</v>
      </c>
      <c r="K137" s="149">
        <v>1</v>
      </c>
      <c r="L137" s="205"/>
      <c r="M137" s="205"/>
      <c r="N137" s="205">
        <f t="shared" si="1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0.28499999999999998</v>
      </c>
      <c r="W137" s="152">
        <f t="shared" si="11"/>
        <v>0.28499999999999998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R137" s="19" t="s">
        <v>416</v>
      </c>
      <c r="AT137" s="19" t="s">
        <v>169</v>
      </c>
      <c r="AU137" s="19" t="s">
        <v>89</v>
      </c>
      <c r="AY137" s="19" t="s">
        <v>168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416</v>
      </c>
      <c r="BM137" s="19" t="s">
        <v>1240</v>
      </c>
    </row>
    <row r="138" spans="2:65" s="1" customFormat="1" ht="16.5" customHeight="1">
      <c r="B138" s="145"/>
      <c r="C138" s="155" t="s">
        <v>10</v>
      </c>
      <c r="D138" s="155" t="s">
        <v>218</v>
      </c>
      <c r="E138" s="156" t="s">
        <v>1241</v>
      </c>
      <c r="F138" s="206" t="s">
        <v>1242</v>
      </c>
      <c r="G138" s="206"/>
      <c r="H138" s="206"/>
      <c r="I138" s="206"/>
      <c r="J138" s="157" t="s">
        <v>239</v>
      </c>
      <c r="K138" s="158">
        <v>1</v>
      </c>
      <c r="L138" s="207"/>
      <c r="M138" s="207"/>
      <c r="N138" s="207">
        <f t="shared" si="1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</v>
      </c>
      <c r="W138" s="152">
        <f t="shared" si="11"/>
        <v>0</v>
      </c>
      <c r="X138" s="152">
        <v>4.0000000000000002E-4</v>
      </c>
      <c r="Y138" s="152">
        <f t="shared" si="12"/>
        <v>4.0000000000000002E-4</v>
      </c>
      <c r="Z138" s="152">
        <v>0</v>
      </c>
      <c r="AA138" s="153">
        <f t="shared" si="13"/>
        <v>0</v>
      </c>
      <c r="AR138" s="19" t="s">
        <v>451</v>
      </c>
      <c r="AT138" s="19" t="s">
        <v>218</v>
      </c>
      <c r="AU138" s="19" t="s">
        <v>89</v>
      </c>
      <c r="AY138" s="19" t="s">
        <v>168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451</v>
      </c>
      <c r="BM138" s="19" t="s">
        <v>1243</v>
      </c>
    </row>
    <row r="139" spans="2:65" s="1" customFormat="1" ht="38.25" customHeight="1">
      <c r="B139" s="145"/>
      <c r="C139" s="146" t="s">
        <v>109</v>
      </c>
      <c r="D139" s="146" t="s">
        <v>169</v>
      </c>
      <c r="E139" s="147" t="s">
        <v>1244</v>
      </c>
      <c r="F139" s="204" t="s">
        <v>1245</v>
      </c>
      <c r="G139" s="204"/>
      <c r="H139" s="204"/>
      <c r="I139" s="204"/>
      <c r="J139" s="148" t="s">
        <v>192</v>
      </c>
      <c r="K139" s="149">
        <v>19</v>
      </c>
      <c r="L139" s="205"/>
      <c r="M139" s="205"/>
      <c r="N139" s="205">
        <f t="shared" si="1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0.14199999999999999</v>
      </c>
      <c r="W139" s="152">
        <f t="shared" si="11"/>
        <v>2.698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9" t="s">
        <v>416</v>
      </c>
      <c r="AT139" s="19" t="s">
        <v>169</v>
      </c>
      <c r="AU139" s="19" t="s">
        <v>89</v>
      </c>
      <c r="AY139" s="19" t="s">
        <v>168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416</v>
      </c>
      <c r="BM139" s="19" t="s">
        <v>1246</v>
      </c>
    </row>
    <row r="140" spans="2:65" s="1" customFormat="1" ht="25.5" customHeight="1">
      <c r="B140" s="145"/>
      <c r="C140" s="155" t="s">
        <v>255</v>
      </c>
      <c r="D140" s="155" t="s">
        <v>218</v>
      </c>
      <c r="E140" s="156" t="s">
        <v>1247</v>
      </c>
      <c r="F140" s="206" t="s">
        <v>1248</v>
      </c>
      <c r="G140" s="206"/>
      <c r="H140" s="206"/>
      <c r="I140" s="206"/>
      <c r="J140" s="157" t="s">
        <v>192</v>
      </c>
      <c r="K140" s="158">
        <v>19</v>
      </c>
      <c r="L140" s="207"/>
      <c r="M140" s="207"/>
      <c r="N140" s="207">
        <f t="shared" si="1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0</v>
      </c>
      <c r="W140" s="152">
        <f t="shared" si="11"/>
        <v>0</v>
      </c>
      <c r="X140" s="152">
        <v>8.9999999999999998E-4</v>
      </c>
      <c r="Y140" s="152">
        <f t="shared" si="12"/>
        <v>1.7100000000000001E-2</v>
      </c>
      <c r="Z140" s="152">
        <v>0</v>
      </c>
      <c r="AA140" s="153">
        <f t="shared" si="13"/>
        <v>0</v>
      </c>
      <c r="AR140" s="19" t="s">
        <v>1249</v>
      </c>
      <c r="AT140" s="19" t="s">
        <v>218</v>
      </c>
      <c r="AU140" s="19" t="s">
        <v>89</v>
      </c>
      <c r="AY140" s="19" t="s">
        <v>168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416</v>
      </c>
      <c r="BM140" s="19" t="s">
        <v>1250</v>
      </c>
    </row>
    <row r="141" spans="2:65" s="1" customFormat="1" ht="16.5" customHeight="1">
      <c r="B141" s="145"/>
      <c r="C141" s="155" t="s">
        <v>259</v>
      </c>
      <c r="D141" s="155" t="s">
        <v>218</v>
      </c>
      <c r="E141" s="156" t="s">
        <v>1251</v>
      </c>
      <c r="F141" s="206" t="s">
        <v>1252</v>
      </c>
      <c r="G141" s="206"/>
      <c r="H141" s="206"/>
      <c r="I141" s="206"/>
      <c r="J141" s="157" t="s">
        <v>239</v>
      </c>
      <c r="K141" s="158">
        <v>38</v>
      </c>
      <c r="L141" s="207"/>
      <c r="M141" s="207"/>
      <c r="N141" s="207">
        <f t="shared" si="10"/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0</v>
      </c>
      <c r="W141" s="152">
        <f t="shared" si="11"/>
        <v>0</v>
      </c>
      <c r="X141" s="152">
        <v>9.0000000000000006E-5</v>
      </c>
      <c r="Y141" s="152">
        <f t="shared" si="12"/>
        <v>3.4200000000000003E-3</v>
      </c>
      <c r="Z141" s="152">
        <v>0</v>
      </c>
      <c r="AA141" s="153">
        <f t="shared" si="13"/>
        <v>0</v>
      </c>
      <c r="AR141" s="19" t="s">
        <v>1249</v>
      </c>
      <c r="AT141" s="19" t="s">
        <v>218</v>
      </c>
      <c r="AU141" s="19" t="s">
        <v>89</v>
      </c>
      <c r="AY141" s="19" t="s">
        <v>168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416</v>
      </c>
      <c r="BM141" s="19" t="s">
        <v>1253</v>
      </c>
    </row>
    <row r="142" spans="2:65" s="1" customFormat="1" ht="25.5" customHeight="1">
      <c r="B142" s="145"/>
      <c r="C142" s="146" t="s">
        <v>263</v>
      </c>
      <c r="D142" s="146" t="s">
        <v>169</v>
      </c>
      <c r="E142" s="147" t="s">
        <v>1254</v>
      </c>
      <c r="F142" s="204" t="s">
        <v>1255</v>
      </c>
      <c r="G142" s="204"/>
      <c r="H142" s="204"/>
      <c r="I142" s="204"/>
      <c r="J142" s="148" t="s">
        <v>192</v>
      </c>
      <c r="K142" s="149">
        <v>74</v>
      </c>
      <c r="L142" s="205"/>
      <c r="M142" s="205"/>
      <c r="N142" s="205">
        <f t="shared" si="1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7.1999999999999995E-2</v>
      </c>
      <c r="W142" s="152">
        <f t="shared" si="11"/>
        <v>5.3279999999999994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416</v>
      </c>
      <c r="AT142" s="19" t="s">
        <v>169</v>
      </c>
      <c r="AU142" s="19" t="s">
        <v>89</v>
      </c>
      <c r="AY142" s="19" t="s">
        <v>168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416</v>
      </c>
      <c r="BM142" s="19" t="s">
        <v>1256</v>
      </c>
    </row>
    <row r="143" spans="2:65" s="1" customFormat="1" ht="38.25" customHeight="1">
      <c r="B143" s="145"/>
      <c r="C143" s="155" t="s">
        <v>112</v>
      </c>
      <c r="D143" s="155" t="s">
        <v>218</v>
      </c>
      <c r="E143" s="156" t="s">
        <v>1257</v>
      </c>
      <c r="F143" s="206" t="s">
        <v>1258</v>
      </c>
      <c r="G143" s="206"/>
      <c r="H143" s="206"/>
      <c r="I143" s="206"/>
      <c r="J143" s="157" t="s">
        <v>192</v>
      </c>
      <c r="K143" s="158">
        <v>64</v>
      </c>
      <c r="L143" s="207"/>
      <c r="M143" s="207"/>
      <c r="N143" s="207">
        <f t="shared" si="1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0</v>
      </c>
      <c r="W143" s="152">
        <f t="shared" si="11"/>
        <v>0</v>
      </c>
      <c r="X143" s="152">
        <v>1.9000000000000001E-4</v>
      </c>
      <c r="Y143" s="152">
        <f t="shared" si="12"/>
        <v>1.2160000000000001E-2</v>
      </c>
      <c r="Z143" s="152">
        <v>0</v>
      </c>
      <c r="AA143" s="153">
        <f t="shared" si="13"/>
        <v>0</v>
      </c>
      <c r="AR143" s="19" t="s">
        <v>1249</v>
      </c>
      <c r="AT143" s="19" t="s">
        <v>218</v>
      </c>
      <c r="AU143" s="19" t="s">
        <v>89</v>
      </c>
      <c r="AY143" s="19" t="s">
        <v>168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416</v>
      </c>
      <c r="BM143" s="19" t="s">
        <v>1259</v>
      </c>
    </row>
    <row r="144" spans="2:65" s="1" customFormat="1" ht="38.25" customHeight="1">
      <c r="B144" s="145"/>
      <c r="C144" s="155" t="s">
        <v>115</v>
      </c>
      <c r="D144" s="155" t="s">
        <v>218</v>
      </c>
      <c r="E144" s="156" t="s">
        <v>1260</v>
      </c>
      <c r="F144" s="206" t="s">
        <v>1261</v>
      </c>
      <c r="G144" s="206"/>
      <c r="H144" s="206"/>
      <c r="I144" s="206"/>
      <c r="J144" s="157" t="s">
        <v>192</v>
      </c>
      <c r="K144" s="158">
        <v>10</v>
      </c>
      <c r="L144" s="207"/>
      <c r="M144" s="207"/>
      <c r="N144" s="207">
        <f t="shared" si="1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0</v>
      </c>
      <c r="W144" s="152">
        <f t="shared" si="11"/>
        <v>0</v>
      </c>
      <c r="X144" s="152">
        <v>5.5000000000000003E-4</v>
      </c>
      <c r="Y144" s="152">
        <f t="shared" si="12"/>
        <v>5.5000000000000005E-3</v>
      </c>
      <c r="Z144" s="152">
        <v>0</v>
      </c>
      <c r="AA144" s="153">
        <f t="shared" si="13"/>
        <v>0</v>
      </c>
      <c r="AR144" s="19" t="s">
        <v>1249</v>
      </c>
      <c r="AT144" s="19" t="s">
        <v>218</v>
      </c>
      <c r="AU144" s="19" t="s">
        <v>89</v>
      </c>
      <c r="AY144" s="19" t="s">
        <v>168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416</v>
      </c>
      <c r="BM144" s="19" t="s">
        <v>1262</v>
      </c>
    </row>
    <row r="145" spans="2:65" s="1" customFormat="1" ht="38.25" customHeight="1">
      <c r="B145" s="145"/>
      <c r="C145" s="146" t="s">
        <v>273</v>
      </c>
      <c r="D145" s="146" t="s">
        <v>169</v>
      </c>
      <c r="E145" s="147" t="s">
        <v>1263</v>
      </c>
      <c r="F145" s="204" t="s">
        <v>1264</v>
      </c>
      <c r="G145" s="204"/>
      <c r="H145" s="204"/>
      <c r="I145" s="204"/>
      <c r="J145" s="148" t="s">
        <v>192</v>
      </c>
      <c r="K145" s="149">
        <v>75</v>
      </c>
      <c r="L145" s="205"/>
      <c r="M145" s="205"/>
      <c r="N145" s="205">
        <f t="shared" si="1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8.5999999999999993E-2</v>
      </c>
      <c r="W145" s="152">
        <f t="shared" si="11"/>
        <v>6.4499999999999993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416</v>
      </c>
      <c r="AT145" s="19" t="s">
        <v>169</v>
      </c>
      <c r="AU145" s="19" t="s">
        <v>89</v>
      </c>
      <c r="AY145" s="19" t="s">
        <v>168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416</v>
      </c>
      <c r="BM145" s="19" t="s">
        <v>1265</v>
      </c>
    </row>
    <row r="146" spans="2:65" s="1" customFormat="1" ht="16.5" customHeight="1">
      <c r="B146" s="145"/>
      <c r="C146" s="155" t="s">
        <v>277</v>
      </c>
      <c r="D146" s="155" t="s">
        <v>218</v>
      </c>
      <c r="E146" s="156" t="s">
        <v>1266</v>
      </c>
      <c r="F146" s="206" t="s">
        <v>1267</v>
      </c>
      <c r="G146" s="206"/>
      <c r="H146" s="206"/>
      <c r="I146" s="206"/>
      <c r="J146" s="157" t="s">
        <v>192</v>
      </c>
      <c r="K146" s="158">
        <v>75</v>
      </c>
      <c r="L146" s="207"/>
      <c r="M146" s="207"/>
      <c r="N146" s="207">
        <f t="shared" si="10"/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0</v>
      </c>
      <c r="W146" s="152">
        <f t="shared" si="11"/>
        <v>0</v>
      </c>
      <c r="X146" s="152">
        <v>1.7000000000000001E-4</v>
      </c>
      <c r="Y146" s="152">
        <f t="shared" si="12"/>
        <v>1.2750000000000001E-2</v>
      </c>
      <c r="Z146" s="152">
        <v>0</v>
      </c>
      <c r="AA146" s="153">
        <f t="shared" si="13"/>
        <v>0</v>
      </c>
      <c r="AR146" s="19" t="s">
        <v>1249</v>
      </c>
      <c r="AT146" s="19" t="s">
        <v>218</v>
      </c>
      <c r="AU146" s="19" t="s">
        <v>89</v>
      </c>
      <c r="AY146" s="19" t="s">
        <v>168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416</v>
      </c>
      <c r="BM146" s="19" t="s">
        <v>1268</v>
      </c>
    </row>
    <row r="147" spans="2:65" s="1" customFormat="1" ht="25.5" customHeight="1">
      <c r="B147" s="145"/>
      <c r="C147" s="146" t="s">
        <v>281</v>
      </c>
      <c r="D147" s="146" t="s">
        <v>169</v>
      </c>
      <c r="E147" s="147" t="s">
        <v>1269</v>
      </c>
      <c r="F147" s="204" t="s">
        <v>1270</v>
      </c>
      <c r="G147" s="204"/>
      <c r="H147" s="204"/>
      <c r="I147" s="204"/>
      <c r="J147" s="148" t="s">
        <v>192</v>
      </c>
      <c r="K147" s="149">
        <v>3</v>
      </c>
      <c r="L147" s="205"/>
      <c r="M147" s="205"/>
      <c r="N147" s="205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8.2000000000000003E-2</v>
      </c>
      <c r="W147" s="152">
        <f t="shared" si="11"/>
        <v>0.246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416</v>
      </c>
      <c r="AT147" s="19" t="s">
        <v>169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416</v>
      </c>
      <c r="BM147" s="19" t="s">
        <v>1271</v>
      </c>
    </row>
    <row r="148" spans="2:65" s="1" customFormat="1" ht="16.5" customHeight="1">
      <c r="B148" s="145"/>
      <c r="C148" s="155" t="s">
        <v>285</v>
      </c>
      <c r="D148" s="155" t="s">
        <v>218</v>
      </c>
      <c r="E148" s="156" t="s">
        <v>1272</v>
      </c>
      <c r="F148" s="206" t="s">
        <v>1273</v>
      </c>
      <c r="G148" s="206"/>
      <c r="H148" s="206"/>
      <c r="I148" s="206"/>
      <c r="J148" s="157" t="s">
        <v>192</v>
      </c>
      <c r="K148" s="158">
        <v>3</v>
      </c>
      <c r="L148" s="207"/>
      <c r="M148" s="207"/>
      <c r="N148" s="207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1"/>
        <v>0</v>
      </c>
      <c r="X148" s="152">
        <v>1.2E-4</v>
      </c>
      <c r="Y148" s="152">
        <f t="shared" si="12"/>
        <v>3.6000000000000002E-4</v>
      </c>
      <c r="Z148" s="152">
        <v>0</v>
      </c>
      <c r="AA148" s="153">
        <f t="shared" si="13"/>
        <v>0</v>
      </c>
      <c r="AR148" s="19" t="s">
        <v>1249</v>
      </c>
      <c r="AT148" s="19" t="s">
        <v>218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416</v>
      </c>
      <c r="BM148" s="19" t="s">
        <v>1274</v>
      </c>
    </row>
    <row r="149" spans="2:65" s="1" customFormat="1" ht="25.5" customHeight="1">
      <c r="B149" s="145"/>
      <c r="C149" s="146" t="s">
        <v>289</v>
      </c>
      <c r="D149" s="146" t="s">
        <v>169</v>
      </c>
      <c r="E149" s="147" t="s">
        <v>1275</v>
      </c>
      <c r="F149" s="204" t="s">
        <v>1276</v>
      </c>
      <c r="G149" s="204"/>
      <c r="H149" s="204"/>
      <c r="I149" s="204"/>
      <c r="J149" s="148" t="s">
        <v>192</v>
      </c>
      <c r="K149" s="149">
        <v>30</v>
      </c>
      <c r="L149" s="205"/>
      <c r="M149" s="205"/>
      <c r="N149" s="205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0.10199999999999999</v>
      </c>
      <c r="W149" s="152">
        <f t="shared" si="11"/>
        <v>3.0599999999999996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416</v>
      </c>
      <c r="AT149" s="19" t="s">
        <v>169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416</v>
      </c>
      <c r="BM149" s="19" t="s">
        <v>1277</v>
      </c>
    </row>
    <row r="150" spans="2:65" s="1" customFormat="1" ht="16.5" customHeight="1">
      <c r="B150" s="145"/>
      <c r="C150" s="155" t="s">
        <v>293</v>
      </c>
      <c r="D150" s="155" t="s">
        <v>218</v>
      </c>
      <c r="E150" s="156" t="s">
        <v>1278</v>
      </c>
      <c r="F150" s="206" t="s">
        <v>1279</v>
      </c>
      <c r="G150" s="206"/>
      <c r="H150" s="206"/>
      <c r="I150" s="206"/>
      <c r="J150" s="157" t="s">
        <v>192</v>
      </c>
      <c r="K150" s="158">
        <v>30</v>
      </c>
      <c r="L150" s="207"/>
      <c r="M150" s="207"/>
      <c r="N150" s="207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</v>
      </c>
      <c r="W150" s="152">
        <f t="shared" si="11"/>
        <v>0</v>
      </c>
      <c r="X150" s="152">
        <v>6.3000000000000003E-4</v>
      </c>
      <c r="Y150" s="152">
        <f t="shared" si="12"/>
        <v>1.89E-2</v>
      </c>
      <c r="Z150" s="152">
        <v>0</v>
      </c>
      <c r="AA150" s="153">
        <f t="shared" si="13"/>
        <v>0</v>
      </c>
      <c r="AR150" s="19" t="s">
        <v>1249</v>
      </c>
      <c r="AT150" s="19" t="s">
        <v>218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416</v>
      </c>
      <c r="BM150" s="19" t="s">
        <v>1280</v>
      </c>
    </row>
    <row r="151" spans="2:65" s="1" customFormat="1" ht="25.5" customHeight="1">
      <c r="B151" s="145"/>
      <c r="C151" s="146" t="s">
        <v>297</v>
      </c>
      <c r="D151" s="146" t="s">
        <v>169</v>
      </c>
      <c r="E151" s="147" t="s">
        <v>1281</v>
      </c>
      <c r="F151" s="204" t="s">
        <v>1282</v>
      </c>
      <c r="G151" s="204"/>
      <c r="H151" s="204"/>
      <c r="I151" s="204"/>
      <c r="J151" s="148" t="s">
        <v>239</v>
      </c>
      <c r="K151" s="149">
        <v>4</v>
      </c>
      <c r="L151" s="205"/>
      <c r="M151" s="205"/>
      <c r="N151" s="205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0.39300000000000002</v>
      </c>
      <c r="W151" s="152">
        <f t="shared" si="11"/>
        <v>1.5720000000000001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9" t="s">
        <v>416</v>
      </c>
      <c r="AT151" s="19" t="s">
        <v>169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416</v>
      </c>
      <c r="BM151" s="19" t="s">
        <v>1283</v>
      </c>
    </row>
    <row r="152" spans="2:65" s="1" customFormat="1" ht="25.5" customHeight="1">
      <c r="B152" s="145"/>
      <c r="C152" s="155" t="s">
        <v>301</v>
      </c>
      <c r="D152" s="155" t="s">
        <v>218</v>
      </c>
      <c r="E152" s="156" t="s">
        <v>1284</v>
      </c>
      <c r="F152" s="206" t="s">
        <v>1285</v>
      </c>
      <c r="G152" s="206"/>
      <c r="H152" s="206"/>
      <c r="I152" s="206"/>
      <c r="J152" s="157" t="s">
        <v>239</v>
      </c>
      <c r="K152" s="158">
        <v>4</v>
      </c>
      <c r="L152" s="207"/>
      <c r="M152" s="207"/>
      <c r="N152" s="207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0</v>
      </c>
      <c r="W152" s="152">
        <f t="shared" si="11"/>
        <v>0</v>
      </c>
      <c r="X152" s="152">
        <v>4.0000000000000003E-5</v>
      </c>
      <c r="Y152" s="152">
        <f t="shared" si="12"/>
        <v>1.6000000000000001E-4</v>
      </c>
      <c r="Z152" s="152">
        <v>0</v>
      </c>
      <c r="AA152" s="153">
        <f t="shared" si="13"/>
        <v>0</v>
      </c>
      <c r="AR152" s="19" t="s">
        <v>451</v>
      </c>
      <c r="AT152" s="19" t="s">
        <v>218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451</v>
      </c>
      <c r="BM152" s="19" t="s">
        <v>1286</v>
      </c>
    </row>
    <row r="153" spans="2:65" s="1" customFormat="1" ht="25.5" customHeight="1">
      <c r="B153" s="145"/>
      <c r="C153" s="146" t="s">
        <v>305</v>
      </c>
      <c r="D153" s="146" t="s">
        <v>169</v>
      </c>
      <c r="E153" s="147" t="s">
        <v>1287</v>
      </c>
      <c r="F153" s="204" t="s">
        <v>1288</v>
      </c>
      <c r="G153" s="204"/>
      <c r="H153" s="204"/>
      <c r="I153" s="204"/>
      <c r="J153" s="148" t="s">
        <v>239</v>
      </c>
      <c r="K153" s="149">
        <v>9</v>
      </c>
      <c r="L153" s="205"/>
      <c r="M153" s="205"/>
      <c r="N153" s="205">
        <f t="shared" si="10"/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5.0999999999999997E-2</v>
      </c>
      <c r="W153" s="152">
        <f t="shared" si="11"/>
        <v>0.45899999999999996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416</v>
      </c>
      <c r="AT153" s="19" t="s">
        <v>169</v>
      </c>
      <c r="AU153" s="19" t="s">
        <v>89</v>
      </c>
      <c r="AY153" s="19" t="s">
        <v>168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416</v>
      </c>
      <c r="BM153" s="19" t="s">
        <v>1289</v>
      </c>
    </row>
    <row r="154" spans="2:65" s="1" customFormat="1" ht="25.5" customHeight="1">
      <c r="B154" s="145"/>
      <c r="C154" s="146" t="s">
        <v>309</v>
      </c>
      <c r="D154" s="146" t="s">
        <v>169</v>
      </c>
      <c r="E154" s="147" t="s">
        <v>1290</v>
      </c>
      <c r="F154" s="204" t="s">
        <v>1291</v>
      </c>
      <c r="G154" s="204"/>
      <c r="H154" s="204"/>
      <c r="I154" s="204"/>
      <c r="J154" s="148" t="s">
        <v>239</v>
      </c>
      <c r="K154" s="149">
        <v>1</v>
      </c>
      <c r="L154" s="205"/>
      <c r="M154" s="205"/>
      <c r="N154" s="205">
        <f t="shared" si="10"/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0.71799999999999997</v>
      </c>
      <c r="W154" s="152">
        <f t="shared" si="11"/>
        <v>0.71799999999999997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9" t="s">
        <v>416</v>
      </c>
      <c r="AT154" s="19" t="s">
        <v>169</v>
      </c>
      <c r="AU154" s="19" t="s">
        <v>89</v>
      </c>
      <c r="AY154" s="19" t="s">
        <v>168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416</v>
      </c>
      <c r="BM154" s="19" t="s">
        <v>1292</v>
      </c>
    </row>
    <row r="155" spans="2:65" s="1" customFormat="1" ht="25.5" customHeight="1">
      <c r="B155" s="145"/>
      <c r="C155" s="155" t="s">
        <v>313</v>
      </c>
      <c r="D155" s="155" t="s">
        <v>218</v>
      </c>
      <c r="E155" s="156" t="s">
        <v>1293</v>
      </c>
      <c r="F155" s="206" t="s">
        <v>1294</v>
      </c>
      <c r="G155" s="206"/>
      <c r="H155" s="206"/>
      <c r="I155" s="206"/>
      <c r="J155" s="157" t="s">
        <v>1188</v>
      </c>
      <c r="K155" s="158">
        <v>1</v>
      </c>
      <c r="L155" s="207"/>
      <c r="M155" s="207"/>
      <c r="N155" s="207">
        <f t="shared" si="10"/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</v>
      </c>
      <c r="W155" s="152">
        <f t="shared" si="11"/>
        <v>0</v>
      </c>
      <c r="X155" s="152">
        <v>1.6E-2</v>
      </c>
      <c r="Y155" s="152">
        <f t="shared" si="12"/>
        <v>1.6E-2</v>
      </c>
      <c r="Z155" s="152">
        <v>0</v>
      </c>
      <c r="AA155" s="153">
        <f t="shared" si="13"/>
        <v>0</v>
      </c>
      <c r="AR155" s="19" t="s">
        <v>451</v>
      </c>
      <c r="AT155" s="19" t="s">
        <v>218</v>
      </c>
      <c r="AU155" s="19" t="s">
        <v>89</v>
      </c>
      <c r="AY155" s="19" t="s">
        <v>168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451</v>
      </c>
      <c r="BM155" s="19" t="s">
        <v>1295</v>
      </c>
    </row>
    <row r="156" spans="2:65" s="1" customFormat="1" ht="16.5" customHeight="1">
      <c r="B156" s="145"/>
      <c r="C156" s="146" t="s">
        <v>317</v>
      </c>
      <c r="D156" s="146" t="s">
        <v>169</v>
      </c>
      <c r="E156" s="147" t="s">
        <v>1296</v>
      </c>
      <c r="F156" s="204" t="s">
        <v>1297</v>
      </c>
      <c r="G156" s="204"/>
      <c r="H156" s="204"/>
      <c r="I156" s="204"/>
      <c r="J156" s="148" t="s">
        <v>239</v>
      </c>
      <c r="K156" s="149">
        <v>5</v>
      </c>
      <c r="L156" s="205"/>
      <c r="M156" s="205"/>
      <c r="N156" s="205">
        <f t="shared" si="1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1.32</v>
      </c>
      <c r="W156" s="152">
        <f t="shared" si="11"/>
        <v>6.6000000000000005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R156" s="19" t="s">
        <v>416</v>
      </c>
      <c r="AT156" s="19" t="s">
        <v>169</v>
      </c>
      <c r="AU156" s="19" t="s">
        <v>89</v>
      </c>
      <c r="AY156" s="19" t="s">
        <v>168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416</v>
      </c>
      <c r="BM156" s="19" t="s">
        <v>1298</v>
      </c>
    </row>
    <row r="157" spans="2:65" s="1" customFormat="1" ht="25.5" customHeight="1">
      <c r="B157" s="145"/>
      <c r="C157" s="155" t="s">
        <v>321</v>
      </c>
      <c r="D157" s="155" t="s">
        <v>218</v>
      </c>
      <c r="E157" s="156" t="s">
        <v>1299</v>
      </c>
      <c r="F157" s="206" t="s">
        <v>1300</v>
      </c>
      <c r="G157" s="206"/>
      <c r="H157" s="206"/>
      <c r="I157" s="206"/>
      <c r="J157" s="157" t="s">
        <v>1188</v>
      </c>
      <c r="K157" s="158">
        <v>3</v>
      </c>
      <c r="L157" s="207"/>
      <c r="M157" s="207"/>
      <c r="N157" s="207">
        <f t="shared" si="1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</v>
      </c>
      <c r="W157" s="152">
        <f t="shared" si="11"/>
        <v>0</v>
      </c>
      <c r="X157" s="152">
        <v>1.6E-2</v>
      </c>
      <c r="Y157" s="152">
        <f t="shared" si="12"/>
        <v>4.8000000000000001E-2</v>
      </c>
      <c r="Z157" s="152">
        <v>0</v>
      </c>
      <c r="AA157" s="153">
        <f t="shared" si="13"/>
        <v>0</v>
      </c>
      <c r="AR157" s="19" t="s">
        <v>1249</v>
      </c>
      <c r="AT157" s="19" t="s">
        <v>218</v>
      </c>
      <c r="AU157" s="19" t="s">
        <v>89</v>
      </c>
      <c r="AY157" s="19" t="s">
        <v>168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416</v>
      </c>
      <c r="BM157" s="19" t="s">
        <v>1301</v>
      </c>
    </row>
    <row r="158" spans="2:65" s="1" customFormat="1" ht="25.5" customHeight="1">
      <c r="B158" s="145"/>
      <c r="C158" s="155" t="s">
        <v>118</v>
      </c>
      <c r="D158" s="155" t="s">
        <v>218</v>
      </c>
      <c r="E158" s="156" t="s">
        <v>1302</v>
      </c>
      <c r="F158" s="206" t="s">
        <v>1303</v>
      </c>
      <c r="G158" s="206"/>
      <c r="H158" s="206"/>
      <c r="I158" s="206"/>
      <c r="J158" s="157" t="s">
        <v>239</v>
      </c>
      <c r="K158" s="158">
        <v>2</v>
      </c>
      <c r="L158" s="207"/>
      <c r="M158" s="207"/>
      <c r="N158" s="207">
        <f t="shared" si="1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</v>
      </c>
      <c r="W158" s="152">
        <f t="shared" si="11"/>
        <v>0</v>
      </c>
      <c r="X158" s="152">
        <v>5.0000000000000001E-3</v>
      </c>
      <c r="Y158" s="152">
        <f t="shared" si="12"/>
        <v>0.01</v>
      </c>
      <c r="Z158" s="152">
        <v>0</v>
      </c>
      <c r="AA158" s="153">
        <f t="shared" si="13"/>
        <v>0</v>
      </c>
      <c r="AR158" s="19" t="s">
        <v>1249</v>
      </c>
      <c r="AT158" s="19" t="s">
        <v>218</v>
      </c>
      <c r="AU158" s="19" t="s">
        <v>89</v>
      </c>
      <c r="AY158" s="19" t="s">
        <v>168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416</v>
      </c>
      <c r="BM158" s="19" t="s">
        <v>1304</v>
      </c>
    </row>
    <row r="159" spans="2:65" s="1" customFormat="1" ht="16.5" customHeight="1">
      <c r="B159" s="145"/>
      <c r="C159" s="146" t="s">
        <v>328</v>
      </c>
      <c r="D159" s="146" t="s">
        <v>169</v>
      </c>
      <c r="E159" s="147" t="s">
        <v>1305</v>
      </c>
      <c r="F159" s="204" t="s">
        <v>1306</v>
      </c>
      <c r="G159" s="204"/>
      <c r="H159" s="204"/>
      <c r="I159" s="204"/>
      <c r="J159" s="148" t="s">
        <v>239</v>
      </c>
      <c r="K159" s="149">
        <v>2</v>
      </c>
      <c r="L159" s="205"/>
      <c r="M159" s="205"/>
      <c r="N159" s="205">
        <f t="shared" si="1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1.266</v>
      </c>
      <c r="W159" s="152">
        <f t="shared" si="11"/>
        <v>2.532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416</v>
      </c>
      <c r="AT159" s="19" t="s">
        <v>169</v>
      </c>
      <c r="AU159" s="19" t="s">
        <v>89</v>
      </c>
      <c r="AY159" s="19" t="s">
        <v>168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416</v>
      </c>
      <c r="BM159" s="19" t="s">
        <v>1307</v>
      </c>
    </row>
    <row r="160" spans="2:65" s="1" customFormat="1" ht="25.5" customHeight="1">
      <c r="B160" s="145"/>
      <c r="C160" s="155" t="s">
        <v>332</v>
      </c>
      <c r="D160" s="155" t="s">
        <v>218</v>
      </c>
      <c r="E160" s="156" t="s">
        <v>1308</v>
      </c>
      <c r="F160" s="206" t="s">
        <v>1309</v>
      </c>
      <c r="G160" s="206"/>
      <c r="H160" s="206"/>
      <c r="I160" s="206"/>
      <c r="J160" s="157" t="s">
        <v>239</v>
      </c>
      <c r="K160" s="158">
        <v>2</v>
      </c>
      <c r="L160" s="207"/>
      <c r="M160" s="207"/>
      <c r="N160" s="207">
        <f t="shared" si="1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 t="shared" si="11"/>
        <v>0</v>
      </c>
      <c r="X160" s="152">
        <v>0.01</v>
      </c>
      <c r="Y160" s="152">
        <f t="shared" si="12"/>
        <v>0.02</v>
      </c>
      <c r="Z160" s="152">
        <v>0</v>
      </c>
      <c r="AA160" s="153">
        <f t="shared" si="13"/>
        <v>0</v>
      </c>
      <c r="AR160" s="19" t="s">
        <v>1249</v>
      </c>
      <c r="AT160" s="19" t="s">
        <v>218</v>
      </c>
      <c r="AU160" s="19" t="s">
        <v>89</v>
      </c>
      <c r="AY160" s="19" t="s">
        <v>168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416</v>
      </c>
      <c r="BM160" s="19" t="s">
        <v>1310</v>
      </c>
    </row>
    <row r="161" spans="2:65" s="1" customFormat="1" ht="16.5" customHeight="1">
      <c r="B161" s="145"/>
      <c r="C161" s="146" t="s">
        <v>336</v>
      </c>
      <c r="D161" s="146" t="s">
        <v>169</v>
      </c>
      <c r="E161" s="147" t="s">
        <v>1311</v>
      </c>
      <c r="F161" s="204" t="s">
        <v>1312</v>
      </c>
      <c r="G161" s="204"/>
      <c r="H161" s="204"/>
      <c r="I161" s="204"/>
      <c r="J161" s="148" t="s">
        <v>239</v>
      </c>
      <c r="K161" s="149">
        <v>1</v>
      </c>
      <c r="L161" s="205"/>
      <c r="M161" s="205"/>
      <c r="N161" s="205">
        <f t="shared" si="1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0.67400000000000004</v>
      </c>
      <c r="W161" s="152">
        <f t="shared" si="11"/>
        <v>0.67400000000000004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416</v>
      </c>
      <c r="AT161" s="19" t="s">
        <v>169</v>
      </c>
      <c r="AU161" s="19" t="s">
        <v>89</v>
      </c>
      <c r="AY161" s="19" t="s">
        <v>168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416</v>
      </c>
      <c r="BM161" s="19" t="s">
        <v>1313</v>
      </c>
    </row>
    <row r="162" spans="2:65" s="1" customFormat="1" ht="25.5" customHeight="1">
      <c r="B162" s="145"/>
      <c r="C162" s="155" t="s">
        <v>340</v>
      </c>
      <c r="D162" s="155" t="s">
        <v>218</v>
      </c>
      <c r="E162" s="156" t="s">
        <v>1314</v>
      </c>
      <c r="F162" s="206" t="s">
        <v>1315</v>
      </c>
      <c r="G162" s="206"/>
      <c r="H162" s="206"/>
      <c r="I162" s="206"/>
      <c r="J162" s="157" t="s">
        <v>239</v>
      </c>
      <c r="K162" s="158">
        <v>1</v>
      </c>
      <c r="L162" s="207"/>
      <c r="M162" s="207"/>
      <c r="N162" s="207">
        <f t="shared" si="1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</v>
      </c>
      <c r="W162" s="152">
        <f t="shared" si="11"/>
        <v>0</v>
      </c>
      <c r="X162" s="152">
        <v>5.0000000000000001E-3</v>
      </c>
      <c r="Y162" s="152">
        <f t="shared" si="12"/>
        <v>5.0000000000000001E-3</v>
      </c>
      <c r="Z162" s="152">
        <v>0</v>
      </c>
      <c r="AA162" s="153">
        <f t="shared" si="13"/>
        <v>0</v>
      </c>
      <c r="AR162" s="19" t="s">
        <v>1249</v>
      </c>
      <c r="AT162" s="19" t="s">
        <v>218</v>
      </c>
      <c r="AU162" s="19" t="s">
        <v>89</v>
      </c>
      <c r="AY162" s="19" t="s">
        <v>168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416</v>
      </c>
      <c r="BM162" s="19" t="s">
        <v>1316</v>
      </c>
    </row>
    <row r="163" spans="2:65" s="1" customFormat="1" ht="25.5" customHeight="1">
      <c r="B163" s="145"/>
      <c r="C163" s="146" t="s">
        <v>344</v>
      </c>
      <c r="D163" s="146" t="s">
        <v>169</v>
      </c>
      <c r="E163" s="147" t="s">
        <v>1317</v>
      </c>
      <c r="F163" s="204" t="s">
        <v>1318</v>
      </c>
      <c r="G163" s="204"/>
      <c r="H163" s="204"/>
      <c r="I163" s="204"/>
      <c r="J163" s="148" t="s">
        <v>239</v>
      </c>
      <c r="K163" s="149">
        <v>1</v>
      </c>
      <c r="L163" s="205"/>
      <c r="M163" s="205"/>
      <c r="N163" s="205">
        <f t="shared" si="10"/>
        <v>0</v>
      </c>
      <c r="O163" s="205"/>
      <c r="P163" s="205"/>
      <c r="Q163" s="205"/>
      <c r="R163" s="150"/>
      <c r="T163" s="151" t="s">
        <v>5</v>
      </c>
      <c r="U163" s="41" t="s">
        <v>43</v>
      </c>
      <c r="V163" s="152">
        <v>23.504999999999999</v>
      </c>
      <c r="W163" s="152">
        <f t="shared" si="11"/>
        <v>23.504999999999999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R163" s="19" t="s">
        <v>416</v>
      </c>
      <c r="AT163" s="19" t="s">
        <v>169</v>
      </c>
      <c r="AU163" s="19" t="s">
        <v>89</v>
      </c>
      <c r="AY163" s="19" t="s">
        <v>168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416</v>
      </c>
      <c r="BM163" s="19" t="s">
        <v>1319</v>
      </c>
    </row>
    <row r="164" spans="2:65" s="1" customFormat="1" ht="16.5" customHeight="1">
      <c r="B164" s="145"/>
      <c r="C164" s="146" t="s">
        <v>348</v>
      </c>
      <c r="D164" s="146" t="s">
        <v>169</v>
      </c>
      <c r="E164" s="147" t="s">
        <v>1211</v>
      </c>
      <c r="F164" s="204" t="s">
        <v>1212</v>
      </c>
      <c r="G164" s="204"/>
      <c r="H164" s="204"/>
      <c r="I164" s="204"/>
      <c r="J164" s="148" t="s">
        <v>1213</v>
      </c>
      <c r="K164" s="149">
        <v>1895.0329999999999</v>
      </c>
      <c r="L164" s="205"/>
      <c r="M164" s="205"/>
      <c r="N164" s="205">
        <f t="shared" si="10"/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0</v>
      </c>
      <c r="W164" s="152">
        <f t="shared" si="11"/>
        <v>0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9" t="s">
        <v>416</v>
      </c>
      <c r="AT164" s="19" t="s">
        <v>169</v>
      </c>
      <c r="AU164" s="19" t="s">
        <v>89</v>
      </c>
      <c r="AY164" s="19" t="s">
        <v>168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416</v>
      </c>
      <c r="BM164" s="19" t="s">
        <v>1320</v>
      </c>
    </row>
    <row r="165" spans="2:65" s="1" customFormat="1" ht="16.5" customHeight="1">
      <c r="B165" s="145"/>
      <c r="C165" s="146" t="s">
        <v>352</v>
      </c>
      <c r="D165" s="146" t="s">
        <v>169</v>
      </c>
      <c r="E165" s="147" t="s">
        <v>1321</v>
      </c>
      <c r="F165" s="204" t="s">
        <v>1322</v>
      </c>
      <c r="G165" s="204"/>
      <c r="H165" s="204"/>
      <c r="I165" s="204"/>
      <c r="J165" s="148" t="s">
        <v>1213</v>
      </c>
      <c r="K165" s="149">
        <v>1529.2719999999999</v>
      </c>
      <c r="L165" s="205"/>
      <c r="M165" s="205"/>
      <c r="N165" s="205">
        <f t="shared" si="10"/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0</v>
      </c>
      <c r="W165" s="152">
        <f t="shared" si="11"/>
        <v>0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9" t="s">
        <v>416</v>
      </c>
      <c r="AT165" s="19" t="s">
        <v>169</v>
      </c>
      <c r="AU165" s="19" t="s">
        <v>89</v>
      </c>
      <c r="AY165" s="19" t="s">
        <v>168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416</v>
      </c>
      <c r="BM165" s="19" t="s">
        <v>1323</v>
      </c>
    </row>
    <row r="166" spans="2:65" s="1" customFormat="1" ht="16.5" customHeight="1">
      <c r="B166" s="145"/>
      <c r="C166" s="146" t="s">
        <v>356</v>
      </c>
      <c r="D166" s="146" t="s">
        <v>169</v>
      </c>
      <c r="E166" s="147" t="s">
        <v>1324</v>
      </c>
      <c r="F166" s="204" t="s">
        <v>1325</v>
      </c>
      <c r="G166" s="204"/>
      <c r="H166" s="204"/>
      <c r="I166" s="204"/>
      <c r="J166" s="148" t="s">
        <v>1213</v>
      </c>
      <c r="K166" s="149">
        <v>1529.2719999999999</v>
      </c>
      <c r="L166" s="205"/>
      <c r="M166" s="205"/>
      <c r="N166" s="205">
        <f t="shared" si="10"/>
        <v>0</v>
      </c>
      <c r="O166" s="205"/>
      <c r="P166" s="205"/>
      <c r="Q166" s="205"/>
      <c r="R166" s="150"/>
      <c r="T166" s="151" t="s">
        <v>5</v>
      </c>
      <c r="U166" s="159" t="s">
        <v>43</v>
      </c>
      <c r="V166" s="160">
        <v>0</v>
      </c>
      <c r="W166" s="160">
        <f t="shared" si="11"/>
        <v>0</v>
      </c>
      <c r="X166" s="160">
        <v>0</v>
      </c>
      <c r="Y166" s="160">
        <f t="shared" si="12"/>
        <v>0</v>
      </c>
      <c r="Z166" s="160">
        <v>0</v>
      </c>
      <c r="AA166" s="161">
        <f t="shared" si="13"/>
        <v>0</v>
      </c>
      <c r="AR166" s="19" t="s">
        <v>416</v>
      </c>
      <c r="AT166" s="19" t="s">
        <v>169</v>
      </c>
      <c r="AU166" s="19" t="s">
        <v>89</v>
      </c>
      <c r="AY166" s="19" t="s">
        <v>168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416</v>
      </c>
      <c r="BM166" s="19" t="s">
        <v>1326</v>
      </c>
    </row>
    <row r="167" spans="2:65" s="1" customFormat="1" ht="6.9" customHeight="1"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8"/>
    </row>
  </sheetData>
  <mergeCells count="20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H1:K1"/>
    <mergeCell ref="S2:AC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</mergeCells>
  <hyperlinks>
    <hyperlink ref="F1:G1" location="C2" display="1) Krycí list rozpočtu" xr:uid="{00000000-0004-0000-0B00-000000000000}"/>
    <hyperlink ref="H1:K1" location="C87" display="2) Rekapitulace rozpočtu" xr:uid="{00000000-0004-0000-0B00-000001000000}"/>
    <hyperlink ref="L1" location="C113" display="3) Rozpočet" xr:uid="{00000000-0004-0000-0B00-000002000000}"/>
    <hyperlink ref="S1:T1" location="'Rekapitulace stavby'!C2" display="Rekapitulace stavby" xr:uid="{00000000-0004-0000-0B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06"/>
  <sheetViews>
    <sheetView showGridLines="0" workbookViewId="0">
      <pane ySplit="1" topLeftCell="A198" activePane="bottomLeft" state="frozen"/>
      <selection pane="bottomLeft" activeCell="AE213" sqref="AE21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90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134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N102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ROUND((SUM(BE102:BE103)+SUM(BE122:BE205)), 2)</f>
        <v>0</v>
      </c>
      <c r="I33" s="224"/>
      <c r="J33" s="224"/>
      <c r="K33" s="33"/>
      <c r="L33" s="33"/>
      <c r="M33" s="231">
        <f>ROUND(ROUND((SUM(BE102:BE103)+SUM(BE122:BE205)),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ROUND((SUM(BF102:BF103)+SUM(BF122:BF205)), 2)</f>
        <v>0</v>
      </c>
      <c r="I34" s="224"/>
      <c r="J34" s="224"/>
      <c r="K34" s="33"/>
      <c r="L34" s="33"/>
      <c r="M34" s="231">
        <f>ROUND(ROUND((SUM(BF102:BF103)+SUM(BF122:BF205)),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ROUND((SUM(BG102:BG103)+SUM(BG122:BG205)),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ROUND((SUM(BH102:BH103)+SUM(BH122:BH205)),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ROUND((SUM(BI102:BI103)+SUM(BI122:BI205)),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11 - SO 101 - Smíšená stezka (km 0,134 - 1,173) - osa 1 - 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N122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N123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N124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N141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145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N143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N146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N163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N169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149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N193</f>
        <v>0</v>
      </c>
      <c r="O97" s="167"/>
      <c r="P97" s="167"/>
      <c r="Q97" s="167"/>
      <c r="R97" s="124"/>
    </row>
    <row r="98" spans="2:21" s="8" customFormat="1" ht="19.95" customHeight="1">
      <c r="B98" s="122"/>
      <c r="C98" s="96"/>
      <c r="D98" s="123" t="s">
        <v>150</v>
      </c>
      <c r="E98" s="96"/>
      <c r="F98" s="96"/>
      <c r="G98" s="96"/>
      <c r="H98" s="96"/>
      <c r="I98" s="96"/>
      <c r="J98" s="96"/>
      <c r="K98" s="96"/>
      <c r="L98" s="96"/>
      <c r="M98" s="96"/>
      <c r="N98" s="166">
        <f>N199</f>
        <v>0</v>
      </c>
      <c r="O98" s="167"/>
      <c r="P98" s="167"/>
      <c r="Q98" s="167"/>
      <c r="R98" s="124"/>
    </row>
    <row r="99" spans="2:21" s="7" customFormat="1" ht="24.9" customHeight="1">
      <c r="B99" s="118"/>
      <c r="C99" s="119"/>
      <c r="D99" s="120" t="s">
        <v>151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1">
        <f>N201</f>
        <v>0</v>
      </c>
      <c r="O99" s="221"/>
      <c r="P99" s="221"/>
      <c r="Q99" s="221"/>
      <c r="R99" s="121"/>
    </row>
    <row r="100" spans="2:21" s="8" customFormat="1" ht="19.95" customHeight="1">
      <c r="B100" s="122"/>
      <c r="C100" s="96"/>
      <c r="D100" s="123" t="s">
        <v>152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66">
        <f>N202</f>
        <v>0</v>
      </c>
      <c r="O100" s="167"/>
      <c r="P100" s="167"/>
      <c r="Q100" s="167"/>
      <c r="R100" s="124"/>
    </row>
    <row r="101" spans="2:21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153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22">
        <v>0</v>
      </c>
      <c r="O102" s="223"/>
      <c r="P102" s="223"/>
      <c r="Q102" s="223"/>
      <c r="R102" s="34"/>
      <c r="T102" s="125"/>
      <c r="U102" s="126" t="s">
        <v>42</v>
      </c>
    </row>
    <row r="103" spans="2:21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08" t="s">
        <v>124</v>
      </c>
      <c r="D104" s="109"/>
      <c r="E104" s="109"/>
      <c r="F104" s="109"/>
      <c r="G104" s="109"/>
      <c r="H104" s="109"/>
      <c r="I104" s="109"/>
      <c r="J104" s="109"/>
      <c r="K104" s="109"/>
      <c r="L104" s="163">
        <f>ROUND(SUM(N89+N102),2)</f>
        <v>0</v>
      </c>
      <c r="M104" s="163"/>
      <c r="N104" s="163"/>
      <c r="O104" s="163"/>
      <c r="P104" s="163"/>
      <c r="Q104" s="163"/>
      <c r="R104" s="34"/>
    </row>
    <row r="105" spans="2:21" s="1" customFormat="1" ht="6.9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21" s="1" customFormat="1" ht="6.9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21" s="1" customFormat="1" ht="36.9" customHeight="1">
      <c r="B110" s="32"/>
      <c r="C110" s="187" t="s">
        <v>154</v>
      </c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34"/>
    </row>
    <row r="111" spans="2:21" s="1" customFormat="1" ht="6.9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30" customHeight="1">
      <c r="B112" s="32"/>
      <c r="C112" s="29" t="s">
        <v>17</v>
      </c>
      <c r="D112" s="33"/>
      <c r="E112" s="33"/>
      <c r="F112" s="225" t="str">
        <f>F6</f>
        <v>Smíšená stezka a chodníky - etapa II - Smíšená stezka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33"/>
      <c r="R112" s="34"/>
    </row>
    <row r="113" spans="2:65" ht="30" customHeight="1">
      <c r="B113" s="23"/>
      <c r="C113" s="29" t="s">
        <v>131</v>
      </c>
      <c r="D113" s="25"/>
      <c r="E113" s="25"/>
      <c r="F113" s="225" t="s">
        <v>132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25"/>
      <c r="R113" s="24"/>
    </row>
    <row r="114" spans="2:65" s="1" customFormat="1" ht="36.9" customHeight="1">
      <c r="B114" s="32"/>
      <c r="C114" s="66" t="s">
        <v>133</v>
      </c>
      <c r="D114" s="33"/>
      <c r="E114" s="33"/>
      <c r="F114" s="189" t="str">
        <f>F8</f>
        <v>11 - SO 101 - Smíšená stezka (km 0,134 - 1,173) - osa 1 - uznatelné náklady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33"/>
      <c r="R114" s="34"/>
    </row>
    <row r="115" spans="2:65" s="1" customFormat="1" ht="6.9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8" customHeight="1">
      <c r="B116" s="32"/>
      <c r="C116" s="29" t="s">
        <v>21</v>
      </c>
      <c r="D116" s="33"/>
      <c r="E116" s="33"/>
      <c r="F116" s="27" t="str">
        <f>F10</f>
        <v>Lomnice</v>
      </c>
      <c r="G116" s="33"/>
      <c r="H116" s="33"/>
      <c r="I116" s="33"/>
      <c r="J116" s="33"/>
      <c r="K116" s="29" t="s">
        <v>23</v>
      </c>
      <c r="L116" s="33"/>
      <c r="M116" s="218" t="str">
        <f>IF(O10="","",O10)</f>
        <v>1. 7. 2018</v>
      </c>
      <c r="N116" s="218"/>
      <c r="O116" s="218"/>
      <c r="P116" s="218"/>
      <c r="Q116" s="33"/>
      <c r="R116" s="34"/>
    </row>
    <row r="117" spans="2:65" s="1" customFormat="1" ht="6.9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3.2">
      <c r="B118" s="32"/>
      <c r="C118" s="29" t="s">
        <v>25</v>
      </c>
      <c r="D118" s="33"/>
      <c r="E118" s="33"/>
      <c r="F118" s="27" t="str">
        <f>E13</f>
        <v>obec Lomnice</v>
      </c>
      <c r="G118" s="33"/>
      <c r="H118" s="33"/>
      <c r="I118" s="33"/>
      <c r="J118" s="33"/>
      <c r="K118" s="29" t="s">
        <v>31</v>
      </c>
      <c r="L118" s="33"/>
      <c r="M118" s="200" t="str">
        <f>E19</f>
        <v>ATELIS - ateliér liniových staveb</v>
      </c>
      <c r="N118" s="200"/>
      <c r="O118" s="200"/>
      <c r="P118" s="200"/>
      <c r="Q118" s="200"/>
      <c r="R118" s="34"/>
    </row>
    <row r="119" spans="2:65" s="1" customFormat="1" ht="14.4" customHeight="1">
      <c r="B119" s="32"/>
      <c r="C119" s="29" t="s">
        <v>29</v>
      </c>
      <c r="D119" s="33"/>
      <c r="E119" s="33"/>
      <c r="F119" s="27" t="str">
        <f>IF(E16="","",E16)</f>
        <v xml:space="preserve"> </v>
      </c>
      <c r="G119" s="33"/>
      <c r="H119" s="33"/>
      <c r="I119" s="33"/>
      <c r="J119" s="33"/>
      <c r="K119" s="29" t="s">
        <v>36</v>
      </c>
      <c r="L119" s="33"/>
      <c r="M119" s="200" t="str">
        <f>E22</f>
        <v>Čiklová</v>
      </c>
      <c r="N119" s="200"/>
      <c r="O119" s="200"/>
      <c r="P119" s="200"/>
      <c r="Q119" s="200"/>
      <c r="R119" s="34"/>
    </row>
    <row r="120" spans="2:65" s="1" customFormat="1" ht="10.3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5" s="9" customFormat="1" ht="29.25" customHeight="1">
      <c r="B121" s="127"/>
      <c r="C121" s="128" t="s">
        <v>155</v>
      </c>
      <c r="D121" s="129" t="s">
        <v>156</v>
      </c>
      <c r="E121" s="129" t="s">
        <v>60</v>
      </c>
      <c r="F121" s="219" t="s">
        <v>157</v>
      </c>
      <c r="G121" s="219"/>
      <c r="H121" s="219"/>
      <c r="I121" s="219"/>
      <c r="J121" s="129" t="s">
        <v>158</v>
      </c>
      <c r="K121" s="129" t="s">
        <v>159</v>
      </c>
      <c r="L121" s="219" t="s">
        <v>160</v>
      </c>
      <c r="M121" s="219"/>
      <c r="N121" s="219" t="s">
        <v>139</v>
      </c>
      <c r="O121" s="219"/>
      <c r="P121" s="219"/>
      <c r="Q121" s="220"/>
      <c r="R121" s="130"/>
      <c r="T121" s="73" t="s">
        <v>161</v>
      </c>
      <c r="U121" s="74" t="s">
        <v>42</v>
      </c>
      <c r="V121" s="74" t="s">
        <v>162</v>
      </c>
      <c r="W121" s="74" t="s">
        <v>163</v>
      </c>
      <c r="X121" s="74" t="s">
        <v>164</v>
      </c>
      <c r="Y121" s="74" t="s">
        <v>165</v>
      </c>
      <c r="Z121" s="74" t="s">
        <v>166</v>
      </c>
      <c r="AA121" s="75" t="s">
        <v>167</v>
      </c>
    </row>
    <row r="122" spans="2:65" s="1" customFormat="1" ht="29.25" customHeight="1">
      <c r="B122" s="32"/>
      <c r="C122" s="77" t="s">
        <v>135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08">
        <f>BK122</f>
        <v>0</v>
      </c>
      <c r="O122" s="209"/>
      <c r="P122" s="209"/>
      <c r="Q122" s="209"/>
      <c r="R122" s="34"/>
      <c r="T122" s="76"/>
      <c r="U122" s="48"/>
      <c r="V122" s="48"/>
      <c r="W122" s="131">
        <f>W123+W201</f>
        <v>1835.973303</v>
      </c>
      <c r="X122" s="48"/>
      <c r="Y122" s="131">
        <f>Y123+Y201</f>
        <v>1719.512785352</v>
      </c>
      <c r="Z122" s="48"/>
      <c r="AA122" s="132">
        <f>AA123+AA201</f>
        <v>236.86700000000002</v>
      </c>
      <c r="AT122" s="19" t="s">
        <v>77</v>
      </c>
      <c r="AU122" s="19" t="s">
        <v>141</v>
      </c>
      <c r="BK122" s="133">
        <f>BK123+BK201</f>
        <v>0</v>
      </c>
    </row>
    <row r="123" spans="2:65" s="10" customFormat="1" ht="37.35" customHeight="1">
      <c r="B123" s="134"/>
      <c r="C123" s="135"/>
      <c r="D123" s="136" t="s">
        <v>142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10">
        <f>BK123</f>
        <v>0</v>
      </c>
      <c r="O123" s="211"/>
      <c r="P123" s="211"/>
      <c r="Q123" s="211"/>
      <c r="R123" s="137"/>
      <c r="T123" s="138"/>
      <c r="U123" s="135"/>
      <c r="V123" s="135"/>
      <c r="W123" s="139">
        <f>W124+W141+W143+W146+W163+W169+W193+W199</f>
        <v>1831.0533029999999</v>
      </c>
      <c r="X123" s="135"/>
      <c r="Y123" s="139">
        <f>Y124+Y141+Y143+Y146+Y163+Y169+Y193+Y199</f>
        <v>1716.376185352</v>
      </c>
      <c r="Z123" s="135"/>
      <c r="AA123" s="140">
        <f>AA124+AA141+AA143+AA146+AA163+AA169+AA193+AA199</f>
        <v>236.86700000000002</v>
      </c>
      <c r="AR123" s="141" t="s">
        <v>83</v>
      </c>
      <c r="AT123" s="142" t="s">
        <v>77</v>
      </c>
      <c r="AU123" s="142" t="s">
        <v>78</v>
      </c>
      <c r="AY123" s="141" t="s">
        <v>168</v>
      </c>
      <c r="BK123" s="143">
        <f>BK124+BK141+BK143+BK146+BK163+BK169+BK193+BK199</f>
        <v>0</v>
      </c>
    </row>
    <row r="124" spans="2:65" s="10" customFormat="1" ht="19.95" customHeight="1">
      <c r="B124" s="134"/>
      <c r="C124" s="135"/>
      <c r="D124" s="144" t="s">
        <v>143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12">
        <f>BK124</f>
        <v>0</v>
      </c>
      <c r="O124" s="213"/>
      <c r="P124" s="213"/>
      <c r="Q124" s="213"/>
      <c r="R124" s="137"/>
      <c r="T124" s="138"/>
      <c r="U124" s="135"/>
      <c r="V124" s="135"/>
      <c r="W124" s="139">
        <f>SUM(W125:W140)</f>
        <v>286.33049999999997</v>
      </c>
      <c r="X124" s="135"/>
      <c r="Y124" s="139">
        <f>SUM(Y125:Y140)</f>
        <v>466.4</v>
      </c>
      <c r="Z124" s="135"/>
      <c r="AA124" s="140">
        <f>SUM(AA125:AA140)</f>
        <v>225.685</v>
      </c>
      <c r="AR124" s="141" t="s">
        <v>83</v>
      </c>
      <c r="AT124" s="142" t="s">
        <v>77</v>
      </c>
      <c r="AU124" s="142" t="s">
        <v>83</v>
      </c>
      <c r="AY124" s="141" t="s">
        <v>168</v>
      </c>
      <c r="BK124" s="143">
        <f>SUM(BK125:BK140)</f>
        <v>0</v>
      </c>
    </row>
    <row r="125" spans="2:65" s="1" customFormat="1" ht="25.5" customHeight="1">
      <c r="B125" s="145"/>
      <c r="C125" s="146" t="s">
        <v>83</v>
      </c>
      <c r="D125" s="146" t="s">
        <v>169</v>
      </c>
      <c r="E125" s="147" t="s">
        <v>170</v>
      </c>
      <c r="F125" s="204" t="s">
        <v>171</v>
      </c>
      <c r="G125" s="204"/>
      <c r="H125" s="204"/>
      <c r="I125" s="204"/>
      <c r="J125" s="148" t="s">
        <v>172</v>
      </c>
      <c r="K125" s="149">
        <v>25</v>
      </c>
      <c r="L125" s="205"/>
      <c r="M125" s="205"/>
      <c r="N125" s="205">
        <f t="shared" ref="N125:N140" si="0">ROUND(L125*K125,2)</f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0.17599999999999999</v>
      </c>
      <c r="W125" s="152">
        <f t="shared" ref="W125:W140" si="1">V125*K125</f>
        <v>4.3999999999999995</v>
      </c>
      <c r="X125" s="152">
        <v>0</v>
      </c>
      <c r="Y125" s="152">
        <f t="shared" ref="Y125:Y140" si="2">X125*K125</f>
        <v>0</v>
      </c>
      <c r="Z125" s="152">
        <v>0.255</v>
      </c>
      <c r="AA125" s="153">
        <f t="shared" ref="AA125:AA140" si="3">Z125*K125</f>
        <v>6.375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ref="BE125:BE140" si="4">IF(U125="základní",N125,0)</f>
        <v>0</v>
      </c>
      <c r="BF125" s="154">
        <f t="shared" ref="BF125:BF140" si="5">IF(U125="snížená",N125,0)</f>
        <v>0</v>
      </c>
      <c r="BG125" s="154">
        <f t="shared" ref="BG125:BG140" si="6">IF(U125="zákl. přenesená",N125,0)</f>
        <v>0</v>
      </c>
      <c r="BH125" s="154">
        <f t="shared" ref="BH125:BH140" si="7">IF(U125="sníž. přenesená",N125,0)</f>
        <v>0</v>
      </c>
      <c r="BI125" s="154">
        <f t="shared" ref="BI125:BI140" si="8">IF(U125="nulová",N125,0)</f>
        <v>0</v>
      </c>
      <c r="BJ125" s="19" t="s">
        <v>83</v>
      </c>
      <c r="BK125" s="154">
        <f t="shared" ref="BK125:BK140" si="9">ROUND(L125*K125,2)</f>
        <v>0</v>
      </c>
      <c r="BL125" s="19" t="s">
        <v>173</v>
      </c>
      <c r="BM125" s="19" t="s">
        <v>174</v>
      </c>
    </row>
    <row r="126" spans="2:65" s="1" customFormat="1" ht="25.5" customHeight="1">
      <c r="B126" s="145"/>
      <c r="C126" s="146" t="s">
        <v>89</v>
      </c>
      <c r="D126" s="146" t="s">
        <v>169</v>
      </c>
      <c r="E126" s="147" t="s">
        <v>175</v>
      </c>
      <c r="F126" s="204" t="s">
        <v>176</v>
      </c>
      <c r="G126" s="204"/>
      <c r="H126" s="204"/>
      <c r="I126" s="204"/>
      <c r="J126" s="148" t="s">
        <v>172</v>
      </c>
      <c r="K126" s="149">
        <v>6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0.23</v>
      </c>
      <c r="W126" s="152">
        <f t="shared" si="1"/>
        <v>1.3800000000000001</v>
      </c>
      <c r="X126" s="152">
        <v>0</v>
      </c>
      <c r="Y126" s="152">
        <f t="shared" si="2"/>
        <v>0</v>
      </c>
      <c r="Z126" s="152">
        <v>0.26</v>
      </c>
      <c r="AA126" s="153">
        <f t="shared" si="3"/>
        <v>1.56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177</v>
      </c>
    </row>
    <row r="127" spans="2:65" s="1" customFormat="1" ht="38.25" customHeight="1">
      <c r="B127" s="145"/>
      <c r="C127" s="146" t="s">
        <v>178</v>
      </c>
      <c r="D127" s="146" t="s">
        <v>169</v>
      </c>
      <c r="E127" s="147" t="s">
        <v>179</v>
      </c>
      <c r="F127" s="204" t="s">
        <v>180</v>
      </c>
      <c r="G127" s="204"/>
      <c r="H127" s="204"/>
      <c r="I127" s="204"/>
      <c r="J127" s="148" t="s">
        <v>172</v>
      </c>
      <c r="K127" s="149">
        <v>20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0.23699999999999999</v>
      </c>
      <c r="W127" s="152">
        <f t="shared" si="1"/>
        <v>4.74</v>
      </c>
      <c r="X127" s="152">
        <v>0</v>
      </c>
      <c r="Y127" s="152">
        <f t="shared" si="2"/>
        <v>0</v>
      </c>
      <c r="Z127" s="152">
        <v>0.42499999999999999</v>
      </c>
      <c r="AA127" s="153">
        <f t="shared" si="3"/>
        <v>8.5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181</v>
      </c>
    </row>
    <row r="128" spans="2:65" s="1" customFormat="1" ht="25.5" customHeight="1">
      <c r="B128" s="145"/>
      <c r="C128" s="146" t="s">
        <v>173</v>
      </c>
      <c r="D128" s="146" t="s">
        <v>169</v>
      </c>
      <c r="E128" s="147" t="s">
        <v>182</v>
      </c>
      <c r="F128" s="204" t="s">
        <v>183</v>
      </c>
      <c r="G128" s="204"/>
      <c r="H128" s="204"/>
      <c r="I128" s="204"/>
      <c r="J128" s="148" t="s">
        <v>172</v>
      </c>
      <c r="K128" s="149">
        <v>1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1.35</v>
      </c>
      <c r="W128" s="152">
        <f t="shared" si="1"/>
        <v>1.35</v>
      </c>
      <c r="X128" s="152">
        <v>0</v>
      </c>
      <c r="Y128" s="152">
        <f t="shared" si="2"/>
        <v>0</v>
      </c>
      <c r="Z128" s="152">
        <v>0.32500000000000001</v>
      </c>
      <c r="AA128" s="153">
        <f t="shared" si="3"/>
        <v>0.32500000000000001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184</v>
      </c>
    </row>
    <row r="129" spans="2:65" s="1" customFormat="1" ht="25.5" customHeight="1">
      <c r="B129" s="145"/>
      <c r="C129" s="146" t="s">
        <v>185</v>
      </c>
      <c r="D129" s="146" t="s">
        <v>169</v>
      </c>
      <c r="E129" s="147" t="s">
        <v>186</v>
      </c>
      <c r="F129" s="204" t="s">
        <v>187</v>
      </c>
      <c r="G129" s="204"/>
      <c r="H129" s="204"/>
      <c r="I129" s="204"/>
      <c r="J129" s="148" t="s">
        <v>172</v>
      </c>
      <c r="K129" s="149">
        <v>380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0.183</v>
      </c>
      <c r="W129" s="152">
        <f t="shared" si="1"/>
        <v>69.539999999999992</v>
      </c>
      <c r="X129" s="152">
        <v>0</v>
      </c>
      <c r="Y129" s="152">
        <f t="shared" si="2"/>
        <v>0</v>
      </c>
      <c r="Z129" s="152">
        <v>0.45</v>
      </c>
      <c r="AA129" s="153">
        <f t="shared" si="3"/>
        <v>171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188</v>
      </c>
    </row>
    <row r="130" spans="2:65" s="1" customFormat="1" ht="25.5" customHeight="1">
      <c r="B130" s="145"/>
      <c r="C130" s="146" t="s">
        <v>189</v>
      </c>
      <c r="D130" s="146" t="s">
        <v>169</v>
      </c>
      <c r="E130" s="147" t="s">
        <v>190</v>
      </c>
      <c r="F130" s="204" t="s">
        <v>191</v>
      </c>
      <c r="G130" s="204"/>
      <c r="H130" s="204"/>
      <c r="I130" s="204"/>
      <c r="J130" s="148" t="s">
        <v>192</v>
      </c>
      <c r="K130" s="149">
        <v>185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0.13300000000000001</v>
      </c>
      <c r="W130" s="152">
        <f t="shared" si="1"/>
        <v>24.605</v>
      </c>
      <c r="X130" s="152">
        <v>0</v>
      </c>
      <c r="Y130" s="152">
        <f t="shared" si="2"/>
        <v>0</v>
      </c>
      <c r="Z130" s="152">
        <v>0.20499999999999999</v>
      </c>
      <c r="AA130" s="153">
        <f t="shared" si="3"/>
        <v>37.924999999999997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193</v>
      </c>
    </row>
    <row r="131" spans="2:65" s="1" customFormat="1" ht="25.5" customHeight="1">
      <c r="B131" s="145"/>
      <c r="C131" s="146" t="s">
        <v>194</v>
      </c>
      <c r="D131" s="146" t="s">
        <v>169</v>
      </c>
      <c r="E131" s="147" t="s">
        <v>195</v>
      </c>
      <c r="F131" s="204" t="s">
        <v>196</v>
      </c>
      <c r="G131" s="204"/>
      <c r="H131" s="204"/>
      <c r="I131" s="204"/>
      <c r="J131" s="148" t="s">
        <v>197</v>
      </c>
      <c r="K131" s="149">
        <v>82.5</v>
      </c>
      <c r="L131" s="205"/>
      <c r="M131" s="205"/>
      <c r="N131" s="205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9.7000000000000003E-2</v>
      </c>
      <c r="W131" s="152">
        <f t="shared" si="1"/>
        <v>8.0024999999999995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198</v>
      </c>
    </row>
    <row r="132" spans="2:65" s="1" customFormat="1" ht="38.25" customHeight="1">
      <c r="B132" s="145"/>
      <c r="C132" s="146" t="s">
        <v>199</v>
      </c>
      <c r="D132" s="146" t="s">
        <v>169</v>
      </c>
      <c r="E132" s="147" t="s">
        <v>200</v>
      </c>
      <c r="F132" s="204" t="s">
        <v>201</v>
      </c>
      <c r="G132" s="204"/>
      <c r="H132" s="204"/>
      <c r="I132" s="204"/>
      <c r="J132" s="148" t="s">
        <v>197</v>
      </c>
      <c r="K132" s="149">
        <v>396</v>
      </c>
      <c r="L132" s="205"/>
      <c r="M132" s="205"/>
      <c r="N132" s="205">
        <f t="shared" si="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0.22900000000000001</v>
      </c>
      <c r="W132" s="152">
        <f t="shared" si="1"/>
        <v>90.683999999999997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173</v>
      </c>
      <c r="BM132" s="19" t="s">
        <v>202</v>
      </c>
    </row>
    <row r="133" spans="2:65" s="1" customFormat="1" ht="25.5" customHeight="1">
      <c r="B133" s="145"/>
      <c r="C133" s="146" t="s">
        <v>203</v>
      </c>
      <c r="D133" s="146" t="s">
        <v>169</v>
      </c>
      <c r="E133" s="147" t="s">
        <v>204</v>
      </c>
      <c r="F133" s="204" t="s">
        <v>205</v>
      </c>
      <c r="G133" s="204"/>
      <c r="H133" s="204"/>
      <c r="I133" s="204"/>
      <c r="J133" s="148" t="s">
        <v>197</v>
      </c>
      <c r="K133" s="149">
        <v>82.5</v>
      </c>
      <c r="L133" s="205"/>
      <c r="M133" s="205"/>
      <c r="N133" s="205">
        <f t="shared" si="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4.5999999999999999E-2</v>
      </c>
      <c r="W133" s="152">
        <f t="shared" si="1"/>
        <v>3.7949999999999999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173</v>
      </c>
      <c r="BM133" s="19" t="s">
        <v>206</v>
      </c>
    </row>
    <row r="134" spans="2:65" s="1" customFormat="1" ht="25.5" customHeight="1">
      <c r="B134" s="145"/>
      <c r="C134" s="146" t="s">
        <v>207</v>
      </c>
      <c r="D134" s="146" t="s">
        <v>169</v>
      </c>
      <c r="E134" s="147" t="s">
        <v>208</v>
      </c>
      <c r="F134" s="204" t="s">
        <v>209</v>
      </c>
      <c r="G134" s="204"/>
      <c r="H134" s="204"/>
      <c r="I134" s="204"/>
      <c r="J134" s="148" t="s">
        <v>197</v>
      </c>
      <c r="K134" s="149">
        <v>339</v>
      </c>
      <c r="L134" s="205"/>
      <c r="M134" s="205"/>
      <c r="N134" s="205">
        <f t="shared" si="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8.3000000000000004E-2</v>
      </c>
      <c r="W134" s="152">
        <f t="shared" si="1"/>
        <v>28.137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173</v>
      </c>
      <c r="AT134" s="19" t="s">
        <v>169</v>
      </c>
      <c r="AU134" s="19" t="s">
        <v>89</v>
      </c>
      <c r="AY134" s="19" t="s">
        <v>168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173</v>
      </c>
      <c r="BM134" s="19" t="s">
        <v>210</v>
      </c>
    </row>
    <row r="135" spans="2:65" s="1" customFormat="1" ht="38.25" customHeight="1">
      <c r="B135" s="145"/>
      <c r="C135" s="146" t="s">
        <v>87</v>
      </c>
      <c r="D135" s="146" t="s">
        <v>169</v>
      </c>
      <c r="E135" s="147" t="s">
        <v>211</v>
      </c>
      <c r="F135" s="204" t="s">
        <v>212</v>
      </c>
      <c r="G135" s="204"/>
      <c r="H135" s="204"/>
      <c r="I135" s="204"/>
      <c r="J135" s="148" t="s">
        <v>197</v>
      </c>
      <c r="K135" s="149">
        <v>1695</v>
      </c>
      <c r="L135" s="205"/>
      <c r="M135" s="205"/>
      <c r="N135" s="205">
        <f t="shared" si="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4.0000000000000001E-3</v>
      </c>
      <c r="W135" s="152">
        <f t="shared" si="1"/>
        <v>6.78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173</v>
      </c>
      <c r="BM135" s="19" t="s">
        <v>213</v>
      </c>
    </row>
    <row r="136" spans="2:65" s="1" customFormat="1" ht="25.5" customHeight="1">
      <c r="B136" s="145"/>
      <c r="C136" s="146" t="s">
        <v>91</v>
      </c>
      <c r="D136" s="146" t="s">
        <v>169</v>
      </c>
      <c r="E136" s="147" t="s">
        <v>214</v>
      </c>
      <c r="F136" s="204" t="s">
        <v>215</v>
      </c>
      <c r="G136" s="204"/>
      <c r="H136" s="204"/>
      <c r="I136" s="204"/>
      <c r="J136" s="148" t="s">
        <v>197</v>
      </c>
      <c r="K136" s="149">
        <v>212</v>
      </c>
      <c r="L136" s="205"/>
      <c r="M136" s="205"/>
      <c r="N136" s="205">
        <f t="shared" si="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4.2999999999999997E-2</v>
      </c>
      <c r="W136" s="152">
        <f t="shared" si="1"/>
        <v>9.1159999999999997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173</v>
      </c>
      <c r="BM136" s="19" t="s">
        <v>216</v>
      </c>
    </row>
    <row r="137" spans="2:65" s="1" customFormat="1" ht="16.5" customHeight="1">
      <c r="B137" s="145"/>
      <c r="C137" s="155" t="s">
        <v>217</v>
      </c>
      <c r="D137" s="155" t="s">
        <v>218</v>
      </c>
      <c r="E137" s="156" t="s">
        <v>219</v>
      </c>
      <c r="F137" s="206" t="s">
        <v>220</v>
      </c>
      <c r="G137" s="206"/>
      <c r="H137" s="206"/>
      <c r="I137" s="206"/>
      <c r="J137" s="157" t="s">
        <v>221</v>
      </c>
      <c r="K137" s="158">
        <v>466.4</v>
      </c>
      <c r="L137" s="207"/>
      <c r="M137" s="207"/>
      <c r="N137" s="207">
        <f t="shared" si="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</v>
      </c>
      <c r="W137" s="152">
        <f t="shared" si="1"/>
        <v>0</v>
      </c>
      <c r="X137" s="152">
        <v>1</v>
      </c>
      <c r="Y137" s="152">
        <f t="shared" si="2"/>
        <v>466.4</v>
      </c>
      <c r="Z137" s="152">
        <v>0</v>
      </c>
      <c r="AA137" s="153">
        <f t="shared" si="3"/>
        <v>0</v>
      </c>
      <c r="AR137" s="19" t="s">
        <v>199</v>
      </c>
      <c r="AT137" s="19" t="s">
        <v>218</v>
      </c>
      <c r="AU137" s="19" t="s">
        <v>89</v>
      </c>
      <c r="AY137" s="19" t="s">
        <v>168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173</v>
      </c>
      <c r="BM137" s="19" t="s">
        <v>222</v>
      </c>
    </row>
    <row r="138" spans="2:65" s="1" customFormat="1" ht="25.5" customHeight="1">
      <c r="B138" s="145"/>
      <c r="C138" s="146" t="s">
        <v>223</v>
      </c>
      <c r="D138" s="146" t="s">
        <v>169</v>
      </c>
      <c r="E138" s="147" t="s">
        <v>224</v>
      </c>
      <c r="F138" s="204" t="s">
        <v>225</v>
      </c>
      <c r="G138" s="204"/>
      <c r="H138" s="204"/>
      <c r="I138" s="204"/>
      <c r="J138" s="148" t="s">
        <v>221</v>
      </c>
      <c r="K138" s="149">
        <v>644.1</v>
      </c>
      <c r="L138" s="205"/>
      <c r="M138" s="205"/>
      <c r="N138" s="205">
        <f t="shared" si="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173</v>
      </c>
      <c r="BM138" s="19" t="s">
        <v>226</v>
      </c>
    </row>
    <row r="139" spans="2:65" s="1" customFormat="1" ht="25.5" customHeight="1">
      <c r="B139" s="145"/>
      <c r="C139" s="146" t="s">
        <v>11</v>
      </c>
      <c r="D139" s="146" t="s">
        <v>169</v>
      </c>
      <c r="E139" s="147" t="s">
        <v>227</v>
      </c>
      <c r="F139" s="204" t="s">
        <v>228</v>
      </c>
      <c r="G139" s="204"/>
      <c r="H139" s="204"/>
      <c r="I139" s="204"/>
      <c r="J139" s="148" t="s">
        <v>197</v>
      </c>
      <c r="K139" s="149">
        <v>57</v>
      </c>
      <c r="L139" s="205"/>
      <c r="M139" s="205"/>
      <c r="N139" s="205">
        <f t="shared" si="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0.29899999999999999</v>
      </c>
      <c r="W139" s="152">
        <f t="shared" si="1"/>
        <v>17.042999999999999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173</v>
      </c>
      <c r="AT139" s="19" t="s">
        <v>169</v>
      </c>
      <c r="AU139" s="19" t="s">
        <v>89</v>
      </c>
      <c r="AY139" s="19" t="s">
        <v>168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173</v>
      </c>
      <c r="BM139" s="19" t="s">
        <v>229</v>
      </c>
    </row>
    <row r="140" spans="2:65" s="1" customFormat="1" ht="25.5" customHeight="1">
      <c r="B140" s="145"/>
      <c r="C140" s="146" t="s">
        <v>96</v>
      </c>
      <c r="D140" s="146" t="s">
        <v>169</v>
      </c>
      <c r="E140" s="147" t="s">
        <v>230</v>
      </c>
      <c r="F140" s="204" t="s">
        <v>231</v>
      </c>
      <c r="G140" s="204"/>
      <c r="H140" s="204"/>
      <c r="I140" s="204"/>
      <c r="J140" s="148" t="s">
        <v>172</v>
      </c>
      <c r="K140" s="149">
        <v>931</v>
      </c>
      <c r="L140" s="205"/>
      <c r="M140" s="205"/>
      <c r="N140" s="205">
        <f t="shared" si="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1.7999999999999999E-2</v>
      </c>
      <c r="W140" s="152">
        <f t="shared" si="1"/>
        <v>16.757999999999999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173</v>
      </c>
      <c r="BM140" s="19" t="s">
        <v>232</v>
      </c>
    </row>
    <row r="141" spans="2:65" s="10" customFormat="1" ht="29.85" customHeight="1">
      <c r="B141" s="134"/>
      <c r="C141" s="135"/>
      <c r="D141" s="144" t="s">
        <v>144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214">
        <f>BK141</f>
        <v>0</v>
      </c>
      <c r="O141" s="215"/>
      <c r="P141" s="215"/>
      <c r="Q141" s="215"/>
      <c r="R141" s="137"/>
      <c r="T141" s="138"/>
      <c r="U141" s="135"/>
      <c r="V141" s="135"/>
      <c r="W141" s="139">
        <f>W142</f>
        <v>9.4257249999999999</v>
      </c>
      <c r="X141" s="135"/>
      <c r="Y141" s="139">
        <f>Y142</f>
        <v>0</v>
      </c>
      <c r="Z141" s="135"/>
      <c r="AA141" s="140">
        <f>AA142</f>
        <v>1.74</v>
      </c>
      <c r="AR141" s="141" t="s">
        <v>83</v>
      </c>
      <c r="AT141" s="142" t="s">
        <v>77</v>
      </c>
      <c r="AU141" s="142" t="s">
        <v>83</v>
      </c>
      <c r="AY141" s="141" t="s">
        <v>168</v>
      </c>
      <c r="BK141" s="143">
        <f>BK142</f>
        <v>0</v>
      </c>
    </row>
    <row r="142" spans="2:65" s="1" customFormat="1" ht="25.5" customHeight="1">
      <c r="B142" s="145"/>
      <c r="C142" s="146" t="s">
        <v>99</v>
      </c>
      <c r="D142" s="146" t="s">
        <v>169</v>
      </c>
      <c r="E142" s="147" t="s">
        <v>233</v>
      </c>
      <c r="F142" s="204" t="s">
        <v>234</v>
      </c>
      <c r="G142" s="204"/>
      <c r="H142" s="204"/>
      <c r="I142" s="204"/>
      <c r="J142" s="148" t="s">
        <v>197</v>
      </c>
      <c r="K142" s="149">
        <v>0.72499999999999998</v>
      </c>
      <c r="L142" s="205"/>
      <c r="M142" s="205"/>
      <c r="N142" s="205">
        <f>ROUND(L142*K142,2)</f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13.000999999999999</v>
      </c>
      <c r="W142" s="152">
        <f>V142*K142</f>
        <v>9.4257249999999999</v>
      </c>
      <c r="X142" s="152">
        <v>0</v>
      </c>
      <c r="Y142" s="152">
        <f>X142*K142</f>
        <v>0</v>
      </c>
      <c r="Z142" s="152">
        <v>2.4</v>
      </c>
      <c r="AA142" s="153">
        <f>Z142*K142</f>
        <v>1.74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19" t="s">
        <v>83</v>
      </c>
      <c r="BK142" s="154">
        <f>ROUND(L142*K142,2)</f>
        <v>0</v>
      </c>
      <c r="BL142" s="19" t="s">
        <v>173</v>
      </c>
      <c r="BM142" s="19" t="s">
        <v>235</v>
      </c>
    </row>
    <row r="143" spans="2:65" s="10" customFormat="1" ht="29.85" customHeight="1">
      <c r="B143" s="134"/>
      <c r="C143" s="135"/>
      <c r="D143" s="144" t="s">
        <v>145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14">
        <f>BK143</f>
        <v>0</v>
      </c>
      <c r="O143" s="215"/>
      <c r="P143" s="215"/>
      <c r="Q143" s="215"/>
      <c r="R143" s="137"/>
      <c r="T143" s="138"/>
      <c r="U143" s="135"/>
      <c r="V143" s="135"/>
      <c r="W143" s="139">
        <f>SUM(W144:W145)</f>
        <v>0.28000000000000003</v>
      </c>
      <c r="X143" s="135"/>
      <c r="Y143" s="139">
        <f>SUM(Y144:Y145)</f>
        <v>5.3060000000000003E-2</v>
      </c>
      <c r="Z143" s="135"/>
      <c r="AA143" s="140">
        <f>SUM(AA144:AA145)</f>
        <v>0</v>
      </c>
      <c r="AR143" s="141" t="s">
        <v>83</v>
      </c>
      <c r="AT143" s="142" t="s">
        <v>77</v>
      </c>
      <c r="AU143" s="142" t="s">
        <v>83</v>
      </c>
      <c r="AY143" s="141" t="s">
        <v>168</v>
      </c>
      <c r="BK143" s="143">
        <f>SUM(BK144:BK145)</f>
        <v>0</v>
      </c>
    </row>
    <row r="144" spans="2:65" s="1" customFormat="1" ht="25.5" customHeight="1">
      <c r="B144" s="145"/>
      <c r="C144" s="146" t="s">
        <v>236</v>
      </c>
      <c r="D144" s="146" t="s">
        <v>169</v>
      </c>
      <c r="E144" s="147" t="s">
        <v>237</v>
      </c>
      <c r="F144" s="204" t="s">
        <v>238</v>
      </c>
      <c r="G144" s="204"/>
      <c r="H144" s="204"/>
      <c r="I144" s="204"/>
      <c r="J144" s="148" t="s">
        <v>239</v>
      </c>
      <c r="K144" s="149">
        <v>1</v>
      </c>
      <c r="L144" s="205"/>
      <c r="M144" s="205"/>
      <c r="N144" s="205">
        <f>ROUND(L144*K144,2)</f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0.28000000000000003</v>
      </c>
      <c r="W144" s="152">
        <f>V144*K144</f>
        <v>0.28000000000000003</v>
      </c>
      <c r="X144" s="152">
        <v>6.6E-3</v>
      </c>
      <c r="Y144" s="152">
        <f>X144*K144</f>
        <v>6.6E-3</v>
      </c>
      <c r="Z144" s="152">
        <v>0</v>
      </c>
      <c r="AA144" s="153">
        <f>Z144*K144</f>
        <v>0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19" t="s">
        <v>83</v>
      </c>
      <c r="BK144" s="154">
        <f>ROUND(L144*K144,2)</f>
        <v>0</v>
      </c>
      <c r="BL144" s="19" t="s">
        <v>173</v>
      </c>
      <c r="BM144" s="19" t="s">
        <v>240</v>
      </c>
    </row>
    <row r="145" spans="2:65" s="1" customFormat="1" ht="25.5" customHeight="1">
      <c r="B145" s="145"/>
      <c r="C145" s="155" t="s">
        <v>241</v>
      </c>
      <c r="D145" s="155" t="s">
        <v>218</v>
      </c>
      <c r="E145" s="156" t="s">
        <v>242</v>
      </c>
      <c r="F145" s="206" t="s">
        <v>243</v>
      </c>
      <c r="G145" s="206"/>
      <c r="H145" s="206"/>
      <c r="I145" s="206"/>
      <c r="J145" s="157" t="s">
        <v>239</v>
      </c>
      <c r="K145" s="158">
        <v>1.01</v>
      </c>
      <c r="L145" s="207"/>
      <c r="M145" s="207"/>
      <c r="N145" s="207">
        <f>ROUND(L145*K145,2)</f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0</v>
      </c>
      <c r="W145" s="152">
        <f>V145*K145</f>
        <v>0</v>
      </c>
      <c r="X145" s="152">
        <v>4.5999999999999999E-2</v>
      </c>
      <c r="Y145" s="152">
        <f>X145*K145</f>
        <v>4.6460000000000001E-2</v>
      </c>
      <c r="Z145" s="152">
        <v>0</v>
      </c>
      <c r="AA145" s="153">
        <f>Z145*K145</f>
        <v>0</v>
      </c>
      <c r="AR145" s="19" t="s">
        <v>199</v>
      </c>
      <c r="AT145" s="19" t="s">
        <v>218</v>
      </c>
      <c r="AU145" s="19" t="s">
        <v>89</v>
      </c>
      <c r="AY145" s="19" t="s">
        <v>168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9" t="s">
        <v>83</v>
      </c>
      <c r="BK145" s="154">
        <f>ROUND(L145*K145,2)</f>
        <v>0</v>
      </c>
      <c r="BL145" s="19" t="s">
        <v>173</v>
      </c>
      <c r="BM145" s="19" t="s">
        <v>244</v>
      </c>
    </row>
    <row r="146" spans="2:65" s="10" customFormat="1" ht="29.85" customHeight="1">
      <c r="B146" s="134"/>
      <c r="C146" s="135"/>
      <c r="D146" s="144" t="s">
        <v>146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14">
        <f>BK146</f>
        <v>0</v>
      </c>
      <c r="O146" s="215"/>
      <c r="P146" s="215"/>
      <c r="Q146" s="215"/>
      <c r="R146" s="137"/>
      <c r="T146" s="138"/>
      <c r="U146" s="135"/>
      <c r="V146" s="135"/>
      <c r="W146" s="139">
        <f>SUM(W147:W162)</f>
        <v>441.16550000000001</v>
      </c>
      <c r="X146" s="135"/>
      <c r="Y146" s="139">
        <f>SUM(Y147:Y162)</f>
        <v>1094.329045</v>
      </c>
      <c r="Z146" s="135"/>
      <c r="AA146" s="140">
        <f>SUM(AA147:AA162)</f>
        <v>0</v>
      </c>
      <c r="AR146" s="141" t="s">
        <v>83</v>
      </c>
      <c r="AT146" s="142" t="s">
        <v>77</v>
      </c>
      <c r="AU146" s="142" t="s">
        <v>83</v>
      </c>
      <c r="AY146" s="141" t="s">
        <v>168</v>
      </c>
      <c r="BK146" s="143">
        <f>SUM(BK147:BK162)</f>
        <v>0</v>
      </c>
    </row>
    <row r="147" spans="2:65" s="1" customFormat="1" ht="25.5" customHeight="1">
      <c r="B147" s="145"/>
      <c r="C147" s="146" t="s">
        <v>245</v>
      </c>
      <c r="D147" s="146" t="s">
        <v>169</v>
      </c>
      <c r="E147" s="147" t="s">
        <v>246</v>
      </c>
      <c r="F147" s="204" t="s">
        <v>247</v>
      </c>
      <c r="G147" s="204"/>
      <c r="H147" s="204"/>
      <c r="I147" s="204"/>
      <c r="J147" s="148" t="s">
        <v>172</v>
      </c>
      <c r="K147" s="149">
        <v>1520</v>
      </c>
      <c r="L147" s="205"/>
      <c r="M147" s="205"/>
      <c r="N147" s="205">
        <f t="shared" ref="N147:N162" si="10">ROUND(L147*K147,2)</f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1.9E-2</v>
      </c>
      <c r="W147" s="152">
        <f t="shared" ref="W147:W162" si="11">V147*K147</f>
        <v>28.88</v>
      </c>
      <c r="X147" s="152">
        <v>0</v>
      </c>
      <c r="Y147" s="152">
        <f t="shared" ref="Y147:Y162" si="12">X147*K147</f>
        <v>0</v>
      </c>
      <c r="Z147" s="152">
        <v>0</v>
      </c>
      <c r="AA147" s="153">
        <f t="shared" ref="AA147:AA162" si="13">Z147*K147</f>
        <v>0</v>
      </c>
      <c r="AR147" s="19" t="s">
        <v>173</v>
      </c>
      <c r="AT147" s="19" t="s">
        <v>169</v>
      </c>
      <c r="AU147" s="19" t="s">
        <v>89</v>
      </c>
      <c r="AY147" s="19" t="s">
        <v>168</v>
      </c>
      <c r="BE147" s="154">
        <f t="shared" ref="BE147:BE162" si="14">IF(U147="základní",N147,0)</f>
        <v>0</v>
      </c>
      <c r="BF147" s="154">
        <f t="shared" ref="BF147:BF162" si="15">IF(U147="snížená",N147,0)</f>
        <v>0</v>
      </c>
      <c r="BG147" s="154">
        <f t="shared" ref="BG147:BG162" si="16">IF(U147="zákl. přenesená",N147,0)</f>
        <v>0</v>
      </c>
      <c r="BH147" s="154">
        <f t="shared" ref="BH147:BH162" si="17">IF(U147="sníž. přenesená",N147,0)</f>
        <v>0</v>
      </c>
      <c r="BI147" s="154">
        <f t="shared" ref="BI147:BI162" si="18">IF(U147="nulová",N147,0)</f>
        <v>0</v>
      </c>
      <c r="BJ147" s="19" t="s">
        <v>83</v>
      </c>
      <c r="BK147" s="154">
        <f t="shared" ref="BK147:BK162" si="19">ROUND(L147*K147,2)</f>
        <v>0</v>
      </c>
      <c r="BL147" s="19" t="s">
        <v>173</v>
      </c>
      <c r="BM147" s="19" t="s">
        <v>248</v>
      </c>
    </row>
    <row r="148" spans="2:65" s="1" customFormat="1" ht="16.5" customHeight="1">
      <c r="B148" s="145"/>
      <c r="C148" s="155" t="s">
        <v>10</v>
      </c>
      <c r="D148" s="155" t="s">
        <v>218</v>
      </c>
      <c r="E148" s="156" t="s">
        <v>249</v>
      </c>
      <c r="F148" s="206" t="s">
        <v>250</v>
      </c>
      <c r="G148" s="206"/>
      <c r="H148" s="206"/>
      <c r="I148" s="206"/>
      <c r="J148" s="157" t="s">
        <v>221</v>
      </c>
      <c r="K148" s="158">
        <v>623.20000000000005</v>
      </c>
      <c r="L148" s="207"/>
      <c r="M148" s="207"/>
      <c r="N148" s="207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1"/>
        <v>0</v>
      </c>
      <c r="X148" s="152">
        <v>1</v>
      </c>
      <c r="Y148" s="152">
        <f t="shared" si="12"/>
        <v>623.20000000000005</v>
      </c>
      <c r="Z148" s="152">
        <v>0</v>
      </c>
      <c r="AA148" s="153">
        <f t="shared" si="13"/>
        <v>0</v>
      </c>
      <c r="AR148" s="19" t="s">
        <v>199</v>
      </c>
      <c r="AT148" s="19" t="s">
        <v>218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173</v>
      </c>
      <c r="BM148" s="19" t="s">
        <v>251</v>
      </c>
    </row>
    <row r="149" spans="2:65" s="1" customFormat="1" ht="16.5" customHeight="1">
      <c r="B149" s="145"/>
      <c r="C149" s="155" t="s">
        <v>109</v>
      </c>
      <c r="D149" s="155" t="s">
        <v>218</v>
      </c>
      <c r="E149" s="156" t="s">
        <v>252</v>
      </c>
      <c r="F149" s="206" t="s">
        <v>253</v>
      </c>
      <c r="G149" s="206"/>
      <c r="H149" s="206"/>
      <c r="I149" s="206"/>
      <c r="J149" s="157" t="s">
        <v>221</v>
      </c>
      <c r="K149" s="158">
        <v>296.73599999999999</v>
      </c>
      <c r="L149" s="207"/>
      <c r="M149" s="207"/>
      <c r="N149" s="207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0</v>
      </c>
      <c r="W149" s="152">
        <f t="shared" si="11"/>
        <v>0</v>
      </c>
      <c r="X149" s="152">
        <v>1</v>
      </c>
      <c r="Y149" s="152">
        <f t="shared" si="12"/>
        <v>296.73599999999999</v>
      </c>
      <c r="Z149" s="152">
        <v>0</v>
      </c>
      <c r="AA149" s="153">
        <f t="shared" si="13"/>
        <v>0</v>
      </c>
      <c r="AR149" s="19" t="s">
        <v>199</v>
      </c>
      <c r="AT149" s="19" t="s">
        <v>218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173</v>
      </c>
      <c r="BM149" s="19" t="s">
        <v>254</v>
      </c>
    </row>
    <row r="150" spans="2:65" s="1" customFormat="1" ht="16.5" customHeight="1">
      <c r="B150" s="145"/>
      <c r="C150" s="146" t="s">
        <v>255</v>
      </c>
      <c r="D150" s="146" t="s">
        <v>169</v>
      </c>
      <c r="E150" s="147" t="s">
        <v>256</v>
      </c>
      <c r="F150" s="204" t="s">
        <v>257</v>
      </c>
      <c r="G150" s="204"/>
      <c r="H150" s="204"/>
      <c r="I150" s="204"/>
      <c r="J150" s="148" t="s">
        <v>172</v>
      </c>
      <c r="K150" s="149">
        <v>185</v>
      </c>
      <c r="L150" s="205"/>
      <c r="M150" s="205"/>
      <c r="N150" s="205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2.3E-2</v>
      </c>
      <c r="W150" s="152">
        <f t="shared" si="11"/>
        <v>4.2549999999999999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173</v>
      </c>
      <c r="AT150" s="19" t="s">
        <v>169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173</v>
      </c>
      <c r="BM150" s="19" t="s">
        <v>258</v>
      </c>
    </row>
    <row r="151" spans="2:65" s="1" customFormat="1" ht="16.5" customHeight="1">
      <c r="B151" s="145"/>
      <c r="C151" s="146" t="s">
        <v>259</v>
      </c>
      <c r="D151" s="146" t="s">
        <v>169</v>
      </c>
      <c r="E151" s="147" t="s">
        <v>260</v>
      </c>
      <c r="F151" s="204" t="s">
        <v>261</v>
      </c>
      <c r="G151" s="204"/>
      <c r="H151" s="204"/>
      <c r="I151" s="204"/>
      <c r="J151" s="148" t="s">
        <v>172</v>
      </c>
      <c r="K151" s="149">
        <v>229</v>
      </c>
      <c r="L151" s="205"/>
      <c r="M151" s="205"/>
      <c r="N151" s="205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2.5999999999999999E-2</v>
      </c>
      <c r="W151" s="152">
        <f t="shared" si="11"/>
        <v>5.9539999999999997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9" t="s">
        <v>173</v>
      </c>
      <c r="AT151" s="19" t="s">
        <v>169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173</v>
      </c>
      <c r="BM151" s="19" t="s">
        <v>262</v>
      </c>
    </row>
    <row r="152" spans="2:65" s="1" customFormat="1" ht="16.5" customHeight="1">
      <c r="B152" s="145"/>
      <c r="C152" s="146" t="s">
        <v>263</v>
      </c>
      <c r="D152" s="146" t="s">
        <v>169</v>
      </c>
      <c r="E152" s="147" t="s">
        <v>264</v>
      </c>
      <c r="F152" s="204" t="s">
        <v>265</v>
      </c>
      <c r="G152" s="204"/>
      <c r="H152" s="204"/>
      <c r="I152" s="204"/>
      <c r="J152" s="148" t="s">
        <v>172</v>
      </c>
      <c r="K152" s="149">
        <v>648.5</v>
      </c>
      <c r="L152" s="205"/>
      <c r="M152" s="205"/>
      <c r="N152" s="205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2.9000000000000001E-2</v>
      </c>
      <c r="W152" s="152">
        <f t="shared" si="11"/>
        <v>18.8065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173</v>
      </c>
      <c r="AT152" s="19" t="s">
        <v>169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173</v>
      </c>
      <c r="BM152" s="19" t="s">
        <v>266</v>
      </c>
    </row>
    <row r="153" spans="2:65" s="1" customFormat="1" ht="16.5" customHeight="1">
      <c r="B153" s="145"/>
      <c r="C153" s="146" t="s">
        <v>112</v>
      </c>
      <c r="D153" s="146" t="s">
        <v>169</v>
      </c>
      <c r="E153" s="147" t="s">
        <v>267</v>
      </c>
      <c r="F153" s="204" t="s">
        <v>268</v>
      </c>
      <c r="G153" s="204"/>
      <c r="H153" s="204"/>
      <c r="I153" s="204"/>
      <c r="J153" s="148" t="s">
        <v>172</v>
      </c>
      <c r="K153" s="149">
        <v>20</v>
      </c>
      <c r="L153" s="205"/>
      <c r="M153" s="205"/>
      <c r="N153" s="205">
        <f t="shared" si="10"/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2.4E-2</v>
      </c>
      <c r="W153" s="152">
        <f t="shared" si="11"/>
        <v>0.48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173</v>
      </c>
      <c r="AT153" s="19" t="s">
        <v>169</v>
      </c>
      <c r="AU153" s="19" t="s">
        <v>89</v>
      </c>
      <c r="AY153" s="19" t="s">
        <v>168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173</v>
      </c>
      <c r="BM153" s="19" t="s">
        <v>269</v>
      </c>
    </row>
    <row r="154" spans="2:65" s="1" customFormat="1" ht="25.5" customHeight="1">
      <c r="B154" s="145"/>
      <c r="C154" s="146" t="s">
        <v>115</v>
      </c>
      <c r="D154" s="146" t="s">
        <v>169</v>
      </c>
      <c r="E154" s="147" t="s">
        <v>270</v>
      </c>
      <c r="F154" s="204" t="s">
        <v>271</v>
      </c>
      <c r="G154" s="204"/>
      <c r="H154" s="204"/>
      <c r="I154" s="204"/>
      <c r="J154" s="148" t="s">
        <v>172</v>
      </c>
      <c r="K154" s="149">
        <v>628.5</v>
      </c>
      <c r="L154" s="205"/>
      <c r="M154" s="205"/>
      <c r="N154" s="205">
        <f t="shared" si="10"/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0.5</v>
      </c>
      <c r="W154" s="152">
        <f t="shared" si="11"/>
        <v>314.25</v>
      </c>
      <c r="X154" s="152">
        <v>8.4250000000000005E-2</v>
      </c>
      <c r="Y154" s="152">
        <f t="shared" si="12"/>
        <v>52.951125000000005</v>
      </c>
      <c r="Z154" s="152">
        <v>0</v>
      </c>
      <c r="AA154" s="153">
        <f t="shared" si="13"/>
        <v>0</v>
      </c>
      <c r="AR154" s="19" t="s">
        <v>173</v>
      </c>
      <c r="AT154" s="19" t="s">
        <v>169</v>
      </c>
      <c r="AU154" s="19" t="s">
        <v>89</v>
      </c>
      <c r="AY154" s="19" t="s">
        <v>168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173</v>
      </c>
      <c r="BM154" s="19" t="s">
        <v>272</v>
      </c>
    </row>
    <row r="155" spans="2:65" s="1" customFormat="1" ht="25.5" customHeight="1">
      <c r="B155" s="145"/>
      <c r="C155" s="155" t="s">
        <v>273</v>
      </c>
      <c r="D155" s="155" t="s">
        <v>218</v>
      </c>
      <c r="E155" s="156" t="s">
        <v>274</v>
      </c>
      <c r="F155" s="206" t="s">
        <v>275</v>
      </c>
      <c r="G155" s="206"/>
      <c r="H155" s="206"/>
      <c r="I155" s="206"/>
      <c r="J155" s="157" t="s">
        <v>172</v>
      </c>
      <c r="K155" s="158">
        <v>606</v>
      </c>
      <c r="L155" s="207"/>
      <c r="M155" s="207"/>
      <c r="N155" s="207">
        <f t="shared" si="10"/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</v>
      </c>
      <c r="W155" s="152">
        <f t="shared" si="11"/>
        <v>0</v>
      </c>
      <c r="X155" s="152">
        <v>0.14000000000000001</v>
      </c>
      <c r="Y155" s="152">
        <f t="shared" si="12"/>
        <v>84.84</v>
      </c>
      <c r="Z155" s="152">
        <v>0</v>
      </c>
      <c r="AA155" s="153">
        <f t="shared" si="13"/>
        <v>0</v>
      </c>
      <c r="AR155" s="19" t="s">
        <v>199</v>
      </c>
      <c r="AT155" s="19" t="s">
        <v>218</v>
      </c>
      <c r="AU155" s="19" t="s">
        <v>89</v>
      </c>
      <c r="AY155" s="19" t="s">
        <v>168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173</v>
      </c>
      <c r="BM155" s="19" t="s">
        <v>276</v>
      </c>
    </row>
    <row r="156" spans="2:65" s="1" customFormat="1" ht="16.5" customHeight="1">
      <c r="B156" s="145"/>
      <c r="C156" s="155" t="s">
        <v>277</v>
      </c>
      <c r="D156" s="155" t="s">
        <v>218</v>
      </c>
      <c r="E156" s="156" t="s">
        <v>278</v>
      </c>
      <c r="F156" s="206" t="s">
        <v>279</v>
      </c>
      <c r="G156" s="206"/>
      <c r="H156" s="206"/>
      <c r="I156" s="206"/>
      <c r="J156" s="157" t="s">
        <v>172</v>
      </c>
      <c r="K156" s="158">
        <v>15.45</v>
      </c>
      <c r="L156" s="207"/>
      <c r="M156" s="207"/>
      <c r="N156" s="207">
        <f t="shared" si="1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</v>
      </c>
      <c r="W156" s="152">
        <f t="shared" si="11"/>
        <v>0</v>
      </c>
      <c r="X156" s="152">
        <v>0.14599999999999999</v>
      </c>
      <c r="Y156" s="152">
        <f t="shared" si="12"/>
        <v>2.2556999999999996</v>
      </c>
      <c r="Z156" s="152">
        <v>0</v>
      </c>
      <c r="AA156" s="153">
        <f t="shared" si="13"/>
        <v>0</v>
      </c>
      <c r="AR156" s="19" t="s">
        <v>199</v>
      </c>
      <c r="AT156" s="19" t="s">
        <v>218</v>
      </c>
      <c r="AU156" s="19" t="s">
        <v>89</v>
      </c>
      <c r="AY156" s="19" t="s">
        <v>168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173</v>
      </c>
      <c r="BM156" s="19" t="s">
        <v>280</v>
      </c>
    </row>
    <row r="157" spans="2:65" s="1" customFormat="1" ht="16.5" customHeight="1">
      <c r="B157" s="145"/>
      <c r="C157" s="155" t="s">
        <v>281</v>
      </c>
      <c r="D157" s="155" t="s">
        <v>218</v>
      </c>
      <c r="E157" s="156" t="s">
        <v>282</v>
      </c>
      <c r="F157" s="206" t="s">
        <v>283</v>
      </c>
      <c r="G157" s="206"/>
      <c r="H157" s="206"/>
      <c r="I157" s="206"/>
      <c r="J157" s="157" t="s">
        <v>172</v>
      </c>
      <c r="K157" s="158">
        <v>13.904999999999999</v>
      </c>
      <c r="L157" s="207"/>
      <c r="M157" s="207"/>
      <c r="N157" s="207">
        <f t="shared" si="1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</v>
      </c>
      <c r="W157" s="152">
        <f t="shared" si="11"/>
        <v>0</v>
      </c>
      <c r="X157" s="152">
        <v>0.14000000000000001</v>
      </c>
      <c r="Y157" s="152">
        <f t="shared" si="12"/>
        <v>1.9467000000000001</v>
      </c>
      <c r="Z157" s="152">
        <v>0</v>
      </c>
      <c r="AA157" s="153">
        <f t="shared" si="13"/>
        <v>0</v>
      </c>
      <c r="AR157" s="19" t="s">
        <v>199</v>
      </c>
      <c r="AT157" s="19" t="s">
        <v>218</v>
      </c>
      <c r="AU157" s="19" t="s">
        <v>89</v>
      </c>
      <c r="AY157" s="19" t="s">
        <v>168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173</v>
      </c>
      <c r="BM157" s="19" t="s">
        <v>284</v>
      </c>
    </row>
    <row r="158" spans="2:65" s="1" customFormat="1" ht="38.25" customHeight="1">
      <c r="B158" s="145"/>
      <c r="C158" s="146" t="s">
        <v>285</v>
      </c>
      <c r="D158" s="146" t="s">
        <v>169</v>
      </c>
      <c r="E158" s="147" t="s">
        <v>286</v>
      </c>
      <c r="F158" s="204" t="s">
        <v>287</v>
      </c>
      <c r="G158" s="204"/>
      <c r="H158" s="204"/>
      <c r="I158" s="204"/>
      <c r="J158" s="148" t="s">
        <v>172</v>
      </c>
      <c r="K158" s="149">
        <v>116</v>
      </c>
      <c r="L158" s="205"/>
      <c r="M158" s="205"/>
      <c r="N158" s="205">
        <f t="shared" si="1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0.53500000000000003</v>
      </c>
      <c r="W158" s="152">
        <f t="shared" si="11"/>
        <v>62.06</v>
      </c>
      <c r="X158" s="152">
        <v>0.10362</v>
      </c>
      <c r="Y158" s="152">
        <f t="shared" si="12"/>
        <v>12.019920000000001</v>
      </c>
      <c r="Z158" s="152">
        <v>0</v>
      </c>
      <c r="AA158" s="153">
        <f t="shared" si="13"/>
        <v>0</v>
      </c>
      <c r="AR158" s="19" t="s">
        <v>173</v>
      </c>
      <c r="AT158" s="19" t="s">
        <v>169</v>
      </c>
      <c r="AU158" s="19" t="s">
        <v>89</v>
      </c>
      <c r="AY158" s="19" t="s">
        <v>168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173</v>
      </c>
      <c r="BM158" s="19" t="s">
        <v>288</v>
      </c>
    </row>
    <row r="159" spans="2:65" s="1" customFormat="1" ht="25.5" customHeight="1">
      <c r="B159" s="145"/>
      <c r="C159" s="155" t="s">
        <v>289</v>
      </c>
      <c r="D159" s="155" t="s">
        <v>218</v>
      </c>
      <c r="E159" s="156" t="s">
        <v>290</v>
      </c>
      <c r="F159" s="206" t="s">
        <v>291</v>
      </c>
      <c r="G159" s="206"/>
      <c r="H159" s="206"/>
      <c r="I159" s="206"/>
      <c r="J159" s="157" t="s">
        <v>172</v>
      </c>
      <c r="K159" s="158">
        <v>90.9</v>
      </c>
      <c r="L159" s="207"/>
      <c r="M159" s="207"/>
      <c r="N159" s="207">
        <f t="shared" si="1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0</v>
      </c>
      <c r="W159" s="152">
        <f t="shared" si="11"/>
        <v>0</v>
      </c>
      <c r="X159" s="152">
        <v>0.18</v>
      </c>
      <c r="Y159" s="152">
        <f t="shared" si="12"/>
        <v>16.362000000000002</v>
      </c>
      <c r="Z159" s="152">
        <v>0</v>
      </c>
      <c r="AA159" s="153">
        <f t="shared" si="13"/>
        <v>0</v>
      </c>
      <c r="AR159" s="19" t="s">
        <v>199</v>
      </c>
      <c r="AT159" s="19" t="s">
        <v>218</v>
      </c>
      <c r="AU159" s="19" t="s">
        <v>89</v>
      </c>
      <c r="AY159" s="19" t="s">
        <v>168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173</v>
      </c>
      <c r="BM159" s="19" t="s">
        <v>292</v>
      </c>
    </row>
    <row r="160" spans="2:65" s="1" customFormat="1" ht="16.5" customHeight="1">
      <c r="B160" s="145"/>
      <c r="C160" s="155" t="s">
        <v>293</v>
      </c>
      <c r="D160" s="155" t="s">
        <v>218</v>
      </c>
      <c r="E160" s="156" t="s">
        <v>294</v>
      </c>
      <c r="F160" s="206" t="s">
        <v>295</v>
      </c>
      <c r="G160" s="206"/>
      <c r="H160" s="206"/>
      <c r="I160" s="206"/>
      <c r="J160" s="157" t="s">
        <v>172</v>
      </c>
      <c r="K160" s="158">
        <v>20.6</v>
      </c>
      <c r="L160" s="207"/>
      <c r="M160" s="207"/>
      <c r="N160" s="207">
        <f t="shared" si="1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 t="shared" si="11"/>
        <v>0</v>
      </c>
      <c r="X160" s="152">
        <v>0.14599999999999999</v>
      </c>
      <c r="Y160" s="152">
        <f t="shared" si="12"/>
        <v>3.0076000000000001</v>
      </c>
      <c r="Z160" s="152">
        <v>0</v>
      </c>
      <c r="AA160" s="153">
        <f t="shared" si="13"/>
        <v>0</v>
      </c>
      <c r="AR160" s="19" t="s">
        <v>199</v>
      </c>
      <c r="AT160" s="19" t="s">
        <v>218</v>
      </c>
      <c r="AU160" s="19" t="s">
        <v>89</v>
      </c>
      <c r="AY160" s="19" t="s">
        <v>168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173</v>
      </c>
      <c r="BM160" s="19" t="s">
        <v>296</v>
      </c>
    </row>
    <row r="161" spans="2:65" s="1" customFormat="1" ht="38.25" customHeight="1">
      <c r="B161" s="145"/>
      <c r="C161" s="146" t="s">
        <v>297</v>
      </c>
      <c r="D161" s="146" t="s">
        <v>169</v>
      </c>
      <c r="E161" s="147" t="s">
        <v>298</v>
      </c>
      <c r="F161" s="204" t="s">
        <v>299</v>
      </c>
      <c r="G161" s="204"/>
      <c r="H161" s="204"/>
      <c r="I161" s="204"/>
      <c r="J161" s="148" t="s">
        <v>172</v>
      </c>
      <c r="K161" s="149">
        <v>10</v>
      </c>
      <c r="L161" s="205"/>
      <c r="M161" s="205"/>
      <c r="N161" s="205">
        <f t="shared" si="1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0.64800000000000002</v>
      </c>
      <c r="W161" s="152">
        <f t="shared" si="11"/>
        <v>6.48</v>
      </c>
      <c r="X161" s="152">
        <v>0.10100000000000001</v>
      </c>
      <c r="Y161" s="152">
        <f t="shared" si="12"/>
        <v>1.01</v>
      </c>
      <c r="Z161" s="152">
        <v>0</v>
      </c>
      <c r="AA161" s="153">
        <f t="shared" si="13"/>
        <v>0</v>
      </c>
      <c r="AR161" s="19" t="s">
        <v>173</v>
      </c>
      <c r="AT161" s="19" t="s">
        <v>169</v>
      </c>
      <c r="AU161" s="19" t="s">
        <v>89</v>
      </c>
      <c r="AY161" s="19" t="s">
        <v>168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173</v>
      </c>
      <c r="BM161" s="19" t="s">
        <v>300</v>
      </c>
    </row>
    <row r="162" spans="2:65" s="1" customFormat="1" ht="25.5" customHeight="1">
      <c r="B162" s="145"/>
      <c r="C162" s="155" t="s">
        <v>301</v>
      </c>
      <c r="D162" s="155" t="s">
        <v>218</v>
      </c>
      <c r="E162" s="156" t="s">
        <v>302</v>
      </c>
      <c r="F162" s="206" t="s">
        <v>303</v>
      </c>
      <c r="G162" s="206"/>
      <c r="H162" s="206"/>
      <c r="I162" s="206"/>
      <c r="J162" s="157" t="s">
        <v>172</v>
      </c>
      <c r="K162" s="158">
        <v>10.3</v>
      </c>
      <c r="L162" s="207"/>
      <c r="M162" s="207"/>
      <c r="N162" s="207">
        <f t="shared" si="1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</v>
      </c>
      <c r="W162" s="152">
        <f t="shared" si="11"/>
        <v>0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199</v>
      </c>
      <c r="AT162" s="19" t="s">
        <v>218</v>
      </c>
      <c r="AU162" s="19" t="s">
        <v>89</v>
      </c>
      <c r="AY162" s="19" t="s">
        <v>168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173</v>
      </c>
      <c r="BM162" s="19" t="s">
        <v>304</v>
      </c>
    </row>
    <row r="163" spans="2:65" s="10" customFormat="1" ht="29.85" customHeight="1">
      <c r="B163" s="134"/>
      <c r="C163" s="135"/>
      <c r="D163" s="144" t="s">
        <v>147</v>
      </c>
      <c r="E163" s="144"/>
      <c r="F163" s="144"/>
      <c r="G163" s="144"/>
      <c r="H163" s="144"/>
      <c r="I163" s="144"/>
      <c r="J163" s="144"/>
      <c r="K163" s="144"/>
      <c r="L163" s="144"/>
      <c r="M163" s="144"/>
      <c r="N163" s="214">
        <f>BK163</f>
        <v>0</v>
      </c>
      <c r="O163" s="215"/>
      <c r="P163" s="215"/>
      <c r="Q163" s="215"/>
      <c r="R163" s="137"/>
      <c r="T163" s="138"/>
      <c r="U163" s="135"/>
      <c r="V163" s="135"/>
      <c r="W163" s="139">
        <f>SUM(W164:W168)</f>
        <v>19.079999999999998</v>
      </c>
      <c r="X163" s="135"/>
      <c r="Y163" s="139">
        <f>SUM(Y164:Y168)</f>
        <v>3.2620900000000002</v>
      </c>
      <c r="Z163" s="135"/>
      <c r="AA163" s="140">
        <f>SUM(AA164:AA168)</f>
        <v>0.55000000000000004</v>
      </c>
      <c r="AR163" s="141" t="s">
        <v>83</v>
      </c>
      <c r="AT163" s="142" t="s">
        <v>77</v>
      </c>
      <c r="AU163" s="142" t="s">
        <v>83</v>
      </c>
      <c r="AY163" s="141" t="s">
        <v>168</v>
      </c>
      <c r="BK163" s="143">
        <f>SUM(BK164:BK168)</f>
        <v>0</v>
      </c>
    </row>
    <row r="164" spans="2:65" s="1" customFormat="1" ht="38.25" customHeight="1">
      <c r="B164" s="145"/>
      <c r="C164" s="146" t="s">
        <v>305</v>
      </c>
      <c r="D164" s="146" t="s">
        <v>169</v>
      </c>
      <c r="E164" s="147" t="s">
        <v>306</v>
      </c>
      <c r="F164" s="204" t="s">
        <v>307</v>
      </c>
      <c r="G164" s="204"/>
      <c r="H164" s="204"/>
      <c r="I164" s="204"/>
      <c r="J164" s="148" t="s">
        <v>239</v>
      </c>
      <c r="K164" s="149">
        <v>5</v>
      </c>
      <c r="L164" s="205"/>
      <c r="M164" s="205"/>
      <c r="N164" s="205">
        <f>ROUND(L164*K164,2)</f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0.64100000000000001</v>
      </c>
      <c r="W164" s="152">
        <f>V164*K164</f>
        <v>3.2050000000000001</v>
      </c>
      <c r="X164" s="152">
        <v>0</v>
      </c>
      <c r="Y164" s="152">
        <f>X164*K164</f>
        <v>0</v>
      </c>
      <c r="Z164" s="152">
        <v>0.1</v>
      </c>
      <c r="AA164" s="153">
        <f>Z164*K164</f>
        <v>0.5</v>
      </c>
      <c r="AR164" s="19" t="s">
        <v>173</v>
      </c>
      <c r="AT164" s="19" t="s">
        <v>169</v>
      </c>
      <c r="AU164" s="19" t="s">
        <v>89</v>
      </c>
      <c r="AY164" s="19" t="s">
        <v>168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19" t="s">
        <v>83</v>
      </c>
      <c r="BK164" s="154">
        <f>ROUND(L164*K164,2)</f>
        <v>0</v>
      </c>
      <c r="BL164" s="19" t="s">
        <v>173</v>
      </c>
      <c r="BM164" s="19" t="s">
        <v>308</v>
      </c>
    </row>
    <row r="165" spans="2:65" s="1" customFormat="1" ht="38.25" customHeight="1">
      <c r="B165" s="145"/>
      <c r="C165" s="146" t="s">
        <v>309</v>
      </c>
      <c r="D165" s="146" t="s">
        <v>169</v>
      </c>
      <c r="E165" s="147" t="s">
        <v>310</v>
      </c>
      <c r="F165" s="204" t="s">
        <v>311</v>
      </c>
      <c r="G165" s="204"/>
      <c r="H165" s="204"/>
      <c r="I165" s="204"/>
      <c r="J165" s="148" t="s">
        <v>239</v>
      </c>
      <c r="K165" s="149">
        <v>5</v>
      </c>
      <c r="L165" s="205"/>
      <c r="M165" s="205"/>
      <c r="N165" s="205">
        <f>ROUND(L165*K165,2)</f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1.492</v>
      </c>
      <c r="W165" s="152">
        <f>V165*K165</f>
        <v>7.46</v>
      </c>
      <c r="X165" s="152">
        <v>0.217338</v>
      </c>
      <c r="Y165" s="152">
        <f>X165*K165</f>
        <v>1.0866899999999999</v>
      </c>
      <c r="Z165" s="152">
        <v>0</v>
      </c>
      <c r="AA165" s="153">
        <f>Z165*K165</f>
        <v>0</v>
      </c>
      <c r="AR165" s="19" t="s">
        <v>173</v>
      </c>
      <c r="AT165" s="19" t="s">
        <v>169</v>
      </c>
      <c r="AU165" s="19" t="s">
        <v>89</v>
      </c>
      <c r="AY165" s="19" t="s">
        <v>168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9" t="s">
        <v>83</v>
      </c>
      <c r="BK165" s="154">
        <f>ROUND(L165*K165,2)</f>
        <v>0</v>
      </c>
      <c r="BL165" s="19" t="s">
        <v>173</v>
      </c>
      <c r="BM165" s="19" t="s">
        <v>312</v>
      </c>
    </row>
    <row r="166" spans="2:65" s="1" customFormat="1" ht="25.5" customHeight="1">
      <c r="B166" s="145"/>
      <c r="C166" s="155" t="s">
        <v>313</v>
      </c>
      <c r="D166" s="155" t="s">
        <v>218</v>
      </c>
      <c r="E166" s="156" t="s">
        <v>314</v>
      </c>
      <c r="F166" s="206" t="s">
        <v>315</v>
      </c>
      <c r="G166" s="206"/>
      <c r="H166" s="206"/>
      <c r="I166" s="206"/>
      <c r="J166" s="157" t="s">
        <v>239</v>
      </c>
      <c r="K166" s="158">
        <v>5</v>
      </c>
      <c r="L166" s="207"/>
      <c r="M166" s="207"/>
      <c r="N166" s="207">
        <f>ROUND(L166*K166,2)</f>
        <v>0</v>
      </c>
      <c r="O166" s="205"/>
      <c r="P166" s="205"/>
      <c r="Q166" s="205"/>
      <c r="R166" s="150"/>
      <c r="T166" s="151" t="s">
        <v>5</v>
      </c>
      <c r="U166" s="41" t="s">
        <v>43</v>
      </c>
      <c r="V166" s="152">
        <v>0</v>
      </c>
      <c r="W166" s="152">
        <f>V166*K166</f>
        <v>0</v>
      </c>
      <c r="X166" s="152">
        <v>0.124</v>
      </c>
      <c r="Y166" s="152">
        <f>X166*K166</f>
        <v>0.62</v>
      </c>
      <c r="Z166" s="152">
        <v>0</v>
      </c>
      <c r="AA166" s="153">
        <f>Z166*K166</f>
        <v>0</v>
      </c>
      <c r="AR166" s="19" t="s">
        <v>199</v>
      </c>
      <c r="AT166" s="19" t="s">
        <v>218</v>
      </c>
      <c r="AU166" s="19" t="s">
        <v>89</v>
      </c>
      <c r="AY166" s="19" t="s">
        <v>168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19" t="s">
        <v>83</v>
      </c>
      <c r="BK166" s="154">
        <f>ROUND(L166*K166,2)</f>
        <v>0</v>
      </c>
      <c r="BL166" s="19" t="s">
        <v>173</v>
      </c>
      <c r="BM166" s="19" t="s">
        <v>316</v>
      </c>
    </row>
    <row r="167" spans="2:65" s="1" customFormat="1" ht="25.5" customHeight="1">
      <c r="B167" s="145"/>
      <c r="C167" s="146" t="s">
        <v>317</v>
      </c>
      <c r="D167" s="146" t="s">
        <v>169</v>
      </c>
      <c r="E167" s="147" t="s">
        <v>318</v>
      </c>
      <c r="F167" s="204" t="s">
        <v>319</v>
      </c>
      <c r="G167" s="204"/>
      <c r="H167" s="204"/>
      <c r="I167" s="204"/>
      <c r="J167" s="148" t="s">
        <v>239</v>
      </c>
      <c r="K167" s="149">
        <v>1</v>
      </c>
      <c r="L167" s="205"/>
      <c r="M167" s="205"/>
      <c r="N167" s="205">
        <f>ROUND(L167*K167,2)</f>
        <v>0</v>
      </c>
      <c r="O167" s="205"/>
      <c r="P167" s="205"/>
      <c r="Q167" s="205"/>
      <c r="R167" s="150"/>
      <c r="T167" s="151" t="s">
        <v>5</v>
      </c>
      <c r="U167" s="41" t="s">
        <v>43</v>
      </c>
      <c r="V167" s="152">
        <v>0.66</v>
      </c>
      <c r="W167" s="152">
        <f>V167*K167</f>
        <v>0.66</v>
      </c>
      <c r="X167" s="152">
        <v>0</v>
      </c>
      <c r="Y167" s="152">
        <f>X167*K167</f>
        <v>0</v>
      </c>
      <c r="Z167" s="152">
        <v>0.05</v>
      </c>
      <c r="AA167" s="153">
        <f>Z167*K167</f>
        <v>0.05</v>
      </c>
      <c r="AR167" s="19" t="s">
        <v>173</v>
      </c>
      <c r="AT167" s="19" t="s">
        <v>169</v>
      </c>
      <c r="AU167" s="19" t="s">
        <v>89</v>
      </c>
      <c r="AY167" s="19" t="s">
        <v>168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19" t="s">
        <v>83</v>
      </c>
      <c r="BK167" s="154">
        <f>ROUND(L167*K167,2)</f>
        <v>0</v>
      </c>
      <c r="BL167" s="19" t="s">
        <v>173</v>
      </c>
      <c r="BM167" s="19" t="s">
        <v>320</v>
      </c>
    </row>
    <row r="168" spans="2:65" s="1" customFormat="1" ht="38.25" customHeight="1">
      <c r="B168" s="145"/>
      <c r="C168" s="146" t="s">
        <v>321</v>
      </c>
      <c r="D168" s="146" t="s">
        <v>169</v>
      </c>
      <c r="E168" s="147" t="s">
        <v>322</v>
      </c>
      <c r="F168" s="204" t="s">
        <v>323</v>
      </c>
      <c r="G168" s="204"/>
      <c r="H168" s="204"/>
      <c r="I168" s="204"/>
      <c r="J168" s="148" t="s">
        <v>239</v>
      </c>
      <c r="K168" s="149">
        <v>5</v>
      </c>
      <c r="L168" s="205"/>
      <c r="M168" s="205"/>
      <c r="N168" s="205">
        <f>ROUND(L168*K168,2)</f>
        <v>0</v>
      </c>
      <c r="O168" s="205"/>
      <c r="P168" s="205"/>
      <c r="Q168" s="205"/>
      <c r="R168" s="150"/>
      <c r="T168" s="151" t="s">
        <v>5</v>
      </c>
      <c r="U168" s="41" t="s">
        <v>43</v>
      </c>
      <c r="V168" s="152">
        <v>1.5509999999999999</v>
      </c>
      <c r="W168" s="152">
        <f>V168*K168</f>
        <v>7.7549999999999999</v>
      </c>
      <c r="X168" s="152">
        <v>0.31108000000000002</v>
      </c>
      <c r="Y168" s="152">
        <f>X168*K168</f>
        <v>1.5554000000000001</v>
      </c>
      <c r="Z168" s="152">
        <v>0</v>
      </c>
      <c r="AA168" s="153">
        <f>Z168*K168</f>
        <v>0</v>
      </c>
      <c r="AR168" s="19" t="s">
        <v>173</v>
      </c>
      <c r="AT168" s="19" t="s">
        <v>169</v>
      </c>
      <c r="AU168" s="19" t="s">
        <v>89</v>
      </c>
      <c r="AY168" s="19" t="s">
        <v>168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19" t="s">
        <v>83</v>
      </c>
      <c r="BK168" s="154">
        <f>ROUND(L168*K168,2)</f>
        <v>0</v>
      </c>
      <c r="BL168" s="19" t="s">
        <v>173</v>
      </c>
      <c r="BM168" s="19" t="s">
        <v>324</v>
      </c>
    </row>
    <row r="169" spans="2:65" s="10" customFormat="1" ht="29.85" customHeight="1">
      <c r="B169" s="134"/>
      <c r="C169" s="135"/>
      <c r="D169" s="144" t="s">
        <v>148</v>
      </c>
      <c r="E169" s="144"/>
      <c r="F169" s="144"/>
      <c r="G169" s="144"/>
      <c r="H169" s="144"/>
      <c r="I169" s="144"/>
      <c r="J169" s="144"/>
      <c r="K169" s="144"/>
      <c r="L169" s="144"/>
      <c r="M169" s="144"/>
      <c r="N169" s="214">
        <f>BK169</f>
        <v>0</v>
      </c>
      <c r="O169" s="215"/>
      <c r="P169" s="215"/>
      <c r="Q169" s="215"/>
      <c r="R169" s="137"/>
      <c r="T169" s="138"/>
      <c r="U169" s="135"/>
      <c r="V169" s="135"/>
      <c r="W169" s="139">
        <f>SUM(W170:W192)</f>
        <v>379.75439999999992</v>
      </c>
      <c r="X169" s="135"/>
      <c r="Y169" s="139">
        <f>SUM(Y170:Y192)</f>
        <v>152.33199035199999</v>
      </c>
      <c r="Z169" s="135"/>
      <c r="AA169" s="140">
        <f>SUM(AA170:AA192)</f>
        <v>8.8919999999999995</v>
      </c>
      <c r="AR169" s="141" t="s">
        <v>83</v>
      </c>
      <c r="AT169" s="142" t="s">
        <v>77</v>
      </c>
      <c r="AU169" s="142" t="s">
        <v>83</v>
      </c>
      <c r="AY169" s="141" t="s">
        <v>168</v>
      </c>
      <c r="BK169" s="143">
        <f>SUM(BK170:BK192)</f>
        <v>0</v>
      </c>
    </row>
    <row r="170" spans="2:65" s="1" customFormat="1" ht="25.5" customHeight="1">
      <c r="B170" s="145"/>
      <c r="C170" s="146" t="s">
        <v>118</v>
      </c>
      <c r="D170" s="146" t="s">
        <v>169</v>
      </c>
      <c r="E170" s="147" t="s">
        <v>325</v>
      </c>
      <c r="F170" s="204" t="s">
        <v>326</v>
      </c>
      <c r="G170" s="204"/>
      <c r="H170" s="204"/>
      <c r="I170" s="204"/>
      <c r="J170" s="148" t="s">
        <v>239</v>
      </c>
      <c r="K170" s="149">
        <v>8</v>
      </c>
      <c r="L170" s="205"/>
      <c r="M170" s="205"/>
      <c r="N170" s="205">
        <f t="shared" ref="N170:N192" si="20">ROUND(L170*K170,2)</f>
        <v>0</v>
      </c>
      <c r="O170" s="205"/>
      <c r="P170" s="205"/>
      <c r="Q170" s="205"/>
      <c r="R170" s="150"/>
      <c r="T170" s="151" t="s">
        <v>5</v>
      </c>
      <c r="U170" s="41" t="s">
        <v>43</v>
      </c>
      <c r="V170" s="152">
        <v>0.2</v>
      </c>
      <c r="W170" s="152">
        <f t="shared" ref="W170:W192" si="21">V170*K170</f>
        <v>1.6</v>
      </c>
      <c r="X170" s="152">
        <v>6.9999999999999999E-4</v>
      </c>
      <c r="Y170" s="152">
        <f t="shared" ref="Y170:Y192" si="22">X170*K170</f>
        <v>5.5999999999999999E-3</v>
      </c>
      <c r="Z170" s="152">
        <v>0</v>
      </c>
      <c r="AA170" s="153">
        <f t="shared" ref="AA170:AA192" si="23">Z170*K170</f>
        <v>0</v>
      </c>
      <c r="AR170" s="19" t="s">
        <v>173</v>
      </c>
      <c r="AT170" s="19" t="s">
        <v>169</v>
      </c>
      <c r="AU170" s="19" t="s">
        <v>89</v>
      </c>
      <c r="AY170" s="19" t="s">
        <v>168</v>
      </c>
      <c r="BE170" s="154">
        <f t="shared" ref="BE170:BE192" si="24">IF(U170="základní",N170,0)</f>
        <v>0</v>
      </c>
      <c r="BF170" s="154">
        <f t="shared" ref="BF170:BF192" si="25">IF(U170="snížená",N170,0)</f>
        <v>0</v>
      </c>
      <c r="BG170" s="154">
        <f t="shared" ref="BG170:BG192" si="26">IF(U170="zákl. přenesená",N170,0)</f>
        <v>0</v>
      </c>
      <c r="BH170" s="154">
        <f t="shared" ref="BH170:BH192" si="27">IF(U170="sníž. přenesená",N170,0)</f>
        <v>0</v>
      </c>
      <c r="BI170" s="154">
        <f t="shared" ref="BI170:BI192" si="28">IF(U170="nulová",N170,0)</f>
        <v>0</v>
      </c>
      <c r="BJ170" s="19" t="s">
        <v>83</v>
      </c>
      <c r="BK170" s="154">
        <f t="shared" ref="BK170:BK192" si="29">ROUND(L170*K170,2)</f>
        <v>0</v>
      </c>
      <c r="BL170" s="19" t="s">
        <v>173</v>
      </c>
      <c r="BM170" s="19" t="s">
        <v>327</v>
      </c>
    </row>
    <row r="171" spans="2:65" s="1" customFormat="1" ht="25.5" customHeight="1">
      <c r="B171" s="145"/>
      <c r="C171" s="155" t="s">
        <v>328</v>
      </c>
      <c r="D171" s="155" t="s">
        <v>218</v>
      </c>
      <c r="E171" s="156" t="s">
        <v>329</v>
      </c>
      <c r="F171" s="206" t="s">
        <v>330</v>
      </c>
      <c r="G171" s="206"/>
      <c r="H171" s="206"/>
      <c r="I171" s="206"/>
      <c r="J171" s="157" t="s">
        <v>239</v>
      </c>
      <c r="K171" s="158">
        <v>4</v>
      </c>
      <c r="L171" s="207"/>
      <c r="M171" s="207"/>
      <c r="N171" s="207">
        <f t="shared" si="20"/>
        <v>0</v>
      </c>
      <c r="O171" s="205"/>
      <c r="P171" s="205"/>
      <c r="Q171" s="205"/>
      <c r="R171" s="150"/>
      <c r="T171" s="151" t="s">
        <v>5</v>
      </c>
      <c r="U171" s="41" t="s">
        <v>43</v>
      </c>
      <c r="V171" s="152">
        <v>0</v>
      </c>
      <c r="W171" s="152">
        <f t="shared" si="21"/>
        <v>0</v>
      </c>
      <c r="X171" s="152">
        <v>1.4E-3</v>
      </c>
      <c r="Y171" s="152">
        <f t="shared" si="22"/>
        <v>5.5999999999999999E-3</v>
      </c>
      <c r="Z171" s="152">
        <v>0</v>
      </c>
      <c r="AA171" s="153">
        <f t="shared" si="23"/>
        <v>0</v>
      </c>
      <c r="AR171" s="19" t="s">
        <v>199</v>
      </c>
      <c r="AT171" s="19" t="s">
        <v>218</v>
      </c>
      <c r="AU171" s="19" t="s">
        <v>89</v>
      </c>
      <c r="AY171" s="19" t="s">
        <v>168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173</v>
      </c>
      <c r="BM171" s="19" t="s">
        <v>331</v>
      </c>
    </row>
    <row r="172" spans="2:65" s="1" customFormat="1" ht="25.5" customHeight="1">
      <c r="B172" s="145"/>
      <c r="C172" s="155" t="s">
        <v>332</v>
      </c>
      <c r="D172" s="155" t="s">
        <v>218</v>
      </c>
      <c r="E172" s="156" t="s">
        <v>333</v>
      </c>
      <c r="F172" s="206" t="s">
        <v>334</v>
      </c>
      <c r="G172" s="206"/>
      <c r="H172" s="206"/>
      <c r="I172" s="206"/>
      <c r="J172" s="157" t="s">
        <v>239</v>
      </c>
      <c r="K172" s="158">
        <v>2</v>
      </c>
      <c r="L172" s="207"/>
      <c r="M172" s="207"/>
      <c r="N172" s="207">
        <f t="shared" si="20"/>
        <v>0</v>
      </c>
      <c r="O172" s="205"/>
      <c r="P172" s="205"/>
      <c r="Q172" s="205"/>
      <c r="R172" s="150"/>
      <c r="T172" s="151" t="s">
        <v>5</v>
      </c>
      <c r="U172" s="41" t="s">
        <v>43</v>
      </c>
      <c r="V172" s="152">
        <v>0</v>
      </c>
      <c r="W172" s="152">
        <f t="shared" si="21"/>
        <v>0</v>
      </c>
      <c r="X172" s="152">
        <v>3.0000000000000001E-3</v>
      </c>
      <c r="Y172" s="152">
        <f t="shared" si="22"/>
        <v>6.0000000000000001E-3</v>
      </c>
      <c r="Z172" s="152">
        <v>0</v>
      </c>
      <c r="AA172" s="153">
        <f t="shared" si="23"/>
        <v>0</v>
      </c>
      <c r="AR172" s="19" t="s">
        <v>199</v>
      </c>
      <c r="AT172" s="19" t="s">
        <v>218</v>
      </c>
      <c r="AU172" s="19" t="s">
        <v>89</v>
      </c>
      <c r="AY172" s="19" t="s">
        <v>168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173</v>
      </c>
      <c r="BM172" s="19" t="s">
        <v>335</v>
      </c>
    </row>
    <row r="173" spans="2:65" s="1" customFormat="1" ht="38.25" customHeight="1">
      <c r="B173" s="145"/>
      <c r="C173" s="146" t="s">
        <v>336</v>
      </c>
      <c r="D173" s="146" t="s">
        <v>169</v>
      </c>
      <c r="E173" s="147" t="s">
        <v>337</v>
      </c>
      <c r="F173" s="204" t="s">
        <v>338</v>
      </c>
      <c r="G173" s="204"/>
      <c r="H173" s="204"/>
      <c r="I173" s="204"/>
      <c r="J173" s="148" t="s">
        <v>239</v>
      </c>
      <c r="K173" s="149">
        <v>8</v>
      </c>
      <c r="L173" s="205"/>
      <c r="M173" s="205"/>
      <c r="N173" s="205">
        <f t="shared" si="20"/>
        <v>0</v>
      </c>
      <c r="O173" s="205"/>
      <c r="P173" s="205"/>
      <c r="Q173" s="205"/>
      <c r="R173" s="150"/>
      <c r="T173" s="151" t="s">
        <v>5</v>
      </c>
      <c r="U173" s="41" t="s">
        <v>43</v>
      </c>
      <c r="V173" s="152">
        <v>0.54900000000000004</v>
      </c>
      <c r="W173" s="152">
        <f t="shared" si="21"/>
        <v>4.3920000000000003</v>
      </c>
      <c r="X173" s="152">
        <v>0.112405</v>
      </c>
      <c r="Y173" s="152">
        <f t="shared" si="22"/>
        <v>0.89924000000000004</v>
      </c>
      <c r="Z173" s="152">
        <v>0</v>
      </c>
      <c r="AA173" s="153">
        <f t="shared" si="23"/>
        <v>0</v>
      </c>
      <c r="AR173" s="19" t="s">
        <v>173</v>
      </c>
      <c r="AT173" s="19" t="s">
        <v>169</v>
      </c>
      <c r="AU173" s="19" t="s">
        <v>89</v>
      </c>
      <c r="AY173" s="19" t="s">
        <v>168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173</v>
      </c>
      <c r="BM173" s="19" t="s">
        <v>339</v>
      </c>
    </row>
    <row r="174" spans="2:65" s="1" customFormat="1" ht="16.5" customHeight="1">
      <c r="B174" s="145"/>
      <c r="C174" s="155" t="s">
        <v>340</v>
      </c>
      <c r="D174" s="155" t="s">
        <v>218</v>
      </c>
      <c r="E174" s="156" t="s">
        <v>341</v>
      </c>
      <c r="F174" s="206" t="s">
        <v>342</v>
      </c>
      <c r="G174" s="206"/>
      <c r="H174" s="206"/>
      <c r="I174" s="206"/>
      <c r="J174" s="157" t="s">
        <v>239</v>
      </c>
      <c r="K174" s="158">
        <v>3</v>
      </c>
      <c r="L174" s="207"/>
      <c r="M174" s="207"/>
      <c r="N174" s="207">
        <f t="shared" si="20"/>
        <v>0</v>
      </c>
      <c r="O174" s="205"/>
      <c r="P174" s="205"/>
      <c r="Q174" s="205"/>
      <c r="R174" s="150"/>
      <c r="T174" s="151" t="s">
        <v>5</v>
      </c>
      <c r="U174" s="41" t="s">
        <v>43</v>
      </c>
      <c r="V174" s="152">
        <v>0</v>
      </c>
      <c r="W174" s="152">
        <f t="shared" si="21"/>
        <v>0</v>
      </c>
      <c r="X174" s="152">
        <v>6.1000000000000004E-3</v>
      </c>
      <c r="Y174" s="152">
        <f t="shared" si="22"/>
        <v>1.83E-2</v>
      </c>
      <c r="Z174" s="152">
        <v>0</v>
      </c>
      <c r="AA174" s="153">
        <f t="shared" si="23"/>
        <v>0</v>
      </c>
      <c r="AR174" s="19" t="s">
        <v>199</v>
      </c>
      <c r="AT174" s="19" t="s">
        <v>218</v>
      </c>
      <c r="AU174" s="19" t="s">
        <v>89</v>
      </c>
      <c r="AY174" s="19" t="s">
        <v>168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173</v>
      </c>
      <c r="BM174" s="19" t="s">
        <v>343</v>
      </c>
    </row>
    <row r="175" spans="2:65" s="1" customFormat="1" ht="25.5" customHeight="1">
      <c r="B175" s="145"/>
      <c r="C175" s="146" t="s">
        <v>344</v>
      </c>
      <c r="D175" s="146" t="s">
        <v>169</v>
      </c>
      <c r="E175" s="147" t="s">
        <v>345</v>
      </c>
      <c r="F175" s="204" t="s">
        <v>346</v>
      </c>
      <c r="G175" s="204"/>
      <c r="H175" s="204"/>
      <c r="I175" s="204"/>
      <c r="J175" s="148" t="s">
        <v>239</v>
      </c>
      <c r="K175" s="149">
        <v>3</v>
      </c>
      <c r="L175" s="205"/>
      <c r="M175" s="205"/>
      <c r="N175" s="205">
        <f t="shared" si="20"/>
        <v>0</v>
      </c>
      <c r="O175" s="205"/>
      <c r="P175" s="205"/>
      <c r="Q175" s="205"/>
      <c r="R175" s="150"/>
      <c r="T175" s="151" t="s">
        <v>5</v>
      </c>
      <c r="U175" s="41" t="s">
        <v>43</v>
      </c>
      <c r="V175" s="152">
        <v>0.3</v>
      </c>
      <c r="W175" s="152">
        <f t="shared" si="21"/>
        <v>0.89999999999999991</v>
      </c>
      <c r="X175" s="152">
        <v>0</v>
      </c>
      <c r="Y175" s="152">
        <f t="shared" si="22"/>
        <v>0</v>
      </c>
      <c r="Z175" s="152">
        <v>0</v>
      </c>
      <c r="AA175" s="153">
        <f t="shared" si="23"/>
        <v>0</v>
      </c>
      <c r="AR175" s="19" t="s">
        <v>173</v>
      </c>
      <c r="AT175" s="19" t="s">
        <v>169</v>
      </c>
      <c r="AU175" s="19" t="s">
        <v>89</v>
      </c>
      <c r="AY175" s="19" t="s">
        <v>168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173</v>
      </c>
      <c r="BM175" s="19" t="s">
        <v>347</v>
      </c>
    </row>
    <row r="176" spans="2:65" s="1" customFormat="1" ht="16.5" customHeight="1">
      <c r="B176" s="145"/>
      <c r="C176" s="155" t="s">
        <v>348</v>
      </c>
      <c r="D176" s="155" t="s">
        <v>218</v>
      </c>
      <c r="E176" s="156" t="s">
        <v>349</v>
      </c>
      <c r="F176" s="206" t="s">
        <v>350</v>
      </c>
      <c r="G176" s="206"/>
      <c r="H176" s="206"/>
      <c r="I176" s="206"/>
      <c r="J176" s="157" t="s">
        <v>239</v>
      </c>
      <c r="K176" s="158">
        <v>3</v>
      </c>
      <c r="L176" s="207"/>
      <c r="M176" s="207"/>
      <c r="N176" s="207">
        <f t="shared" si="20"/>
        <v>0</v>
      </c>
      <c r="O176" s="205"/>
      <c r="P176" s="205"/>
      <c r="Q176" s="205"/>
      <c r="R176" s="150"/>
      <c r="T176" s="151" t="s">
        <v>5</v>
      </c>
      <c r="U176" s="41" t="s">
        <v>43</v>
      </c>
      <c r="V176" s="152">
        <v>0</v>
      </c>
      <c r="W176" s="152">
        <f t="shared" si="21"/>
        <v>0</v>
      </c>
      <c r="X176" s="152">
        <v>5.0000000000000001E-3</v>
      </c>
      <c r="Y176" s="152">
        <f t="shared" si="22"/>
        <v>1.4999999999999999E-2</v>
      </c>
      <c r="Z176" s="152">
        <v>0</v>
      </c>
      <c r="AA176" s="153">
        <f t="shared" si="23"/>
        <v>0</v>
      </c>
      <c r="AR176" s="19" t="s">
        <v>199</v>
      </c>
      <c r="AT176" s="19" t="s">
        <v>218</v>
      </c>
      <c r="AU176" s="19" t="s">
        <v>89</v>
      </c>
      <c r="AY176" s="19" t="s">
        <v>168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173</v>
      </c>
      <c r="BM176" s="19" t="s">
        <v>351</v>
      </c>
    </row>
    <row r="177" spans="2:65" s="1" customFormat="1" ht="25.5" customHeight="1">
      <c r="B177" s="145"/>
      <c r="C177" s="146" t="s">
        <v>352</v>
      </c>
      <c r="D177" s="146" t="s">
        <v>169</v>
      </c>
      <c r="E177" s="147" t="s">
        <v>353</v>
      </c>
      <c r="F177" s="204" t="s">
        <v>354</v>
      </c>
      <c r="G177" s="204"/>
      <c r="H177" s="204"/>
      <c r="I177" s="204"/>
      <c r="J177" s="148" t="s">
        <v>172</v>
      </c>
      <c r="K177" s="149">
        <v>28</v>
      </c>
      <c r="L177" s="205"/>
      <c r="M177" s="205"/>
      <c r="N177" s="205">
        <f t="shared" si="20"/>
        <v>0</v>
      </c>
      <c r="O177" s="205"/>
      <c r="P177" s="205"/>
      <c r="Q177" s="205"/>
      <c r="R177" s="150"/>
      <c r="T177" s="151" t="s">
        <v>5</v>
      </c>
      <c r="U177" s="41" t="s">
        <v>43</v>
      </c>
      <c r="V177" s="152">
        <v>0.11899999999999999</v>
      </c>
      <c r="W177" s="152">
        <f t="shared" si="21"/>
        <v>3.3319999999999999</v>
      </c>
      <c r="X177" s="152">
        <v>1.6000000000000001E-3</v>
      </c>
      <c r="Y177" s="152">
        <f t="shared" si="22"/>
        <v>4.48E-2</v>
      </c>
      <c r="Z177" s="152">
        <v>0</v>
      </c>
      <c r="AA177" s="153">
        <f t="shared" si="23"/>
        <v>0</v>
      </c>
      <c r="AR177" s="19" t="s">
        <v>173</v>
      </c>
      <c r="AT177" s="19" t="s">
        <v>169</v>
      </c>
      <c r="AU177" s="19" t="s">
        <v>89</v>
      </c>
      <c r="AY177" s="19" t="s">
        <v>168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173</v>
      </c>
      <c r="BM177" s="19" t="s">
        <v>355</v>
      </c>
    </row>
    <row r="178" spans="2:65" s="1" customFormat="1" ht="38.25" customHeight="1">
      <c r="B178" s="145"/>
      <c r="C178" s="146" t="s">
        <v>356</v>
      </c>
      <c r="D178" s="146" t="s">
        <v>169</v>
      </c>
      <c r="E178" s="147" t="s">
        <v>357</v>
      </c>
      <c r="F178" s="204" t="s">
        <v>358</v>
      </c>
      <c r="G178" s="204"/>
      <c r="H178" s="204"/>
      <c r="I178" s="204"/>
      <c r="J178" s="148" t="s">
        <v>192</v>
      </c>
      <c r="K178" s="149">
        <v>185</v>
      </c>
      <c r="L178" s="205"/>
      <c r="M178" s="205"/>
      <c r="N178" s="205">
        <f t="shared" si="20"/>
        <v>0</v>
      </c>
      <c r="O178" s="205"/>
      <c r="P178" s="205"/>
      <c r="Q178" s="205"/>
      <c r="R178" s="150"/>
      <c r="T178" s="151" t="s">
        <v>5</v>
      </c>
      <c r="U178" s="41" t="s">
        <v>43</v>
      </c>
      <c r="V178" s="152">
        <v>0.13600000000000001</v>
      </c>
      <c r="W178" s="152">
        <f t="shared" si="21"/>
        <v>25.16</v>
      </c>
      <c r="X178" s="152">
        <v>8.0876400000000001E-2</v>
      </c>
      <c r="Y178" s="152">
        <f t="shared" si="22"/>
        <v>14.962134000000001</v>
      </c>
      <c r="Z178" s="152">
        <v>0</v>
      </c>
      <c r="AA178" s="153">
        <f t="shared" si="23"/>
        <v>0</v>
      </c>
      <c r="AR178" s="19" t="s">
        <v>173</v>
      </c>
      <c r="AT178" s="19" t="s">
        <v>169</v>
      </c>
      <c r="AU178" s="19" t="s">
        <v>89</v>
      </c>
      <c r="AY178" s="19" t="s">
        <v>168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173</v>
      </c>
      <c r="BM178" s="19" t="s">
        <v>359</v>
      </c>
    </row>
    <row r="179" spans="2:65" s="1" customFormat="1" ht="16.5" customHeight="1">
      <c r="B179" s="145"/>
      <c r="C179" s="155" t="s">
        <v>360</v>
      </c>
      <c r="D179" s="155" t="s">
        <v>218</v>
      </c>
      <c r="E179" s="156" t="s">
        <v>361</v>
      </c>
      <c r="F179" s="206" t="s">
        <v>362</v>
      </c>
      <c r="G179" s="206"/>
      <c r="H179" s="206"/>
      <c r="I179" s="206"/>
      <c r="J179" s="157" t="s">
        <v>239</v>
      </c>
      <c r="K179" s="158">
        <v>373.7</v>
      </c>
      <c r="L179" s="207"/>
      <c r="M179" s="207"/>
      <c r="N179" s="207">
        <f t="shared" si="20"/>
        <v>0</v>
      </c>
      <c r="O179" s="205"/>
      <c r="P179" s="205"/>
      <c r="Q179" s="205"/>
      <c r="R179" s="150"/>
      <c r="T179" s="151" t="s">
        <v>5</v>
      </c>
      <c r="U179" s="41" t="s">
        <v>43</v>
      </c>
      <c r="V179" s="152">
        <v>0</v>
      </c>
      <c r="W179" s="152">
        <f t="shared" si="21"/>
        <v>0</v>
      </c>
      <c r="X179" s="152">
        <v>2.2200000000000001E-2</v>
      </c>
      <c r="Y179" s="152">
        <f t="shared" si="22"/>
        <v>8.2961399999999994</v>
      </c>
      <c r="Z179" s="152">
        <v>0</v>
      </c>
      <c r="AA179" s="153">
        <f t="shared" si="23"/>
        <v>0</v>
      </c>
      <c r="AR179" s="19" t="s">
        <v>199</v>
      </c>
      <c r="AT179" s="19" t="s">
        <v>218</v>
      </c>
      <c r="AU179" s="19" t="s">
        <v>89</v>
      </c>
      <c r="AY179" s="19" t="s">
        <v>168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83</v>
      </c>
      <c r="BK179" s="154">
        <f t="shared" si="29"/>
        <v>0</v>
      </c>
      <c r="BL179" s="19" t="s">
        <v>173</v>
      </c>
      <c r="BM179" s="19" t="s">
        <v>363</v>
      </c>
    </row>
    <row r="180" spans="2:65" s="1" customFormat="1" ht="16.5" customHeight="1">
      <c r="B180" s="145"/>
      <c r="C180" s="146" t="s">
        <v>364</v>
      </c>
      <c r="D180" s="146" t="s">
        <v>169</v>
      </c>
      <c r="E180" s="147" t="s">
        <v>365</v>
      </c>
      <c r="F180" s="204" t="s">
        <v>366</v>
      </c>
      <c r="G180" s="204"/>
      <c r="H180" s="204"/>
      <c r="I180" s="204"/>
      <c r="J180" s="148" t="s">
        <v>172</v>
      </c>
      <c r="K180" s="149">
        <v>28</v>
      </c>
      <c r="L180" s="205"/>
      <c r="M180" s="205"/>
      <c r="N180" s="205">
        <f t="shared" si="20"/>
        <v>0</v>
      </c>
      <c r="O180" s="205"/>
      <c r="P180" s="205"/>
      <c r="Q180" s="205"/>
      <c r="R180" s="150"/>
      <c r="T180" s="151" t="s">
        <v>5</v>
      </c>
      <c r="U180" s="41" t="s">
        <v>43</v>
      </c>
      <c r="V180" s="152">
        <v>8.3000000000000004E-2</v>
      </c>
      <c r="W180" s="152">
        <f t="shared" si="21"/>
        <v>2.3240000000000003</v>
      </c>
      <c r="X180" s="152">
        <v>9.38E-6</v>
      </c>
      <c r="Y180" s="152">
        <f t="shared" si="22"/>
        <v>2.6264000000000002E-4</v>
      </c>
      <c r="Z180" s="152">
        <v>0</v>
      </c>
      <c r="AA180" s="153">
        <f t="shared" si="23"/>
        <v>0</v>
      </c>
      <c r="AR180" s="19" t="s">
        <v>173</v>
      </c>
      <c r="AT180" s="19" t="s">
        <v>169</v>
      </c>
      <c r="AU180" s="19" t="s">
        <v>89</v>
      </c>
      <c r="AY180" s="19" t="s">
        <v>168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83</v>
      </c>
      <c r="BK180" s="154">
        <f t="shared" si="29"/>
        <v>0</v>
      </c>
      <c r="BL180" s="19" t="s">
        <v>173</v>
      </c>
      <c r="BM180" s="19" t="s">
        <v>367</v>
      </c>
    </row>
    <row r="181" spans="2:65" s="1" customFormat="1" ht="38.25" customHeight="1">
      <c r="B181" s="145"/>
      <c r="C181" s="146" t="s">
        <v>368</v>
      </c>
      <c r="D181" s="146" t="s">
        <v>169</v>
      </c>
      <c r="E181" s="147" t="s">
        <v>369</v>
      </c>
      <c r="F181" s="204" t="s">
        <v>370</v>
      </c>
      <c r="G181" s="204"/>
      <c r="H181" s="204"/>
      <c r="I181" s="204"/>
      <c r="J181" s="148" t="s">
        <v>192</v>
      </c>
      <c r="K181" s="149">
        <v>202</v>
      </c>
      <c r="L181" s="205"/>
      <c r="M181" s="205"/>
      <c r="N181" s="205">
        <f t="shared" si="20"/>
        <v>0</v>
      </c>
      <c r="O181" s="205"/>
      <c r="P181" s="205"/>
      <c r="Q181" s="205"/>
      <c r="R181" s="150"/>
      <c r="T181" s="151" t="s">
        <v>5</v>
      </c>
      <c r="U181" s="41" t="s">
        <v>43</v>
      </c>
      <c r="V181" s="152">
        <v>0.26800000000000002</v>
      </c>
      <c r="W181" s="152">
        <f t="shared" si="21"/>
        <v>54.136000000000003</v>
      </c>
      <c r="X181" s="152">
        <v>0.15539952000000001</v>
      </c>
      <c r="Y181" s="152">
        <f t="shared" si="22"/>
        <v>31.390703040000002</v>
      </c>
      <c r="Z181" s="152">
        <v>0</v>
      </c>
      <c r="AA181" s="153">
        <f t="shared" si="23"/>
        <v>0</v>
      </c>
      <c r="AR181" s="19" t="s">
        <v>173</v>
      </c>
      <c r="AT181" s="19" t="s">
        <v>169</v>
      </c>
      <c r="AU181" s="19" t="s">
        <v>89</v>
      </c>
      <c r="AY181" s="19" t="s">
        <v>168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83</v>
      </c>
      <c r="BK181" s="154">
        <f t="shared" si="29"/>
        <v>0</v>
      </c>
      <c r="BL181" s="19" t="s">
        <v>173</v>
      </c>
      <c r="BM181" s="19" t="s">
        <v>371</v>
      </c>
    </row>
    <row r="182" spans="2:65" s="1" customFormat="1" ht="25.5" customHeight="1">
      <c r="B182" s="145"/>
      <c r="C182" s="155" t="s">
        <v>372</v>
      </c>
      <c r="D182" s="155" t="s">
        <v>218</v>
      </c>
      <c r="E182" s="156" t="s">
        <v>373</v>
      </c>
      <c r="F182" s="206" t="s">
        <v>374</v>
      </c>
      <c r="G182" s="206"/>
      <c r="H182" s="206"/>
      <c r="I182" s="206"/>
      <c r="J182" s="157" t="s">
        <v>239</v>
      </c>
      <c r="K182" s="158">
        <v>156.55000000000001</v>
      </c>
      <c r="L182" s="207"/>
      <c r="M182" s="207"/>
      <c r="N182" s="207">
        <f t="shared" si="20"/>
        <v>0</v>
      </c>
      <c r="O182" s="205"/>
      <c r="P182" s="205"/>
      <c r="Q182" s="205"/>
      <c r="R182" s="150"/>
      <c r="T182" s="151" t="s">
        <v>5</v>
      </c>
      <c r="U182" s="41" t="s">
        <v>43</v>
      </c>
      <c r="V182" s="152">
        <v>0</v>
      </c>
      <c r="W182" s="152">
        <f t="shared" si="21"/>
        <v>0</v>
      </c>
      <c r="X182" s="152">
        <v>8.2100000000000006E-2</v>
      </c>
      <c r="Y182" s="152">
        <f t="shared" si="22"/>
        <v>12.852755000000002</v>
      </c>
      <c r="Z182" s="152">
        <v>0</v>
      </c>
      <c r="AA182" s="153">
        <f t="shared" si="23"/>
        <v>0</v>
      </c>
      <c r="AR182" s="19" t="s">
        <v>199</v>
      </c>
      <c r="AT182" s="19" t="s">
        <v>218</v>
      </c>
      <c r="AU182" s="19" t="s">
        <v>89</v>
      </c>
      <c r="AY182" s="19" t="s">
        <v>168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83</v>
      </c>
      <c r="BK182" s="154">
        <f t="shared" si="29"/>
        <v>0</v>
      </c>
      <c r="BL182" s="19" t="s">
        <v>173</v>
      </c>
      <c r="BM182" s="19" t="s">
        <v>375</v>
      </c>
    </row>
    <row r="183" spans="2:65" s="1" customFormat="1" ht="25.5" customHeight="1">
      <c r="B183" s="145"/>
      <c r="C183" s="155" t="s">
        <v>376</v>
      </c>
      <c r="D183" s="155" t="s">
        <v>218</v>
      </c>
      <c r="E183" s="156" t="s">
        <v>377</v>
      </c>
      <c r="F183" s="206" t="s">
        <v>378</v>
      </c>
      <c r="G183" s="206"/>
      <c r="H183" s="206"/>
      <c r="I183" s="206"/>
      <c r="J183" s="157" t="s">
        <v>239</v>
      </c>
      <c r="K183" s="158">
        <v>35.35</v>
      </c>
      <c r="L183" s="207"/>
      <c r="M183" s="207"/>
      <c r="N183" s="207">
        <f t="shared" si="20"/>
        <v>0</v>
      </c>
      <c r="O183" s="205"/>
      <c r="P183" s="205"/>
      <c r="Q183" s="205"/>
      <c r="R183" s="150"/>
      <c r="T183" s="151" t="s">
        <v>5</v>
      </c>
      <c r="U183" s="41" t="s">
        <v>43</v>
      </c>
      <c r="V183" s="152">
        <v>0</v>
      </c>
      <c r="W183" s="152">
        <f t="shared" si="21"/>
        <v>0</v>
      </c>
      <c r="X183" s="152">
        <v>4.8300000000000003E-2</v>
      </c>
      <c r="Y183" s="152">
        <f t="shared" si="22"/>
        <v>1.7074050000000001</v>
      </c>
      <c r="Z183" s="152">
        <v>0</v>
      </c>
      <c r="AA183" s="153">
        <f t="shared" si="23"/>
        <v>0</v>
      </c>
      <c r="AR183" s="19" t="s">
        <v>199</v>
      </c>
      <c r="AT183" s="19" t="s">
        <v>218</v>
      </c>
      <c r="AU183" s="19" t="s">
        <v>89</v>
      </c>
      <c r="AY183" s="19" t="s">
        <v>168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173</v>
      </c>
      <c r="BM183" s="19" t="s">
        <v>379</v>
      </c>
    </row>
    <row r="184" spans="2:65" s="1" customFormat="1" ht="25.5" customHeight="1">
      <c r="B184" s="145"/>
      <c r="C184" s="155" t="s">
        <v>380</v>
      </c>
      <c r="D184" s="155" t="s">
        <v>218</v>
      </c>
      <c r="E184" s="156" t="s">
        <v>381</v>
      </c>
      <c r="F184" s="206" t="s">
        <v>382</v>
      </c>
      <c r="G184" s="206"/>
      <c r="H184" s="206"/>
      <c r="I184" s="206"/>
      <c r="J184" s="157" t="s">
        <v>239</v>
      </c>
      <c r="K184" s="158">
        <v>12.12</v>
      </c>
      <c r="L184" s="207"/>
      <c r="M184" s="207"/>
      <c r="N184" s="207">
        <f t="shared" si="20"/>
        <v>0</v>
      </c>
      <c r="O184" s="205"/>
      <c r="P184" s="205"/>
      <c r="Q184" s="205"/>
      <c r="R184" s="150"/>
      <c r="T184" s="151" t="s">
        <v>5</v>
      </c>
      <c r="U184" s="41" t="s">
        <v>43</v>
      </c>
      <c r="V184" s="152">
        <v>0</v>
      </c>
      <c r="W184" s="152">
        <f t="shared" si="21"/>
        <v>0</v>
      </c>
      <c r="X184" s="152">
        <v>6.4000000000000001E-2</v>
      </c>
      <c r="Y184" s="152">
        <f t="shared" si="22"/>
        <v>0.77567999999999993</v>
      </c>
      <c r="Z184" s="152">
        <v>0</v>
      </c>
      <c r="AA184" s="153">
        <f t="shared" si="23"/>
        <v>0</v>
      </c>
      <c r="AR184" s="19" t="s">
        <v>199</v>
      </c>
      <c r="AT184" s="19" t="s">
        <v>218</v>
      </c>
      <c r="AU184" s="19" t="s">
        <v>89</v>
      </c>
      <c r="AY184" s="19" t="s">
        <v>168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173</v>
      </c>
      <c r="BM184" s="19" t="s">
        <v>383</v>
      </c>
    </row>
    <row r="185" spans="2:65" s="1" customFormat="1" ht="38.25" customHeight="1">
      <c r="B185" s="145"/>
      <c r="C185" s="146" t="s">
        <v>384</v>
      </c>
      <c r="D185" s="146" t="s">
        <v>169</v>
      </c>
      <c r="E185" s="147" t="s">
        <v>385</v>
      </c>
      <c r="F185" s="204" t="s">
        <v>386</v>
      </c>
      <c r="G185" s="204"/>
      <c r="H185" s="204"/>
      <c r="I185" s="204"/>
      <c r="J185" s="148" t="s">
        <v>192</v>
      </c>
      <c r="K185" s="149">
        <v>255</v>
      </c>
      <c r="L185" s="205"/>
      <c r="M185" s="205"/>
      <c r="N185" s="205">
        <f t="shared" si="20"/>
        <v>0</v>
      </c>
      <c r="O185" s="205"/>
      <c r="P185" s="205"/>
      <c r="Q185" s="205"/>
      <c r="R185" s="150"/>
      <c r="T185" s="151" t="s">
        <v>5</v>
      </c>
      <c r="U185" s="41" t="s">
        <v>43</v>
      </c>
      <c r="V185" s="152">
        <v>0.216</v>
      </c>
      <c r="W185" s="152">
        <f t="shared" si="21"/>
        <v>55.08</v>
      </c>
      <c r="X185" s="152">
        <v>0.12949959999999999</v>
      </c>
      <c r="Y185" s="152">
        <f t="shared" si="22"/>
        <v>33.022397999999995</v>
      </c>
      <c r="Z185" s="152">
        <v>0</v>
      </c>
      <c r="AA185" s="153">
        <f t="shared" si="23"/>
        <v>0</v>
      </c>
      <c r="AR185" s="19" t="s">
        <v>173</v>
      </c>
      <c r="AT185" s="19" t="s">
        <v>169</v>
      </c>
      <c r="AU185" s="19" t="s">
        <v>89</v>
      </c>
      <c r="AY185" s="19" t="s">
        <v>168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173</v>
      </c>
      <c r="BM185" s="19" t="s">
        <v>387</v>
      </c>
    </row>
    <row r="186" spans="2:65" s="1" customFormat="1" ht="25.5" customHeight="1">
      <c r="B186" s="145"/>
      <c r="C186" s="155" t="s">
        <v>388</v>
      </c>
      <c r="D186" s="155" t="s">
        <v>218</v>
      </c>
      <c r="E186" s="156" t="s">
        <v>389</v>
      </c>
      <c r="F186" s="206" t="s">
        <v>390</v>
      </c>
      <c r="G186" s="206"/>
      <c r="H186" s="206"/>
      <c r="I186" s="206"/>
      <c r="J186" s="157" t="s">
        <v>239</v>
      </c>
      <c r="K186" s="158">
        <v>257.55</v>
      </c>
      <c r="L186" s="207"/>
      <c r="M186" s="207"/>
      <c r="N186" s="207">
        <f t="shared" si="20"/>
        <v>0</v>
      </c>
      <c r="O186" s="205"/>
      <c r="P186" s="205"/>
      <c r="Q186" s="205"/>
      <c r="R186" s="150"/>
      <c r="T186" s="151" t="s">
        <v>5</v>
      </c>
      <c r="U186" s="41" t="s">
        <v>43</v>
      </c>
      <c r="V186" s="152">
        <v>0</v>
      </c>
      <c r="W186" s="152">
        <f t="shared" si="21"/>
        <v>0</v>
      </c>
      <c r="X186" s="152">
        <v>4.5999999999999999E-2</v>
      </c>
      <c r="Y186" s="152">
        <f t="shared" si="22"/>
        <v>11.847300000000001</v>
      </c>
      <c r="Z186" s="152">
        <v>0</v>
      </c>
      <c r="AA186" s="153">
        <f t="shared" si="23"/>
        <v>0</v>
      </c>
      <c r="AR186" s="19" t="s">
        <v>199</v>
      </c>
      <c r="AT186" s="19" t="s">
        <v>218</v>
      </c>
      <c r="AU186" s="19" t="s">
        <v>89</v>
      </c>
      <c r="AY186" s="19" t="s">
        <v>168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173</v>
      </c>
      <c r="BM186" s="19" t="s">
        <v>391</v>
      </c>
    </row>
    <row r="187" spans="2:65" s="1" customFormat="1" ht="25.5" customHeight="1">
      <c r="B187" s="145"/>
      <c r="C187" s="146" t="s">
        <v>392</v>
      </c>
      <c r="D187" s="146" t="s">
        <v>169</v>
      </c>
      <c r="E187" s="147" t="s">
        <v>393</v>
      </c>
      <c r="F187" s="204" t="s">
        <v>394</v>
      </c>
      <c r="G187" s="204"/>
      <c r="H187" s="204"/>
      <c r="I187" s="204"/>
      <c r="J187" s="148" t="s">
        <v>197</v>
      </c>
      <c r="K187" s="149">
        <v>15.7</v>
      </c>
      <c r="L187" s="205"/>
      <c r="M187" s="205"/>
      <c r="N187" s="205">
        <f t="shared" si="20"/>
        <v>0</v>
      </c>
      <c r="O187" s="205"/>
      <c r="P187" s="205"/>
      <c r="Q187" s="205"/>
      <c r="R187" s="150"/>
      <c r="T187" s="151" t="s">
        <v>5</v>
      </c>
      <c r="U187" s="41" t="s">
        <v>43</v>
      </c>
      <c r="V187" s="152">
        <v>1.4419999999999999</v>
      </c>
      <c r="W187" s="152">
        <f t="shared" si="21"/>
        <v>22.639399999999998</v>
      </c>
      <c r="X187" s="152">
        <v>2.2563399999999998</v>
      </c>
      <c r="Y187" s="152">
        <f t="shared" si="22"/>
        <v>35.424537999999998</v>
      </c>
      <c r="Z187" s="152">
        <v>0</v>
      </c>
      <c r="AA187" s="153">
        <f t="shared" si="23"/>
        <v>0</v>
      </c>
      <c r="AR187" s="19" t="s">
        <v>173</v>
      </c>
      <c r="AT187" s="19" t="s">
        <v>169</v>
      </c>
      <c r="AU187" s="19" t="s">
        <v>89</v>
      </c>
      <c r="AY187" s="19" t="s">
        <v>168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173</v>
      </c>
      <c r="BM187" s="19" t="s">
        <v>395</v>
      </c>
    </row>
    <row r="188" spans="2:65" s="1" customFormat="1" ht="25.5" customHeight="1">
      <c r="B188" s="145"/>
      <c r="C188" s="146" t="s">
        <v>396</v>
      </c>
      <c r="D188" s="146" t="s">
        <v>169</v>
      </c>
      <c r="E188" s="147" t="s">
        <v>397</v>
      </c>
      <c r="F188" s="204" t="s">
        <v>398</v>
      </c>
      <c r="G188" s="204"/>
      <c r="H188" s="204"/>
      <c r="I188" s="204"/>
      <c r="J188" s="148" t="s">
        <v>172</v>
      </c>
      <c r="K188" s="149">
        <v>760</v>
      </c>
      <c r="L188" s="205"/>
      <c r="M188" s="205"/>
      <c r="N188" s="205">
        <f t="shared" si="20"/>
        <v>0</v>
      </c>
      <c r="O188" s="205"/>
      <c r="P188" s="205"/>
      <c r="Q188" s="205"/>
      <c r="R188" s="150"/>
      <c r="T188" s="151" t="s">
        <v>5</v>
      </c>
      <c r="U188" s="41" t="s">
        <v>43</v>
      </c>
      <c r="V188" s="152">
        <v>0.08</v>
      </c>
      <c r="W188" s="152">
        <f t="shared" si="21"/>
        <v>60.800000000000004</v>
      </c>
      <c r="X188" s="152">
        <v>6.8749999999999996E-4</v>
      </c>
      <c r="Y188" s="152">
        <f t="shared" si="22"/>
        <v>0.52249999999999996</v>
      </c>
      <c r="Z188" s="152">
        <v>0</v>
      </c>
      <c r="AA188" s="153">
        <f t="shared" si="23"/>
        <v>0</v>
      </c>
      <c r="AR188" s="19" t="s">
        <v>173</v>
      </c>
      <c r="AT188" s="19" t="s">
        <v>169</v>
      </c>
      <c r="AU188" s="19" t="s">
        <v>89</v>
      </c>
      <c r="AY188" s="19" t="s">
        <v>168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173</v>
      </c>
      <c r="BM188" s="19" t="s">
        <v>399</v>
      </c>
    </row>
    <row r="189" spans="2:65" s="1" customFormat="1" ht="38.25" customHeight="1">
      <c r="B189" s="145"/>
      <c r="C189" s="146" t="s">
        <v>400</v>
      </c>
      <c r="D189" s="146" t="s">
        <v>169</v>
      </c>
      <c r="E189" s="147" t="s">
        <v>401</v>
      </c>
      <c r="F189" s="204" t="s">
        <v>402</v>
      </c>
      <c r="G189" s="204"/>
      <c r="H189" s="204"/>
      <c r="I189" s="204"/>
      <c r="J189" s="148" t="s">
        <v>192</v>
      </c>
      <c r="K189" s="149">
        <v>180</v>
      </c>
      <c r="L189" s="205"/>
      <c r="M189" s="205"/>
      <c r="N189" s="205">
        <f t="shared" si="20"/>
        <v>0</v>
      </c>
      <c r="O189" s="205"/>
      <c r="P189" s="205"/>
      <c r="Q189" s="205"/>
      <c r="R189" s="150"/>
      <c r="T189" s="151" t="s">
        <v>5</v>
      </c>
      <c r="U189" s="41" t="s">
        <v>43</v>
      </c>
      <c r="V189" s="152">
        <v>0.186</v>
      </c>
      <c r="W189" s="152">
        <f t="shared" si="21"/>
        <v>33.479999999999997</v>
      </c>
      <c r="X189" s="152">
        <v>6.0506299999999998E-4</v>
      </c>
      <c r="Y189" s="152">
        <f t="shared" si="22"/>
        <v>0.10891134</v>
      </c>
      <c r="Z189" s="152">
        <v>0</v>
      </c>
      <c r="AA189" s="153">
        <f t="shared" si="23"/>
        <v>0</v>
      </c>
      <c r="AR189" s="19" t="s">
        <v>173</v>
      </c>
      <c r="AT189" s="19" t="s">
        <v>169</v>
      </c>
      <c r="AU189" s="19" t="s">
        <v>89</v>
      </c>
      <c r="AY189" s="19" t="s">
        <v>168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173</v>
      </c>
      <c r="BM189" s="19" t="s">
        <v>403</v>
      </c>
    </row>
    <row r="190" spans="2:65" s="1" customFormat="1" ht="25.5" customHeight="1">
      <c r="B190" s="145"/>
      <c r="C190" s="146" t="s">
        <v>404</v>
      </c>
      <c r="D190" s="146" t="s">
        <v>169</v>
      </c>
      <c r="E190" s="147" t="s">
        <v>405</v>
      </c>
      <c r="F190" s="204" t="s">
        <v>406</v>
      </c>
      <c r="G190" s="204"/>
      <c r="H190" s="204"/>
      <c r="I190" s="204"/>
      <c r="J190" s="148" t="s">
        <v>192</v>
      </c>
      <c r="K190" s="149">
        <v>180</v>
      </c>
      <c r="L190" s="205"/>
      <c r="M190" s="205"/>
      <c r="N190" s="205">
        <f t="shared" si="20"/>
        <v>0</v>
      </c>
      <c r="O190" s="205"/>
      <c r="P190" s="205"/>
      <c r="Q190" s="205"/>
      <c r="R190" s="150"/>
      <c r="T190" s="151" t="s">
        <v>5</v>
      </c>
      <c r="U190" s="41" t="s">
        <v>43</v>
      </c>
      <c r="V190" s="152">
        <v>0.307</v>
      </c>
      <c r="W190" s="152">
        <f t="shared" si="21"/>
        <v>55.26</v>
      </c>
      <c r="X190" s="152">
        <v>4.0810000000000004E-6</v>
      </c>
      <c r="Y190" s="152">
        <f t="shared" si="22"/>
        <v>7.3458000000000009E-4</v>
      </c>
      <c r="Z190" s="152">
        <v>0</v>
      </c>
      <c r="AA190" s="153">
        <f t="shared" si="23"/>
        <v>0</v>
      </c>
      <c r="AR190" s="19" t="s">
        <v>173</v>
      </c>
      <c r="AT190" s="19" t="s">
        <v>169</v>
      </c>
      <c r="AU190" s="19" t="s">
        <v>89</v>
      </c>
      <c r="AY190" s="19" t="s">
        <v>168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173</v>
      </c>
      <c r="BM190" s="19" t="s">
        <v>407</v>
      </c>
    </row>
    <row r="191" spans="2:65" s="1" customFormat="1" ht="16.5" customHeight="1">
      <c r="B191" s="145"/>
      <c r="C191" s="146" t="s">
        <v>408</v>
      </c>
      <c r="D191" s="146" t="s">
        <v>169</v>
      </c>
      <c r="E191" s="147" t="s">
        <v>409</v>
      </c>
      <c r="F191" s="204" t="s">
        <v>410</v>
      </c>
      <c r="G191" s="204"/>
      <c r="H191" s="204"/>
      <c r="I191" s="204"/>
      <c r="J191" s="148" t="s">
        <v>197</v>
      </c>
      <c r="K191" s="149">
        <v>3.5</v>
      </c>
      <c r="L191" s="205"/>
      <c r="M191" s="205"/>
      <c r="N191" s="205">
        <f t="shared" si="20"/>
        <v>0</v>
      </c>
      <c r="O191" s="205"/>
      <c r="P191" s="205"/>
      <c r="Q191" s="205"/>
      <c r="R191" s="150"/>
      <c r="T191" s="151" t="s">
        <v>5</v>
      </c>
      <c r="U191" s="41" t="s">
        <v>43</v>
      </c>
      <c r="V191" s="152">
        <v>16.373999999999999</v>
      </c>
      <c r="W191" s="152">
        <f t="shared" si="21"/>
        <v>57.308999999999997</v>
      </c>
      <c r="X191" s="152">
        <v>0.121711072</v>
      </c>
      <c r="Y191" s="152">
        <f t="shared" si="22"/>
        <v>0.42598875200000003</v>
      </c>
      <c r="Z191" s="152">
        <v>2.4</v>
      </c>
      <c r="AA191" s="153">
        <f t="shared" si="23"/>
        <v>8.4</v>
      </c>
      <c r="AR191" s="19" t="s">
        <v>173</v>
      </c>
      <c r="AT191" s="19" t="s">
        <v>169</v>
      </c>
      <c r="AU191" s="19" t="s">
        <v>89</v>
      </c>
      <c r="AY191" s="19" t="s">
        <v>168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173</v>
      </c>
      <c r="BM191" s="19" t="s">
        <v>411</v>
      </c>
    </row>
    <row r="192" spans="2:65" s="1" customFormat="1" ht="38.25" customHeight="1">
      <c r="B192" s="145"/>
      <c r="C192" s="146" t="s">
        <v>412</v>
      </c>
      <c r="D192" s="146" t="s">
        <v>169</v>
      </c>
      <c r="E192" s="147" t="s">
        <v>413</v>
      </c>
      <c r="F192" s="204" t="s">
        <v>414</v>
      </c>
      <c r="G192" s="204"/>
      <c r="H192" s="204"/>
      <c r="I192" s="204"/>
      <c r="J192" s="148" t="s">
        <v>239</v>
      </c>
      <c r="K192" s="149">
        <v>6</v>
      </c>
      <c r="L192" s="205"/>
      <c r="M192" s="205"/>
      <c r="N192" s="205">
        <f t="shared" si="20"/>
        <v>0</v>
      </c>
      <c r="O192" s="205"/>
      <c r="P192" s="205"/>
      <c r="Q192" s="205"/>
      <c r="R192" s="150"/>
      <c r="T192" s="151" t="s">
        <v>5</v>
      </c>
      <c r="U192" s="41" t="s">
        <v>43</v>
      </c>
      <c r="V192" s="152">
        <v>0.55700000000000005</v>
      </c>
      <c r="W192" s="152">
        <f t="shared" si="21"/>
        <v>3.3420000000000005</v>
      </c>
      <c r="X192" s="152">
        <v>0</v>
      </c>
      <c r="Y192" s="152">
        <f t="shared" si="22"/>
        <v>0</v>
      </c>
      <c r="Z192" s="152">
        <v>8.2000000000000003E-2</v>
      </c>
      <c r="AA192" s="153">
        <f t="shared" si="23"/>
        <v>0.49199999999999999</v>
      </c>
      <c r="AR192" s="19" t="s">
        <v>173</v>
      </c>
      <c r="AT192" s="19" t="s">
        <v>169</v>
      </c>
      <c r="AU192" s="19" t="s">
        <v>89</v>
      </c>
      <c r="AY192" s="19" t="s">
        <v>168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173</v>
      </c>
      <c r="BM192" s="19" t="s">
        <v>415</v>
      </c>
    </row>
    <row r="193" spans="2:65" s="10" customFormat="1" ht="29.85" customHeight="1">
      <c r="B193" s="134"/>
      <c r="C193" s="135"/>
      <c r="D193" s="144" t="s">
        <v>149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14">
        <f>BK193</f>
        <v>0</v>
      </c>
      <c r="O193" s="215"/>
      <c r="P193" s="215"/>
      <c r="Q193" s="215"/>
      <c r="R193" s="137"/>
      <c r="T193" s="138"/>
      <c r="U193" s="135"/>
      <c r="V193" s="135"/>
      <c r="W193" s="139">
        <f>SUM(W194:W198)</f>
        <v>13.615905999999999</v>
      </c>
      <c r="X193" s="135"/>
      <c r="Y193" s="139">
        <f>SUM(Y194:Y198)</f>
        <v>0</v>
      </c>
      <c r="Z193" s="135"/>
      <c r="AA193" s="140">
        <f>SUM(AA194:AA198)</f>
        <v>0</v>
      </c>
      <c r="AR193" s="141" t="s">
        <v>83</v>
      </c>
      <c r="AT193" s="142" t="s">
        <v>77</v>
      </c>
      <c r="AU193" s="142" t="s">
        <v>83</v>
      </c>
      <c r="AY193" s="141" t="s">
        <v>168</v>
      </c>
      <c r="BK193" s="143">
        <f>SUM(BK194:BK198)</f>
        <v>0</v>
      </c>
    </row>
    <row r="194" spans="2:65" s="1" customFormat="1" ht="25.5" customHeight="1">
      <c r="B194" s="145"/>
      <c r="C194" s="146" t="s">
        <v>416</v>
      </c>
      <c r="D194" s="146" t="s">
        <v>169</v>
      </c>
      <c r="E194" s="147" t="s">
        <v>417</v>
      </c>
      <c r="F194" s="204" t="s">
        <v>418</v>
      </c>
      <c r="G194" s="204"/>
      <c r="H194" s="204"/>
      <c r="I194" s="204"/>
      <c r="J194" s="148" t="s">
        <v>221</v>
      </c>
      <c r="K194" s="149">
        <v>234.75700000000001</v>
      </c>
      <c r="L194" s="205"/>
      <c r="M194" s="205"/>
      <c r="N194" s="205">
        <f>ROUND(L194*K194,2)</f>
        <v>0</v>
      </c>
      <c r="O194" s="205"/>
      <c r="P194" s="205"/>
      <c r="Q194" s="205"/>
      <c r="R194" s="150"/>
      <c r="T194" s="151" t="s">
        <v>5</v>
      </c>
      <c r="U194" s="41" t="s">
        <v>43</v>
      </c>
      <c r="V194" s="152">
        <v>0.03</v>
      </c>
      <c r="W194" s="152">
        <f>V194*K194</f>
        <v>7.0427099999999996</v>
      </c>
      <c r="X194" s="152">
        <v>0</v>
      </c>
      <c r="Y194" s="152">
        <f>X194*K194</f>
        <v>0</v>
      </c>
      <c r="Z194" s="152">
        <v>0</v>
      </c>
      <c r="AA194" s="153">
        <f>Z194*K194</f>
        <v>0</v>
      </c>
      <c r="AR194" s="19" t="s">
        <v>173</v>
      </c>
      <c r="AT194" s="19" t="s">
        <v>169</v>
      </c>
      <c r="AU194" s="19" t="s">
        <v>89</v>
      </c>
      <c r="AY194" s="19" t="s">
        <v>168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9" t="s">
        <v>83</v>
      </c>
      <c r="BK194" s="154">
        <f>ROUND(L194*K194,2)</f>
        <v>0</v>
      </c>
      <c r="BL194" s="19" t="s">
        <v>173</v>
      </c>
      <c r="BM194" s="19" t="s">
        <v>419</v>
      </c>
    </row>
    <row r="195" spans="2:65" s="1" customFormat="1" ht="25.5" customHeight="1">
      <c r="B195" s="145"/>
      <c r="C195" s="146" t="s">
        <v>420</v>
      </c>
      <c r="D195" s="146" t="s">
        <v>169</v>
      </c>
      <c r="E195" s="147" t="s">
        <v>421</v>
      </c>
      <c r="F195" s="204" t="s">
        <v>422</v>
      </c>
      <c r="G195" s="204"/>
      <c r="H195" s="204"/>
      <c r="I195" s="204"/>
      <c r="J195" s="148" t="s">
        <v>221</v>
      </c>
      <c r="K195" s="149">
        <v>3286.598</v>
      </c>
      <c r="L195" s="205"/>
      <c r="M195" s="205"/>
      <c r="N195" s="205">
        <f>ROUND(L195*K195,2)</f>
        <v>0</v>
      </c>
      <c r="O195" s="205"/>
      <c r="P195" s="205"/>
      <c r="Q195" s="205"/>
      <c r="R195" s="150"/>
      <c r="T195" s="151" t="s">
        <v>5</v>
      </c>
      <c r="U195" s="41" t="s">
        <v>43</v>
      </c>
      <c r="V195" s="152">
        <v>2E-3</v>
      </c>
      <c r="W195" s="152">
        <f>V195*K195</f>
        <v>6.5731960000000003</v>
      </c>
      <c r="X195" s="152">
        <v>0</v>
      </c>
      <c r="Y195" s="152">
        <f>X195*K195</f>
        <v>0</v>
      </c>
      <c r="Z195" s="152">
        <v>0</v>
      </c>
      <c r="AA195" s="153">
        <f>Z195*K195</f>
        <v>0</v>
      </c>
      <c r="AR195" s="19" t="s">
        <v>173</v>
      </c>
      <c r="AT195" s="19" t="s">
        <v>169</v>
      </c>
      <c r="AU195" s="19" t="s">
        <v>89</v>
      </c>
      <c r="AY195" s="19" t="s">
        <v>168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173</v>
      </c>
      <c r="BM195" s="19" t="s">
        <v>423</v>
      </c>
    </row>
    <row r="196" spans="2:65" s="1" customFormat="1" ht="25.5" customHeight="1">
      <c r="B196" s="145"/>
      <c r="C196" s="146" t="s">
        <v>424</v>
      </c>
      <c r="D196" s="146" t="s">
        <v>169</v>
      </c>
      <c r="E196" s="147" t="s">
        <v>425</v>
      </c>
      <c r="F196" s="204" t="s">
        <v>426</v>
      </c>
      <c r="G196" s="204"/>
      <c r="H196" s="204"/>
      <c r="I196" s="204"/>
      <c r="J196" s="148" t="s">
        <v>221</v>
      </c>
      <c r="K196" s="149">
        <v>45.116999999999997</v>
      </c>
      <c r="L196" s="205"/>
      <c r="M196" s="205"/>
      <c r="N196" s="205">
        <f>ROUND(L196*K196,2)</f>
        <v>0</v>
      </c>
      <c r="O196" s="205"/>
      <c r="P196" s="205"/>
      <c r="Q196" s="205"/>
      <c r="R196" s="150"/>
      <c r="T196" s="151" t="s">
        <v>5</v>
      </c>
      <c r="U196" s="41" t="s">
        <v>43</v>
      </c>
      <c r="V196" s="152">
        <v>0</v>
      </c>
      <c r="W196" s="152">
        <f>V196*K196</f>
        <v>0</v>
      </c>
      <c r="X196" s="152">
        <v>0</v>
      </c>
      <c r="Y196" s="152">
        <f>X196*K196</f>
        <v>0</v>
      </c>
      <c r="Z196" s="152">
        <v>0</v>
      </c>
      <c r="AA196" s="153">
        <f>Z196*K196</f>
        <v>0</v>
      </c>
      <c r="AR196" s="19" t="s">
        <v>173</v>
      </c>
      <c r="AT196" s="19" t="s">
        <v>169</v>
      </c>
      <c r="AU196" s="19" t="s">
        <v>89</v>
      </c>
      <c r="AY196" s="19" t="s">
        <v>168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19" t="s">
        <v>83</v>
      </c>
      <c r="BK196" s="154">
        <f>ROUND(L196*K196,2)</f>
        <v>0</v>
      </c>
      <c r="BL196" s="19" t="s">
        <v>173</v>
      </c>
      <c r="BM196" s="19" t="s">
        <v>427</v>
      </c>
    </row>
    <row r="197" spans="2:65" s="1" customFormat="1" ht="25.5" customHeight="1">
      <c r="B197" s="145"/>
      <c r="C197" s="146" t="s">
        <v>428</v>
      </c>
      <c r="D197" s="146" t="s">
        <v>169</v>
      </c>
      <c r="E197" s="147" t="s">
        <v>429</v>
      </c>
      <c r="F197" s="204" t="s">
        <v>430</v>
      </c>
      <c r="G197" s="204"/>
      <c r="H197" s="204"/>
      <c r="I197" s="204"/>
      <c r="J197" s="148" t="s">
        <v>221</v>
      </c>
      <c r="K197" s="149">
        <v>18.64</v>
      </c>
      <c r="L197" s="205"/>
      <c r="M197" s="205"/>
      <c r="N197" s="205">
        <f>ROUND(L197*K197,2)</f>
        <v>0</v>
      </c>
      <c r="O197" s="205"/>
      <c r="P197" s="205"/>
      <c r="Q197" s="205"/>
      <c r="R197" s="150"/>
      <c r="T197" s="151" t="s">
        <v>5</v>
      </c>
      <c r="U197" s="41" t="s">
        <v>43</v>
      </c>
      <c r="V197" s="152">
        <v>0</v>
      </c>
      <c r="W197" s="152">
        <f>V197*K197</f>
        <v>0</v>
      </c>
      <c r="X197" s="152">
        <v>0</v>
      </c>
      <c r="Y197" s="152">
        <f>X197*K197</f>
        <v>0</v>
      </c>
      <c r="Z197" s="152">
        <v>0</v>
      </c>
      <c r="AA197" s="153">
        <f>Z197*K197</f>
        <v>0</v>
      </c>
      <c r="AR197" s="19" t="s">
        <v>173</v>
      </c>
      <c r="AT197" s="19" t="s">
        <v>169</v>
      </c>
      <c r="AU197" s="19" t="s">
        <v>89</v>
      </c>
      <c r="AY197" s="19" t="s">
        <v>168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9" t="s">
        <v>83</v>
      </c>
      <c r="BK197" s="154">
        <f>ROUND(L197*K197,2)</f>
        <v>0</v>
      </c>
      <c r="BL197" s="19" t="s">
        <v>173</v>
      </c>
      <c r="BM197" s="19" t="s">
        <v>431</v>
      </c>
    </row>
    <row r="198" spans="2:65" s="1" customFormat="1" ht="25.5" customHeight="1">
      <c r="B198" s="145"/>
      <c r="C198" s="146" t="s">
        <v>432</v>
      </c>
      <c r="D198" s="146" t="s">
        <v>169</v>
      </c>
      <c r="E198" s="147" t="s">
        <v>433</v>
      </c>
      <c r="F198" s="204" t="s">
        <v>434</v>
      </c>
      <c r="G198" s="204"/>
      <c r="H198" s="204"/>
      <c r="I198" s="204"/>
      <c r="J198" s="148" t="s">
        <v>221</v>
      </c>
      <c r="K198" s="149">
        <v>171</v>
      </c>
      <c r="L198" s="205"/>
      <c r="M198" s="205"/>
      <c r="N198" s="205">
        <f>ROUND(L198*K198,2)</f>
        <v>0</v>
      </c>
      <c r="O198" s="205"/>
      <c r="P198" s="205"/>
      <c r="Q198" s="205"/>
      <c r="R198" s="150"/>
      <c r="T198" s="151" t="s">
        <v>5</v>
      </c>
      <c r="U198" s="41" t="s">
        <v>43</v>
      </c>
      <c r="V198" s="152">
        <v>0</v>
      </c>
      <c r="W198" s="152">
        <f>V198*K198</f>
        <v>0</v>
      </c>
      <c r="X198" s="152">
        <v>0</v>
      </c>
      <c r="Y198" s="152">
        <f>X198*K198</f>
        <v>0</v>
      </c>
      <c r="Z198" s="152">
        <v>0</v>
      </c>
      <c r="AA198" s="153">
        <f>Z198*K198</f>
        <v>0</v>
      </c>
      <c r="AR198" s="19" t="s">
        <v>173</v>
      </c>
      <c r="AT198" s="19" t="s">
        <v>169</v>
      </c>
      <c r="AU198" s="19" t="s">
        <v>89</v>
      </c>
      <c r="AY198" s="19" t="s">
        <v>168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9" t="s">
        <v>83</v>
      </c>
      <c r="BK198" s="154">
        <f>ROUND(L198*K198,2)</f>
        <v>0</v>
      </c>
      <c r="BL198" s="19" t="s">
        <v>173</v>
      </c>
      <c r="BM198" s="19" t="s">
        <v>435</v>
      </c>
    </row>
    <row r="199" spans="2:65" s="10" customFormat="1" ht="29.85" customHeight="1">
      <c r="B199" s="134"/>
      <c r="C199" s="135"/>
      <c r="D199" s="144" t="s">
        <v>150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14">
        <f>BK199</f>
        <v>0</v>
      </c>
      <c r="O199" s="215"/>
      <c r="P199" s="215"/>
      <c r="Q199" s="215"/>
      <c r="R199" s="137"/>
      <c r="T199" s="138"/>
      <c r="U199" s="135"/>
      <c r="V199" s="135"/>
      <c r="W199" s="139">
        <f>W200</f>
        <v>681.40127200000006</v>
      </c>
      <c r="X199" s="135"/>
      <c r="Y199" s="139">
        <f>Y200</f>
        <v>0</v>
      </c>
      <c r="Z199" s="135"/>
      <c r="AA199" s="140">
        <f>AA200</f>
        <v>0</v>
      </c>
      <c r="AR199" s="141" t="s">
        <v>83</v>
      </c>
      <c r="AT199" s="142" t="s">
        <v>77</v>
      </c>
      <c r="AU199" s="142" t="s">
        <v>83</v>
      </c>
      <c r="AY199" s="141" t="s">
        <v>168</v>
      </c>
      <c r="BK199" s="143">
        <f>BK200</f>
        <v>0</v>
      </c>
    </row>
    <row r="200" spans="2:65" s="1" customFormat="1" ht="25.5" customHeight="1">
      <c r="B200" s="145"/>
      <c r="C200" s="146" t="s">
        <v>436</v>
      </c>
      <c r="D200" s="146" t="s">
        <v>169</v>
      </c>
      <c r="E200" s="147" t="s">
        <v>437</v>
      </c>
      <c r="F200" s="204" t="s">
        <v>438</v>
      </c>
      <c r="G200" s="204"/>
      <c r="H200" s="204"/>
      <c r="I200" s="204"/>
      <c r="J200" s="148" t="s">
        <v>221</v>
      </c>
      <c r="K200" s="149">
        <v>1716.376</v>
      </c>
      <c r="L200" s="205"/>
      <c r="M200" s="205"/>
      <c r="N200" s="205">
        <f>ROUND(L200*K200,2)</f>
        <v>0</v>
      </c>
      <c r="O200" s="205"/>
      <c r="P200" s="205"/>
      <c r="Q200" s="205"/>
      <c r="R200" s="150"/>
      <c r="T200" s="151" t="s">
        <v>5</v>
      </c>
      <c r="U200" s="41" t="s">
        <v>43</v>
      </c>
      <c r="V200" s="152">
        <v>0.39700000000000002</v>
      </c>
      <c r="W200" s="152">
        <f>V200*K200</f>
        <v>681.40127200000006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173</v>
      </c>
      <c r="AT200" s="19" t="s">
        <v>169</v>
      </c>
      <c r="AU200" s="19" t="s">
        <v>89</v>
      </c>
      <c r="AY200" s="19" t="s">
        <v>168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173</v>
      </c>
      <c r="BM200" s="19" t="s">
        <v>439</v>
      </c>
    </row>
    <row r="201" spans="2:65" s="10" customFormat="1" ht="37.35" customHeight="1">
      <c r="B201" s="134"/>
      <c r="C201" s="135"/>
      <c r="D201" s="136" t="s">
        <v>151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16">
        <f>BK201</f>
        <v>0</v>
      </c>
      <c r="O201" s="217"/>
      <c r="P201" s="217"/>
      <c r="Q201" s="217"/>
      <c r="R201" s="137"/>
      <c r="T201" s="138"/>
      <c r="U201" s="135"/>
      <c r="V201" s="135"/>
      <c r="W201" s="139">
        <f>W202</f>
        <v>4.92</v>
      </c>
      <c r="X201" s="135"/>
      <c r="Y201" s="139">
        <f>Y202</f>
        <v>3.1365999999999996</v>
      </c>
      <c r="Z201" s="135"/>
      <c r="AA201" s="140">
        <f>AA202</f>
        <v>0</v>
      </c>
      <c r="AR201" s="141" t="s">
        <v>178</v>
      </c>
      <c r="AT201" s="142" t="s">
        <v>77</v>
      </c>
      <c r="AU201" s="142" t="s">
        <v>78</v>
      </c>
      <c r="AY201" s="141" t="s">
        <v>168</v>
      </c>
      <c r="BK201" s="143">
        <f>BK202</f>
        <v>0</v>
      </c>
    </row>
    <row r="202" spans="2:65" s="10" customFormat="1" ht="19.95" customHeight="1">
      <c r="B202" s="134"/>
      <c r="C202" s="135"/>
      <c r="D202" s="144" t="s">
        <v>152</v>
      </c>
      <c r="E202" s="144"/>
      <c r="F202" s="144"/>
      <c r="G202" s="144"/>
      <c r="H202" s="144"/>
      <c r="I202" s="144"/>
      <c r="J202" s="144"/>
      <c r="K202" s="144"/>
      <c r="L202" s="144"/>
      <c r="M202" s="144"/>
      <c r="N202" s="212">
        <f>BK202</f>
        <v>0</v>
      </c>
      <c r="O202" s="213"/>
      <c r="P202" s="213"/>
      <c r="Q202" s="213"/>
      <c r="R202" s="137"/>
      <c r="T202" s="138"/>
      <c r="U202" s="135"/>
      <c r="V202" s="135"/>
      <c r="W202" s="139">
        <f>SUM(W203:W205)</f>
        <v>4.92</v>
      </c>
      <c r="X202" s="135"/>
      <c r="Y202" s="139">
        <f>SUM(Y203:Y205)</f>
        <v>3.1365999999999996</v>
      </c>
      <c r="Z202" s="135"/>
      <c r="AA202" s="140">
        <f>SUM(AA203:AA205)</f>
        <v>0</v>
      </c>
      <c r="AR202" s="141" t="s">
        <v>178</v>
      </c>
      <c r="AT202" s="142" t="s">
        <v>77</v>
      </c>
      <c r="AU202" s="142" t="s">
        <v>83</v>
      </c>
      <c r="AY202" s="141" t="s">
        <v>168</v>
      </c>
      <c r="BK202" s="143">
        <f>SUM(BK203:BK205)</f>
        <v>0</v>
      </c>
    </row>
    <row r="203" spans="2:65" s="1" customFormat="1" ht="38.25" customHeight="1">
      <c r="B203" s="145"/>
      <c r="C203" s="146" t="s">
        <v>440</v>
      </c>
      <c r="D203" s="146" t="s">
        <v>169</v>
      </c>
      <c r="E203" s="147" t="s">
        <v>441</v>
      </c>
      <c r="F203" s="204" t="s">
        <v>442</v>
      </c>
      <c r="G203" s="204"/>
      <c r="H203" s="204"/>
      <c r="I203" s="204"/>
      <c r="J203" s="148" t="s">
        <v>192</v>
      </c>
      <c r="K203" s="149">
        <v>20</v>
      </c>
      <c r="L203" s="205"/>
      <c r="M203" s="205"/>
      <c r="N203" s="205">
        <f>ROUND(L203*K203,2)</f>
        <v>0</v>
      </c>
      <c r="O203" s="205"/>
      <c r="P203" s="205"/>
      <c r="Q203" s="205"/>
      <c r="R203" s="150"/>
      <c r="T203" s="151" t="s">
        <v>5</v>
      </c>
      <c r="U203" s="41" t="s">
        <v>43</v>
      </c>
      <c r="V203" s="152">
        <v>8.7999999999999995E-2</v>
      </c>
      <c r="W203" s="152">
        <f>V203*K203</f>
        <v>1.7599999999999998</v>
      </c>
      <c r="X203" s="152">
        <v>0.15614</v>
      </c>
      <c r="Y203" s="152">
        <f>X203*K203</f>
        <v>3.1227999999999998</v>
      </c>
      <c r="Z203" s="152">
        <v>0</v>
      </c>
      <c r="AA203" s="153">
        <f>Z203*K203</f>
        <v>0</v>
      </c>
      <c r="AR203" s="19" t="s">
        <v>416</v>
      </c>
      <c r="AT203" s="19" t="s">
        <v>169</v>
      </c>
      <c r="AU203" s="19" t="s">
        <v>89</v>
      </c>
      <c r="AY203" s="19" t="s">
        <v>168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416</v>
      </c>
      <c r="BM203" s="19" t="s">
        <v>443</v>
      </c>
    </row>
    <row r="204" spans="2:65" s="1" customFormat="1" ht="25.5" customHeight="1">
      <c r="B204" s="145"/>
      <c r="C204" s="146" t="s">
        <v>444</v>
      </c>
      <c r="D204" s="146" t="s">
        <v>169</v>
      </c>
      <c r="E204" s="147" t="s">
        <v>445</v>
      </c>
      <c r="F204" s="204" t="s">
        <v>446</v>
      </c>
      <c r="G204" s="204"/>
      <c r="H204" s="204"/>
      <c r="I204" s="204"/>
      <c r="J204" s="148" t="s">
        <v>192</v>
      </c>
      <c r="K204" s="149">
        <v>20</v>
      </c>
      <c r="L204" s="205"/>
      <c r="M204" s="205"/>
      <c r="N204" s="205">
        <f>ROUND(L204*K204,2)</f>
        <v>0</v>
      </c>
      <c r="O204" s="205"/>
      <c r="P204" s="205"/>
      <c r="Q204" s="205"/>
      <c r="R204" s="150"/>
      <c r="T204" s="151" t="s">
        <v>5</v>
      </c>
      <c r="U204" s="41" t="s">
        <v>43</v>
      </c>
      <c r="V204" s="152">
        <v>0.158</v>
      </c>
      <c r="W204" s="152">
        <f>V204*K204</f>
        <v>3.16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416</v>
      </c>
      <c r="AT204" s="19" t="s">
        <v>169</v>
      </c>
      <c r="AU204" s="19" t="s">
        <v>89</v>
      </c>
      <c r="AY204" s="19" t="s">
        <v>168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416</v>
      </c>
      <c r="BM204" s="19" t="s">
        <v>447</v>
      </c>
    </row>
    <row r="205" spans="2:65" s="1" customFormat="1" ht="16.5" customHeight="1">
      <c r="B205" s="145"/>
      <c r="C205" s="155" t="s">
        <v>448</v>
      </c>
      <c r="D205" s="155" t="s">
        <v>218</v>
      </c>
      <c r="E205" s="156" t="s">
        <v>449</v>
      </c>
      <c r="F205" s="206" t="s">
        <v>450</v>
      </c>
      <c r="G205" s="206"/>
      <c r="H205" s="206"/>
      <c r="I205" s="206"/>
      <c r="J205" s="157" t="s">
        <v>192</v>
      </c>
      <c r="K205" s="158">
        <v>20</v>
      </c>
      <c r="L205" s="207"/>
      <c r="M205" s="207"/>
      <c r="N205" s="207">
        <f>ROUND(L205*K205,2)</f>
        <v>0</v>
      </c>
      <c r="O205" s="205"/>
      <c r="P205" s="205"/>
      <c r="Q205" s="205"/>
      <c r="R205" s="150"/>
      <c r="T205" s="151" t="s">
        <v>5</v>
      </c>
      <c r="U205" s="159" t="s">
        <v>43</v>
      </c>
      <c r="V205" s="160">
        <v>0</v>
      </c>
      <c r="W205" s="160">
        <f>V205*K205</f>
        <v>0</v>
      </c>
      <c r="X205" s="160">
        <v>6.8999999999999997E-4</v>
      </c>
      <c r="Y205" s="160">
        <f>X205*K205</f>
        <v>1.38E-2</v>
      </c>
      <c r="Z205" s="160">
        <v>0</v>
      </c>
      <c r="AA205" s="161">
        <f>Z205*K205</f>
        <v>0</v>
      </c>
      <c r="AR205" s="19" t="s">
        <v>451</v>
      </c>
      <c r="AT205" s="19" t="s">
        <v>218</v>
      </c>
      <c r="AU205" s="19" t="s">
        <v>89</v>
      </c>
      <c r="AY205" s="19" t="s">
        <v>168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451</v>
      </c>
      <c r="BM205" s="19" t="s">
        <v>452</v>
      </c>
    </row>
    <row r="206" spans="2:65" s="1" customFormat="1" ht="6.9" customHeight="1"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/>
    </row>
  </sheetData>
  <mergeCells count="29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L200:M200"/>
    <mergeCell ref="N200:Q200"/>
    <mergeCell ref="F203:I203"/>
    <mergeCell ref="L203:M203"/>
    <mergeCell ref="N203:Q20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H1:K1"/>
    <mergeCell ref="S2:AC2"/>
    <mergeCell ref="F204:I204"/>
    <mergeCell ref="L204:M204"/>
    <mergeCell ref="N204:Q204"/>
    <mergeCell ref="F205:I205"/>
    <mergeCell ref="L205:M205"/>
    <mergeCell ref="N205:Q205"/>
    <mergeCell ref="N122:Q122"/>
    <mergeCell ref="N123:Q123"/>
    <mergeCell ref="N124:Q124"/>
    <mergeCell ref="N141:Q141"/>
    <mergeCell ref="N143:Q143"/>
    <mergeCell ref="N146:Q146"/>
    <mergeCell ref="N163:Q163"/>
    <mergeCell ref="N169:Q169"/>
    <mergeCell ref="N193:Q193"/>
    <mergeCell ref="N199:Q199"/>
    <mergeCell ref="N201:Q201"/>
    <mergeCell ref="N202:Q202"/>
    <mergeCell ref="F198:I198"/>
    <mergeCell ref="L198:M198"/>
    <mergeCell ref="N198:Q198"/>
    <mergeCell ref="F200:I200"/>
  </mergeCells>
  <hyperlinks>
    <hyperlink ref="F1:G1" location="C2" display="1) Krycí list rozpočtu" xr:uid="{00000000-0004-0000-0100-000000000000}"/>
    <hyperlink ref="H1:K1" location="C87" display="2) Rekapitulace rozpočtu" xr:uid="{00000000-0004-0000-0100-000001000000}"/>
    <hyperlink ref="L1" location="C121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61"/>
  <sheetViews>
    <sheetView showGridLines="0" workbookViewId="0">
      <pane ySplit="1" topLeftCell="A253" activePane="bottomLeft" state="frozen"/>
      <selection pane="bottomLeft" activeCell="L128" sqref="L128:M260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93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453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N105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ROUND((SUM(BE105:BE106)+SUM(BE125:BE260)), 2)</f>
        <v>0</v>
      </c>
      <c r="I33" s="224"/>
      <c r="J33" s="224"/>
      <c r="K33" s="33"/>
      <c r="L33" s="33"/>
      <c r="M33" s="231">
        <f>ROUND(ROUND((SUM(BE105:BE106)+SUM(BE125:BE260)),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ROUND((SUM(BF105:BF106)+SUM(BF125:BF260)), 2)</f>
        <v>0</v>
      </c>
      <c r="I34" s="224"/>
      <c r="J34" s="224"/>
      <c r="K34" s="33"/>
      <c r="L34" s="33"/>
      <c r="M34" s="231">
        <f>ROUND(ROUND((SUM(BF105:BF106)+SUM(BF125:BF260)),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ROUND((SUM(BG105:BG106)+SUM(BG125:BG260)),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ROUND((SUM(BH105:BH106)+SUM(BH125:BH260)),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ROUND((SUM(BI105:BI106)+SUM(BI125:BI260)),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12 - SO 101 - Smíšená stezka (km 0,134 - 1,173) - osa 2 - 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N125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N126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N127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454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N154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144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N158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145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N167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146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N172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147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N190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148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N193</f>
        <v>0</v>
      </c>
      <c r="O97" s="167"/>
      <c r="P97" s="167"/>
      <c r="Q97" s="167"/>
      <c r="R97" s="124"/>
    </row>
    <row r="98" spans="2:21" s="8" customFormat="1" ht="19.95" customHeight="1">
      <c r="B98" s="122"/>
      <c r="C98" s="96"/>
      <c r="D98" s="123" t="s">
        <v>149</v>
      </c>
      <c r="E98" s="96"/>
      <c r="F98" s="96"/>
      <c r="G98" s="96"/>
      <c r="H98" s="96"/>
      <c r="I98" s="96"/>
      <c r="J98" s="96"/>
      <c r="K98" s="96"/>
      <c r="L98" s="96"/>
      <c r="M98" s="96"/>
      <c r="N98" s="166">
        <f>N232</f>
        <v>0</v>
      </c>
      <c r="O98" s="167"/>
      <c r="P98" s="167"/>
      <c r="Q98" s="167"/>
      <c r="R98" s="124"/>
    </row>
    <row r="99" spans="2:21" s="8" customFormat="1" ht="19.95" customHeight="1">
      <c r="B99" s="122"/>
      <c r="C99" s="96"/>
      <c r="D99" s="123" t="s">
        <v>150</v>
      </c>
      <c r="E99" s="96"/>
      <c r="F99" s="96"/>
      <c r="G99" s="96"/>
      <c r="H99" s="96"/>
      <c r="I99" s="96"/>
      <c r="J99" s="96"/>
      <c r="K99" s="96"/>
      <c r="L99" s="96"/>
      <c r="M99" s="96"/>
      <c r="N99" s="166">
        <f>N239</f>
        <v>0</v>
      </c>
      <c r="O99" s="167"/>
      <c r="P99" s="167"/>
      <c r="Q99" s="167"/>
      <c r="R99" s="124"/>
    </row>
    <row r="100" spans="2:21" s="7" customFormat="1" ht="24.9" customHeight="1">
      <c r="B100" s="118"/>
      <c r="C100" s="119"/>
      <c r="D100" s="120" t="s">
        <v>455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1">
        <f>N241</f>
        <v>0</v>
      </c>
      <c r="O100" s="221"/>
      <c r="P100" s="221"/>
      <c r="Q100" s="221"/>
      <c r="R100" s="121"/>
    </row>
    <row r="101" spans="2:21" s="8" customFormat="1" ht="19.95" customHeight="1">
      <c r="B101" s="122"/>
      <c r="C101" s="96"/>
      <c r="D101" s="123" t="s">
        <v>456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66">
        <f>N242</f>
        <v>0</v>
      </c>
      <c r="O101" s="167"/>
      <c r="P101" s="167"/>
      <c r="Q101" s="167"/>
      <c r="R101" s="124"/>
    </row>
    <row r="102" spans="2:21" s="7" customFormat="1" ht="24.9" customHeight="1">
      <c r="B102" s="118"/>
      <c r="C102" s="119"/>
      <c r="D102" s="120" t="s">
        <v>151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211">
        <f>N256</f>
        <v>0</v>
      </c>
      <c r="O102" s="221"/>
      <c r="P102" s="221"/>
      <c r="Q102" s="221"/>
      <c r="R102" s="121"/>
    </row>
    <row r="103" spans="2:21" s="8" customFormat="1" ht="19.95" customHeight="1">
      <c r="B103" s="122"/>
      <c r="C103" s="96"/>
      <c r="D103" s="123" t="s">
        <v>152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66">
        <f>N257</f>
        <v>0</v>
      </c>
      <c r="O103" s="167"/>
      <c r="P103" s="167"/>
      <c r="Q103" s="167"/>
      <c r="R103" s="124"/>
    </row>
    <row r="104" spans="2:21" s="1" customFormat="1" ht="21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17" t="s">
        <v>153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22">
        <v>0</v>
      </c>
      <c r="O105" s="223"/>
      <c r="P105" s="223"/>
      <c r="Q105" s="223"/>
      <c r="R105" s="34"/>
      <c r="T105" s="125"/>
      <c r="U105" s="126" t="s">
        <v>42</v>
      </c>
    </row>
    <row r="106" spans="2:21" s="1" customFormat="1" ht="18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08" t="s">
        <v>124</v>
      </c>
      <c r="D107" s="109"/>
      <c r="E107" s="109"/>
      <c r="F107" s="109"/>
      <c r="G107" s="109"/>
      <c r="H107" s="109"/>
      <c r="I107" s="109"/>
      <c r="J107" s="109"/>
      <c r="K107" s="109"/>
      <c r="L107" s="163">
        <f>ROUND(SUM(N89+N105),2)</f>
        <v>0</v>
      </c>
      <c r="M107" s="163"/>
      <c r="N107" s="163"/>
      <c r="O107" s="163"/>
      <c r="P107" s="163"/>
      <c r="Q107" s="163"/>
      <c r="R107" s="34"/>
    </row>
    <row r="108" spans="2:21" s="1" customFormat="1" ht="6.9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21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65" s="1" customFormat="1" ht="36.9" customHeight="1">
      <c r="B113" s="32"/>
      <c r="C113" s="187" t="s">
        <v>154</v>
      </c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34"/>
    </row>
    <row r="114" spans="2:65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30" customHeight="1">
      <c r="B115" s="32"/>
      <c r="C115" s="29" t="s">
        <v>17</v>
      </c>
      <c r="D115" s="33"/>
      <c r="E115" s="33"/>
      <c r="F115" s="225" t="str">
        <f>F6</f>
        <v>Smíšená stezka a chodníky - etapa II - Smíšená stezka</v>
      </c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33"/>
      <c r="R115" s="34"/>
    </row>
    <row r="116" spans="2:65" ht="30" customHeight="1">
      <c r="B116" s="23"/>
      <c r="C116" s="29" t="s">
        <v>131</v>
      </c>
      <c r="D116" s="25"/>
      <c r="E116" s="25"/>
      <c r="F116" s="225" t="s">
        <v>132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25"/>
      <c r="R116" s="24"/>
    </row>
    <row r="117" spans="2:65" s="1" customFormat="1" ht="36.9" customHeight="1">
      <c r="B117" s="32"/>
      <c r="C117" s="66" t="s">
        <v>133</v>
      </c>
      <c r="D117" s="33"/>
      <c r="E117" s="33"/>
      <c r="F117" s="189" t="str">
        <f>F8</f>
        <v>12 - SO 101 - Smíšená stezka (km 0,134 - 1,173) - osa 2 - uznatelné náklady</v>
      </c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33"/>
      <c r="R117" s="34"/>
    </row>
    <row r="118" spans="2:65" s="1" customFormat="1" ht="6.9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1" customFormat="1" ht="18" customHeight="1">
      <c r="B119" s="32"/>
      <c r="C119" s="29" t="s">
        <v>21</v>
      </c>
      <c r="D119" s="33"/>
      <c r="E119" s="33"/>
      <c r="F119" s="27" t="str">
        <f>F10</f>
        <v>Lomnice</v>
      </c>
      <c r="G119" s="33"/>
      <c r="H119" s="33"/>
      <c r="I119" s="33"/>
      <c r="J119" s="33"/>
      <c r="K119" s="29" t="s">
        <v>23</v>
      </c>
      <c r="L119" s="33"/>
      <c r="M119" s="218" t="str">
        <f>IF(O10="","",O10)</f>
        <v>1. 7. 2018</v>
      </c>
      <c r="N119" s="218"/>
      <c r="O119" s="218"/>
      <c r="P119" s="218"/>
      <c r="Q119" s="33"/>
      <c r="R119" s="34"/>
    </row>
    <row r="120" spans="2:65" s="1" customFormat="1" ht="6.9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5" s="1" customFormat="1" ht="13.2">
      <c r="B121" s="32"/>
      <c r="C121" s="29" t="s">
        <v>25</v>
      </c>
      <c r="D121" s="33"/>
      <c r="E121" s="33"/>
      <c r="F121" s="27" t="str">
        <f>E13</f>
        <v>obec Lomnice</v>
      </c>
      <c r="G121" s="33"/>
      <c r="H121" s="33"/>
      <c r="I121" s="33"/>
      <c r="J121" s="33"/>
      <c r="K121" s="29" t="s">
        <v>31</v>
      </c>
      <c r="L121" s="33"/>
      <c r="M121" s="200" t="str">
        <f>E19</f>
        <v>ATELIS - ateliér liniových staveb</v>
      </c>
      <c r="N121" s="200"/>
      <c r="O121" s="200"/>
      <c r="P121" s="200"/>
      <c r="Q121" s="200"/>
      <c r="R121" s="34"/>
    </row>
    <row r="122" spans="2:65" s="1" customFormat="1" ht="14.4" customHeight="1">
      <c r="B122" s="32"/>
      <c r="C122" s="29" t="s">
        <v>29</v>
      </c>
      <c r="D122" s="33"/>
      <c r="E122" s="33"/>
      <c r="F122" s="27" t="str">
        <f>IF(E16="","",E16)</f>
        <v xml:space="preserve"> </v>
      </c>
      <c r="G122" s="33"/>
      <c r="H122" s="33"/>
      <c r="I122" s="33"/>
      <c r="J122" s="33"/>
      <c r="K122" s="29" t="s">
        <v>36</v>
      </c>
      <c r="L122" s="33"/>
      <c r="M122" s="200" t="str">
        <f>E22</f>
        <v>Čiklová</v>
      </c>
      <c r="N122" s="200"/>
      <c r="O122" s="200"/>
      <c r="P122" s="200"/>
      <c r="Q122" s="200"/>
      <c r="R122" s="34"/>
    </row>
    <row r="123" spans="2:65" s="1" customFormat="1" ht="10.35" customHeight="1"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</row>
    <row r="124" spans="2:65" s="9" customFormat="1" ht="29.25" customHeight="1">
      <c r="B124" s="127"/>
      <c r="C124" s="128" t="s">
        <v>155</v>
      </c>
      <c r="D124" s="129" t="s">
        <v>156</v>
      </c>
      <c r="E124" s="129" t="s">
        <v>60</v>
      </c>
      <c r="F124" s="219" t="s">
        <v>157</v>
      </c>
      <c r="G124" s="219"/>
      <c r="H124" s="219"/>
      <c r="I124" s="219"/>
      <c r="J124" s="129" t="s">
        <v>158</v>
      </c>
      <c r="K124" s="129" t="s">
        <v>159</v>
      </c>
      <c r="L124" s="219" t="s">
        <v>160</v>
      </c>
      <c r="M124" s="219"/>
      <c r="N124" s="219" t="s">
        <v>139</v>
      </c>
      <c r="O124" s="219"/>
      <c r="P124" s="219"/>
      <c r="Q124" s="220"/>
      <c r="R124" s="130"/>
      <c r="T124" s="73" t="s">
        <v>161</v>
      </c>
      <c r="U124" s="74" t="s">
        <v>42</v>
      </c>
      <c r="V124" s="74" t="s">
        <v>162</v>
      </c>
      <c r="W124" s="74" t="s">
        <v>163</v>
      </c>
      <c r="X124" s="74" t="s">
        <v>164</v>
      </c>
      <c r="Y124" s="74" t="s">
        <v>165</v>
      </c>
      <c r="Z124" s="74" t="s">
        <v>166</v>
      </c>
      <c r="AA124" s="75" t="s">
        <v>167</v>
      </c>
    </row>
    <row r="125" spans="2:65" s="1" customFormat="1" ht="29.25" customHeight="1">
      <c r="B125" s="32"/>
      <c r="C125" s="77" t="s">
        <v>135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208">
        <f>BK125</f>
        <v>0</v>
      </c>
      <c r="O125" s="209"/>
      <c r="P125" s="209"/>
      <c r="Q125" s="209"/>
      <c r="R125" s="34"/>
      <c r="T125" s="76"/>
      <c r="U125" s="48"/>
      <c r="V125" s="48"/>
      <c r="W125" s="131">
        <f>W126+W241+W256</f>
        <v>7681.4108210000004</v>
      </c>
      <c r="X125" s="48"/>
      <c r="Y125" s="131">
        <f>Y126+Y241+Y256</f>
        <v>5881.3466125200321</v>
      </c>
      <c r="Z125" s="48"/>
      <c r="AA125" s="132">
        <f>AA126+AA241+AA256</f>
        <v>169.6095</v>
      </c>
      <c r="AT125" s="19" t="s">
        <v>77</v>
      </c>
      <c r="AU125" s="19" t="s">
        <v>141</v>
      </c>
      <c r="BK125" s="133">
        <f>BK126+BK241+BK256</f>
        <v>0</v>
      </c>
    </row>
    <row r="126" spans="2:65" s="10" customFormat="1" ht="37.35" customHeight="1">
      <c r="B126" s="134"/>
      <c r="C126" s="135"/>
      <c r="D126" s="136" t="s">
        <v>142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0">
        <f>BK126</f>
        <v>0</v>
      </c>
      <c r="O126" s="211"/>
      <c r="P126" s="211"/>
      <c r="Q126" s="211"/>
      <c r="R126" s="137"/>
      <c r="T126" s="138"/>
      <c r="U126" s="135"/>
      <c r="V126" s="135"/>
      <c r="W126" s="139">
        <f>W127+W154+W158+W167+W172+W190+W193+W232+W239</f>
        <v>7614.172681</v>
      </c>
      <c r="X126" s="135"/>
      <c r="Y126" s="139">
        <f>Y127+Y154+Y158+Y167+Y172+Y190+Y193+Y232+Y239</f>
        <v>5874.3529273950326</v>
      </c>
      <c r="Z126" s="135"/>
      <c r="AA126" s="140">
        <f>AA127+AA154+AA158+AA167+AA172+AA190+AA193+AA232+AA239</f>
        <v>169.6095</v>
      </c>
      <c r="AR126" s="141" t="s">
        <v>83</v>
      </c>
      <c r="AT126" s="142" t="s">
        <v>77</v>
      </c>
      <c r="AU126" s="142" t="s">
        <v>78</v>
      </c>
      <c r="AY126" s="141" t="s">
        <v>168</v>
      </c>
      <c r="BK126" s="143">
        <f>BK127+BK154+BK158+BK167+BK172+BK190+BK193+BK232+BK239</f>
        <v>0</v>
      </c>
    </row>
    <row r="127" spans="2:65" s="10" customFormat="1" ht="19.95" customHeight="1">
      <c r="B127" s="134"/>
      <c r="C127" s="135"/>
      <c r="D127" s="144" t="s">
        <v>143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12">
        <f>BK127</f>
        <v>0</v>
      </c>
      <c r="O127" s="213"/>
      <c r="P127" s="213"/>
      <c r="Q127" s="213"/>
      <c r="R127" s="137"/>
      <c r="T127" s="138"/>
      <c r="U127" s="135"/>
      <c r="V127" s="135"/>
      <c r="W127" s="139">
        <f>SUM(W128:W153)</f>
        <v>1580.0268499999997</v>
      </c>
      <c r="X127" s="135"/>
      <c r="Y127" s="139">
        <f>SUM(Y128:Y153)</f>
        <v>2645.7275</v>
      </c>
      <c r="Z127" s="135"/>
      <c r="AA127" s="140">
        <f>SUM(AA128:AA153)</f>
        <v>100.91500000000001</v>
      </c>
      <c r="AR127" s="141" t="s">
        <v>83</v>
      </c>
      <c r="AT127" s="142" t="s">
        <v>77</v>
      </c>
      <c r="AU127" s="142" t="s">
        <v>83</v>
      </c>
      <c r="AY127" s="141" t="s">
        <v>168</v>
      </c>
      <c r="BK127" s="143">
        <f>SUM(BK128:BK153)</f>
        <v>0</v>
      </c>
    </row>
    <row r="128" spans="2:65" s="1" customFormat="1" ht="38.25" customHeight="1">
      <c r="B128" s="145"/>
      <c r="C128" s="146" t="s">
        <v>83</v>
      </c>
      <c r="D128" s="146" t="s">
        <v>169</v>
      </c>
      <c r="E128" s="147" t="s">
        <v>457</v>
      </c>
      <c r="F128" s="204" t="s">
        <v>458</v>
      </c>
      <c r="G128" s="204"/>
      <c r="H128" s="204"/>
      <c r="I128" s="204"/>
      <c r="J128" s="148" t="s">
        <v>172</v>
      </c>
      <c r="K128" s="149">
        <v>4</v>
      </c>
      <c r="L128" s="205"/>
      <c r="M128" s="205"/>
      <c r="N128" s="205">
        <f t="shared" ref="N128:N153" si="0">ROUND(L128*K128,2)</f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0.17199999999999999</v>
      </c>
      <c r="W128" s="152">
        <f t="shared" ref="W128:W153" si="1">V128*K128</f>
        <v>0.68799999999999994</v>
      </c>
      <c r="X128" s="152">
        <v>0</v>
      </c>
      <c r="Y128" s="152">
        <f t="shared" ref="Y128:Y153" si="2">X128*K128</f>
        <v>0</v>
      </c>
      <c r="Z128" s="152">
        <v>0</v>
      </c>
      <c r="AA128" s="153">
        <f t="shared" ref="AA128:AA153" si="3">Z128*K128</f>
        <v>0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ref="BE128:BE153" si="4">IF(U128="základní",N128,0)</f>
        <v>0</v>
      </c>
      <c r="BF128" s="154">
        <f t="shared" ref="BF128:BF153" si="5">IF(U128="snížená",N128,0)</f>
        <v>0</v>
      </c>
      <c r="BG128" s="154">
        <f t="shared" ref="BG128:BG153" si="6">IF(U128="zákl. přenesená",N128,0)</f>
        <v>0</v>
      </c>
      <c r="BH128" s="154">
        <f t="shared" ref="BH128:BH153" si="7">IF(U128="sníž. přenesená",N128,0)</f>
        <v>0</v>
      </c>
      <c r="BI128" s="154">
        <f t="shared" ref="BI128:BI153" si="8">IF(U128="nulová",N128,0)</f>
        <v>0</v>
      </c>
      <c r="BJ128" s="19" t="s">
        <v>83</v>
      </c>
      <c r="BK128" s="154">
        <f t="shared" ref="BK128:BK153" si="9">ROUND(L128*K128,2)</f>
        <v>0</v>
      </c>
      <c r="BL128" s="19" t="s">
        <v>173</v>
      </c>
      <c r="BM128" s="19" t="s">
        <v>459</v>
      </c>
    </row>
    <row r="129" spans="2:65" s="1" customFormat="1" ht="25.5" customHeight="1">
      <c r="B129" s="145"/>
      <c r="C129" s="146" t="s">
        <v>89</v>
      </c>
      <c r="D129" s="146" t="s">
        <v>169</v>
      </c>
      <c r="E129" s="147" t="s">
        <v>460</v>
      </c>
      <c r="F129" s="204" t="s">
        <v>461</v>
      </c>
      <c r="G129" s="204"/>
      <c r="H129" s="204"/>
      <c r="I129" s="204"/>
      <c r="J129" s="148" t="s">
        <v>239</v>
      </c>
      <c r="K129" s="149">
        <v>1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1.798</v>
      </c>
      <c r="W129" s="152">
        <f t="shared" si="1"/>
        <v>1.798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462</v>
      </c>
    </row>
    <row r="130" spans="2:65" s="1" customFormat="1" ht="25.5" customHeight="1">
      <c r="B130" s="145"/>
      <c r="C130" s="146" t="s">
        <v>178</v>
      </c>
      <c r="D130" s="146" t="s">
        <v>169</v>
      </c>
      <c r="E130" s="147" t="s">
        <v>463</v>
      </c>
      <c r="F130" s="204" t="s">
        <v>464</v>
      </c>
      <c r="G130" s="204"/>
      <c r="H130" s="204"/>
      <c r="I130" s="204"/>
      <c r="J130" s="148" t="s">
        <v>239</v>
      </c>
      <c r="K130" s="149">
        <v>6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48.731000000000002</v>
      </c>
      <c r="W130" s="152">
        <f t="shared" si="1"/>
        <v>292.38600000000002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465</v>
      </c>
    </row>
    <row r="131" spans="2:65" s="1" customFormat="1" ht="25.5" customHeight="1">
      <c r="B131" s="145"/>
      <c r="C131" s="146" t="s">
        <v>173</v>
      </c>
      <c r="D131" s="146" t="s">
        <v>169</v>
      </c>
      <c r="E131" s="147" t="s">
        <v>466</v>
      </c>
      <c r="F131" s="204" t="s">
        <v>467</v>
      </c>
      <c r="G131" s="204"/>
      <c r="H131" s="204"/>
      <c r="I131" s="204"/>
      <c r="J131" s="148" t="s">
        <v>172</v>
      </c>
      <c r="K131" s="149">
        <v>25</v>
      </c>
      <c r="L131" s="205"/>
      <c r="M131" s="205"/>
      <c r="N131" s="205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1.986</v>
      </c>
      <c r="W131" s="152">
        <f t="shared" si="1"/>
        <v>49.65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468</v>
      </c>
    </row>
    <row r="132" spans="2:65" s="1" customFormat="1" ht="25.5" customHeight="1">
      <c r="B132" s="145"/>
      <c r="C132" s="146" t="s">
        <v>185</v>
      </c>
      <c r="D132" s="146" t="s">
        <v>169</v>
      </c>
      <c r="E132" s="147" t="s">
        <v>170</v>
      </c>
      <c r="F132" s="204" t="s">
        <v>171</v>
      </c>
      <c r="G132" s="204"/>
      <c r="H132" s="204"/>
      <c r="I132" s="204"/>
      <c r="J132" s="148" t="s">
        <v>172</v>
      </c>
      <c r="K132" s="149">
        <v>15</v>
      </c>
      <c r="L132" s="205"/>
      <c r="M132" s="205"/>
      <c r="N132" s="205">
        <f t="shared" si="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0.17599999999999999</v>
      </c>
      <c r="W132" s="152">
        <f t="shared" si="1"/>
        <v>2.6399999999999997</v>
      </c>
      <c r="X132" s="152">
        <v>0</v>
      </c>
      <c r="Y132" s="152">
        <f t="shared" si="2"/>
        <v>0</v>
      </c>
      <c r="Z132" s="152">
        <v>0.255</v>
      </c>
      <c r="AA132" s="153">
        <f t="shared" si="3"/>
        <v>3.8250000000000002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173</v>
      </c>
      <c r="BM132" s="19" t="s">
        <v>174</v>
      </c>
    </row>
    <row r="133" spans="2:65" s="1" customFormat="1" ht="25.5" customHeight="1">
      <c r="B133" s="145"/>
      <c r="C133" s="146" t="s">
        <v>189</v>
      </c>
      <c r="D133" s="146" t="s">
        <v>169</v>
      </c>
      <c r="E133" s="147" t="s">
        <v>469</v>
      </c>
      <c r="F133" s="204" t="s">
        <v>470</v>
      </c>
      <c r="G133" s="204"/>
      <c r="H133" s="204"/>
      <c r="I133" s="204"/>
      <c r="J133" s="148" t="s">
        <v>172</v>
      </c>
      <c r="K133" s="149">
        <v>4</v>
      </c>
      <c r="L133" s="205"/>
      <c r="M133" s="205"/>
      <c r="N133" s="205">
        <f t="shared" si="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0.185</v>
      </c>
      <c r="W133" s="152">
        <f t="shared" si="1"/>
        <v>0.74</v>
      </c>
      <c r="X133" s="152">
        <v>0</v>
      </c>
      <c r="Y133" s="152">
        <f t="shared" si="2"/>
        <v>0</v>
      </c>
      <c r="Z133" s="152">
        <v>0.23499999999999999</v>
      </c>
      <c r="AA133" s="153">
        <f t="shared" si="3"/>
        <v>0.94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173</v>
      </c>
      <c r="BM133" s="19" t="s">
        <v>471</v>
      </c>
    </row>
    <row r="134" spans="2:65" s="1" customFormat="1" ht="25.5" customHeight="1">
      <c r="B134" s="145"/>
      <c r="C134" s="146" t="s">
        <v>194</v>
      </c>
      <c r="D134" s="146" t="s">
        <v>169</v>
      </c>
      <c r="E134" s="147" t="s">
        <v>182</v>
      </c>
      <c r="F134" s="204" t="s">
        <v>183</v>
      </c>
      <c r="G134" s="204"/>
      <c r="H134" s="204"/>
      <c r="I134" s="204"/>
      <c r="J134" s="148" t="s">
        <v>172</v>
      </c>
      <c r="K134" s="149">
        <v>24</v>
      </c>
      <c r="L134" s="205"/>
      <c r="M134" s="205"/>
      <c r="N134" s="205">
        <f t="shared" si="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1.35</v>
      </c>
      <c r="W134" s="152">
        <f t="shared" si="1"/>
        <v>32.400000000000006</v>
      </c>
      <c r="X134" s="152">
        <v>0</v>
      </c>
      <c r="Y134" s="152">
        <f t="shared" si="2"/>
        <v>0</v>
      </c>
      <c r="Z134" s="152">
        <v>0.32500000000000001</v>
      </c>
      <c r="AA134" s="153">
        <f t="shared" si="3"/>
        <v>7.8000000000000007</v>
      </c>
      <c r="AR134" s="19" t="s">
        <v>173</v>
      </c>
      <c r="AT134" s="19" t="s">
        <v>169</v>
      </c>
      <c r="AU134" s="19" t="s">
        <v>89</v>
      </c>
      <c r="AY134" s="19" t="s">
        <v>168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173</v>
      </c>
      <c r="BM134" s="19" t="s">
        <v>184</v>
      </c>
    </row>
    <row r="135" spans="2:65" s="1" customFormat="1" ht="25.5" customHeight="1">
      <c r="B135" s="145"/>
      <c r="C135" s="146" t="s">
        <v>199</v>
      </c>
      <c r="D135" s="146" t="s">
        <v>169</v>
      </c>
      <c r="E135" s="147" t="s">
        <v>472</v>
      </c>
      <c r="F135" s="204" t="s">
        <v>473</v>
      </c>
      <c r="G135" s="204"/>
      <c r="H135" s="204"/>
      <c r="I135" s="204"/>
      <c r="J135" s="148" t="s">
        <v>172</v>
      </c>
      <c r="K135" s="149">
        <v>190</v>
      </c>
      <c r="L135" s="205"/>
      <c r="M135" s="205"/>
      <c r="N135" s="205">
        <f t="shared" si="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0.05</v>
      </c>
      <c r="W135" s="152">
        <f t="shared" si="1"/>
        <v>9.5</v>
      </c>
      <c r="X135" s="152">
        <v>0</v>
      </c>
      <c r="Y135" s="152">
        <f t="shared" si="2"/>
        <v>0</v>
      </c>
      <c r="Z135" s="152">
        <v>0.17</v>
      </c>
      <c r="AA135" s="153">
        <f t="shared" si="3"/>
        <v>32.300000000000004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173</v>
      </c>
      <c r="BM135" s="19" t="s">
        <v>474</v>
      </c>
    </row>
    <row r="136" spans="2:65" s="1" customFormat="1" ht="25.5" customHeight="1">
      <c r="B136" s="145"/>
      <c r="C136" s="146" t="s">
        <v>203</v>
      </c>
      <c r="D136" s="146" t="s">
        <v>169</v>
      </c>
      <c r="E136" s="147" t="s">
        <v>186</v>
      </c>
      <c r="F136" s="204" t="s">
        <v>187</v>
      </c>
      <c r="G136" s="204"/>
      <c r="H136" s="204"/>
      <c r="I136" s="204"/>
      <c r="J136" s="148" t="s">
        <v>172</v>
      </c>
      <c r="K136" s="149">
        <v>120</v>
      </c>
      <c r="L136" s="205"/>
      <c r="M136" s="205"/>
      <c r="N136" s="205">
        <f t="shared" si="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0.183</v>
      </c>
      <c r="W136" s="152">
        <f t="shared" si="1"/>
        <v>21.96</v>
      </c>
      <c r="X136" s="152">
        <v>0</v>
      </c>
      <c r="Y136" s="152">
        <f t="shared" si="2"/>
        <v>0</v>
      </c>
      <c r="Z136" s="152">
        <v>0.45</v>
      </c>
      <c r="AA136" s="153">
        <f t="shared" si="3"/>
        <v>54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173</v>
      </c>
      <c r="BM136" s="19" t="s">
        <v>188</v>
      </c>
    </row>
    <row r="137" spans="2:65" s="1" customFormat="1" ht="25.5" customHeight="1">
      <c r="B137" s="145"/>
      <c r="C137" s="146" t="s">
        <v>207</v>
      </c>
      <c r="D137" s="146" t="s">
        <v>169</v>
      </c>
      <c r="E137" s="147" t="s">
        <v>190</v>
      </c>
      <c r="F137" s="204" t="s">
        <v>191</v>
      </c>
      <c r="G137" s="204"/>
      <c r="H137" s="204"/>
      <c r="I137" s="204"/>
      <c r="J137" s="148" t="s">
        <v>192</v>
      </c>
      <c r="K137" s="149">
        <v>10</v>
      </c>
      <c r="L137" s="205"/>
      <c r="M137" s="205"/>
      <c r="N137" s="205">
        <f t="shared" si="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0.13300000000000001</v>
      </c>
      <c r="W137" s="152">
        <f t="shared" si="1"/>
        <v>1.33</v>
      </c>
      <c r="X137" s="152">
        <v>0</v>
      </c>
      <c r="Y137" s="152">
        <f t="shared" si="2"/>
        <v>0</v>
      </c>
      <c r="Z137" s="152">
        <v>0.20499999999999999</v>
      </c>
      <c r="AA137" s="153">
        <f t="shared" si="3"/>
        <v>2.0499999999999998</v>
      </c>
      <c r="AR137" s="19" t="s">
        <v>173</v>
      </c>
      <c r="AT137" s="19" t="s">
        <v>169</v>
      </c>
      <c r="AU137" s="19" t="s">
        <v>89</v>
      </c>
      <c r="AY137" s="19" t="s">
        <v>168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173</v>
      </c>
      <c r="BM137" s="19" t="s">
        <v>193</v>
      </c>
    </row>
    <row r="138" spans="2:65" s="1" customFormat="1" ht="25.5" customHeight="1">
      <c r="B138" s="145"/>
      <c r="C138" s="146" t="s">
        <v>87</v>
      </c>
      <c r="D138" s="146" t="s">
        <v>169</v>
      </c>
      <c r="E138" s="147" t="s">
        <v>195</v>
      </c>
      <c r="F138" s="204" t="s">
        <v>196</v>
      </c>
      <c r="G138" s="204"/>
      <c r="H138" s="204"/>
      <c r="I138" s="204"/>
      <c r="J138" s="148" t="s">
        <v>197</v>
      </c>
      <c r="K138" s="149">
        <v>556.29999999999995</v>
      </c>
      <c r="L138" s="205"/>
      <c r="M138" s="205"/>
      <c r="N138" s="205">
        <f t="shared" si="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9.7000000000000003E-2</v>
      </c>
      <c r="W138" s="152">
        <f t="shared" si="1"/>
        <v>53.961099999999995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173</v>
      </c>
      <c r="BM138" s="19" t="s">
        <v>198</v>
      </c>
    </row>
    <row r="139" spans="2:65" s="1" customFormat="1" ht="38.25" customHeight="1">
      <c r="B139" s="145"/>
      <c r="C139" s="146" t="s">
        <v>91</v>
      </c>
      <c r="D139" s="146" t="s">
        <v>169</v>
      </c>
      <c r="E139" s="147" t="s">
        <v>200</v>
      </c>
      <c r="F139" s="204" t="s">
        <v>201</v>
      </c>
      <c r="G139" s="204"/>
      <c r="H139" s="204"/>
      <c r="I139" s="204"/>
      <c r="J139" s="148" t="s">
        <v>197</v>
      </c>
      <c r="K139" s="149">
        <v>900</v>
      </c>
      <c r="L139" s="205"/>
      <c r="M139" s="205"/>
      <c r="N139" s="205">
        <f t="shared" si="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0.22900000000000001</v>
      </c>
      <c r="W139" s="152">
        <f t="shared" si="1"/>
        <v>206.1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173</v>
      </c>
      <c r="AT139" s="19" t="s">
        <v>169</v>
      </c>
      <c r="AU139" s="19" t="s">
        <v>89</v>
      </c>
      <c r="AY139" s="19" t="s">
        <v>168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173</v>
      </c>
      <c r="BM139" s="19" t="s">
        <v>202</v>
      </c>
    </row>
    <row r="140" spans="2:65" s="1" customFormat="1" ht="38.25" customHeight="1">
      <c r="B140" s="145"/>
      <c r="C140" s="146" t="s">
        <v>217</v>
      </c>
      <c r="D140" s="146" t="s">
        <v>169</v>
      </c>
      <c r="E140" s="147" t="s">
        <v>475</v>
      </c>
      <c r="F140" s="204" t="s">
        <v>476</v>
      </c>
      <c r="G140" s="204"/>
      <c r="H140" s="204"/>
      <c r="I140" s="204"/>
      <c r="J140" s="148" t="s">
        <v>172</v>
      </c>
      <c r="K140" s="149">
        <v>25</v>
      </c>
      <c r="L140" s="205"/>
      <c r="M140" s="205"/>
      <c r="N140" s="205">
        <f t="shared" si="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6.5490000000000004</v>
      </c>
      <c r="W140" s="152">
        <f t="shared" si="1"/>
        <v>163.72500000000002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173</v>
      </c>
      <c r="BM140" s="19" t="s">
        <v>477</v>
      </c>
    </row>
    <row r="141" spans="2:65" s="1" customFormat="1" ht="25.5" customHeight="1">
      <c r="B141" s="145"/>
      <c r="C141" s="146" t="s">
        <v>223</v>
      </c>
      <c r="D141" s="146" t="s">
        <v>169</v>
      </c>
      <c r="E141" s="147" t="s">
        <v>478</v>
      </c>
      <c r="F141" s="204" t="s">
        <v>479</v>
      </c>
      <c r="G141" s="204"/>
      <c r="H141" s="204"/>
      <c r="I141" s="204"/>
      <c r="J141" s="148" t="s">
        <v>197</v>
      </c>
      <c r="K141" s="149">
        <v>286.14999999999998</v>
      </c>
      <c r="L141" s="205"/>
      <c r="M141" s="205"/>
      <c r="N141" s="205">
        <f t="shared" si="0"/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0.64300000000000002</v>
      </c>
      <c r="W141" s="152">
        <f t="shared" si="1"/>
        <v>183.99445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173</v>
      </c>
      <c r="AT141" s="19" t="s">
        <v>169</v>
      </c>
      <c r="AU141" s="19" t="s">
        <v>89</v>
      </c>
      <c r="AY141" s="19" t="s">
        <v>168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173</v>
      </c>
      <c r="BM141" s="19" t="s">
        <v>480</v>
      </c>
    </row>
    <row r="142" spans="2:65" s="1" customFormat="1" ht="25.5" customHeight="1">
      <c r="B142" s="145"/>
      <c r="C142" s="146" t="s">
        <v>11</v>
      </c>
      <c r="D142" s="146" t="s">
        <v>169</v>
      </c>
      <c r="E142" s="147" t="s">
        <v>204</v>
      </c>
      <c r="F142" s="204" t="s">
        <v>205</v>
      </c>
      <c r="G142" s="204"/>
      <c r="H142" s="204"/>
      <c r="I142" s="204"/>
      <c r="J142" s="148" t="s">
        <v>197</v>
      </c>
      <c r="K142" s="149">
        <v>556.29999999999995</v>
      </c>
      <c r="L142" s="205"/>
      <c r="M142" s="205"/>
      <c r="N142" s="205">
        <f t="shared" si="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4.5999999999999999E-2</v>
      </c>
      <c r="W142" s="152">
        <f t="shared" si="1"/>
        <v>25.589799999999997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173</v>
      </c>
      <c r="BM142" s="19" t="s">
        <v>206</v>
      </c>
    </row>
    <row r="143" spans="2:65" s="1" customFormat="1" ht="25.5" customHeight="1">
      <c r="B143" s="145"/>
      <c r="C143" s="146" t="s">
        <v>96</v>
      </c>
      <c r="D143" s="146" t="s">
        <v>169</v>
      </c>
      <c r="E143" s="147" t="s">
        <v>481</v>
      </c>
      <c r="F143" s="204" t="s">
        <v>482</v>
      </c>
      <c r="G143" s="204"/>
      <c r="H143" s="204"/>
      <c r="I143" s="204"/>
      <c r="J143" s="148" t="s">
        <v>483</v>
      </c>
      <c r="K143" s="149">
        <v>1</v>
      </c>
      <c r="L143" s="205"/>
      <c r="M143" s="205"/>
      <c r="N143" s="205">
        <f t="shared" si="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0</v>
      </c>
      <c r="W143" s="152">
        <f t="shared" si="1"/>
        <v>0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173</v>
      </c>
      <c r="AT143" s="19" t="s">
        <v>169</v>
      </c>
      <c r="AU143" s="19" t="s">
        <v>89</v>
      </c>
      <c r="AY143" s="19" t="s">
        <v>168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173</v>
      </c>
      <c r="BM143" s="19" t="s">
        <v>484</v>
      </c>
    </row>
    <row r="144" spans="2:65" s="1" customFormat="1" ht="25.5" customHeight="1">
      <c r="B144" s="145"/>
      <c r="C144" s="146" t="s">
        <v>99</v>
      </c>
      <c r="D144" s="146" t="s">
        <v>169</v>
      </c>
      <c r="E144" s="147" t="s">
        <v>214</v>
      </c>
      <c r="F144" s="204" t="s">
        <v>215</v>
      </c>
      <c r="G144" s="204"/>
      <c r="H144" s="204"/>
      <c r="I144" s="204"/>
      <c r="J144" s="148" t="s">
        <v>197</v>
      </c>
      <c r="K144" s="149">
        <v>1172</v>
      </c>
      <c r="L144" s="205"/>
      <c r="M144" s="205"/>
      <c r="N144" s="205">
        <f t="shared" si="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4.2999999999999997E-2</v>
      </c>
      <c r="W144" s="152">
        <f t="shared" si="1"/>
        <v>50.395999999999994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173</v>
      </c>
      <c r="BM144" s="19" t="s">
        <v>216</v>
      </c>
    </row>
    <row r="145" spans="2:65" s="1" customFormat="1" ht="16.5" customHeight="1">
      <c r="B145" s="145"/>
      <c r="C145" s="155" t="s">
        <v>236</v>
      </c>
      <c r="D145" s="155" t="s">
        <v>218</v>
      </c>
      <c r="E145" s="156" t="s">
        <v>219</v>
      </c>
      <c r="F145" s="206" t="s">
        <v>220</v>
      </c>
      <c r="G145" s="206"/>
      <c r="H145" s="206"/>
      <c r="I145" s="206"/>
      <c r="J145" s="157" t="s">
        <v>221</v>
      </c>
      <c r="K145" s="158">
        <v>2578.4</v>
      </c>
      <c r="L145" s="207"/>
      <c r="M145" s="207"/>
      <c r="N145" s="207">
        <f t="shared" si="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0</v>
      </c>
      <c r="W145" s="152">
        <f t="shared" si="1"/>
        <v>0</v>
      </c>
      <c r="X145" s="152">
        <v>1</v>
      </c>
      <c r="Y145" s="152">
        <f t="shared" si="2"/>
        <v>2578.4</v>
      </c>
      <c r="Z145" s="152">
        <v>0</v>
      </c>
      <c r="AA145" s="153">
        <f t="shared" si="3"/>
        <v>0</v>
      </c>
      <c r="AR145" s="19" t="s">
        <v>199</v>
      </c>
      <c r="AT145" s="19" t="s">
        <v>218</v>
      </c>
      <c r="AU145" s="19" t="s">
        <v>89</v>
      </c>
      <c r="AY145" s="19" t="s">
        <v>168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173</v>
      </c>
      <c r="BM145" s="19" t="s">
        <v>222</v>
      </c>
    </row>
    <row r="146" spans="2:65" s="1" customFormat="1" ht="25.5" customHeight="1">
      <c r="B146" s="145"/>
      <c r="C146" s="146" t="s">
        <v>241</v>
      </c>
      <c r="D146" s="146" t="s">
        <v>169</v>
      </c>
      <c r="E146" s="147" t="s">
        <v>227</v>
      </c>
      <c r="F146" s="204" t="s">
        <v>228</v>
      </c>
      <c r="G146" s="204"/>
      <c r="H146" s="204"/>
      <c r="I146" s="204"/>
      <c r="J146" s="148" t="s">
        <v>197</v>
      </c>
      <c r="K146" s="149">
        <v>1274.9000000000001</v>
      </c>
      <c r="L146" s="205"/>
      <c r="M146" s="205"/>
      <c r="N146" s="205">
        <f t="shared" si="0"/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0.29899999999999999</v>
      </c>
      <c r="W146" s="152">
        <f t="shared" si="1"/>
        <v>381.19510000000002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R146" s="19" t="s">
        <v>173</v>
      </c>
      <c r="AT146" s="19" t="s">
        <v>169</v>
      </c>
      <c r="AU146" s="19" t="s">
        <v>89</v>
      </c>
      <c r="AY146" s="19" t="s">
        <v>168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173</v>
      </c>
      <c r="BM146" s="19" t="s">
        <v>229</v>
      </c>
    </row>
    <row r="147" spans="2:65" s="1" customFormat="1" ht="16.5" customHeight="1">
      <c r="B147" s="145"/>
      <c r="C147" s="155" t="s">
        <v>245</v>
      </c>
      <c r="D147" s="155" t="s">
        <v>218</v>
      </c>
      <c r="E147" s="156" t="s">
        <v>219</v>
      </c>
      <c r="F147" s="206" t="s">
        <v>220</v>
      </c>
      <c r="G147" s="206"/>
      <c r="H147" s="206"/>
      <c r="I147" s="206"/>
      <c r="J147" s="157" t="s">
        <v>221</v>
      </c>
      <c r="K147" s="158">
        <v>3.08</v>
      </c>
      <c r="L147" s="207"/>
      <c r="M147" s="207"/>
      <c r="N147" s="207">
        <f t="shared" si="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0</v>
      </c>
      <c r="W147" s="152">
        <f t="shared" si="1"/>
        <v>0</v>
      </c>
      <c r="X147" s="152">
        <v>1</v>
      </c>
      <c r="Y147" s="152">
        <f t="shared" si="2"/>
        <v>3.08</v>
      </c>
      <c r="Z147" s="152">
        <v>0</v>
      </c>
      <c r="AA147" s="153">
        <f t="shared" si="3"/>
        <v>0</v>
      </c>
      <c r="AR147" s="19" t="s">
        <v>199</v>
      </c>
      <c r="AT147" s="19" t="s">
        <v>218</v>
      </c>
      <c r="AU147" s="19" t="s">
        <v>89</v>
      </c>
      <c r="AY147" s="19" t="s">
        <v>168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83</v>
      </c>
      <c r="BK147" s="154">
        <f t="shared" si="9"/>
        <v>0</v>
      </c>
      <c r="BL147" s="19" t="s">
        <v>173</v>
      </c>
      <c r="BM147" s="19" t="s">
        <v>485</v>
      </c>
    </row>
    <row r="148" spans="2:65" s="1" customFormat="1" ht="16.5" customHeight="1">
      <c r="B148" s="145"/>
      <c r="C148" s="155" t="s">
        <v>10</v>
      </c>
      <c r="D148" s="155" t="s">
        <v>218</v>
      </c>
      <c r="E148" s="156" t="s">
        <v>486</v>
      </c>
      <c r="F148" s="206" t="s">
        <v>487</v>
      </c>
      <c r="G148" s="206"/>
      <c r="H148" s="206"/>
      <c r="I148" s="206"/>
      <c r="J148" s="157" t="s">
        <v>221</v>
      </c>
      <c r="K148" s="158">
        <v>60.064999999999998</v>
      </c>
      <c r="L148" s="207"/>
      <c r="M148" s="207"/>
      <c r="N148" s="207">
        <f t="shared" si="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"/>
        <v>0</v>
      </c>
      <c r="X148" s="152">
        <v>1</v>
      </c>
      <c r="Y148" s="152">
        <f t="shared" si="2"/>
        <v>60.064999999999998</v>
      </c>
      <c r="Z148" s="152">
        <v>0</v>
      </c>
      <c r="AA148" s="153">
        <f t="shared" si="3"/>
        <v>0</v>
      </c>
      <c r="AR148" s="19" t="s">
        <v>199</v>
      </c>
      <c r="AT148" s="19" t="s">
        <v>218</v>
      </c>
      <c r="AU148" s="19" t="s">
        <v>89</v>
      </c>
      <c r="AY148" s="19" t="s">
        <v>168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83</v>
      </c>
      <c r="BK148" s="154">
        <f t="shared" si="9"/>
        <v>0</v>
      </c>
      <c r="BL148" s="19" t="s">
        <v>173</v>
      </c>
      <c r="BM148" s="19" t="s">
        <v>488</v>
      </c>
    </row>
    <row r="149" spans="2:65" s="1" customFormat="1" ht="38.25" customHeight="1">
      <c r="B149" s="145"/>
      <c r="C149" s="146" t="s">
        <v>109</v>
      </c>
      <c r="D149" s="146" t="s">
        <v>169</v>
      </c>
      <c r="E149" s="147" t="s">
        <v>489</v>
      </c>
      <c r="F149" s="204" t="s">
        <v>490</v>
      </c>
      <c r="G149" s="204"/>
      <c r="H149" s="204"/>
      <c r="I149" s="204"/>
      <c r="J149" s="148" t="s">
        <v>172</v>
      </c>
      <c r="K149" s="149">
        <v>12.5</v>
      </c>
      <c r="L149" s="205"/>
      <c r="M149" s="205"/>
      <c r="N149" s="205">
        <f t="shared" si="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4.258</v>
      </c>
      <c r="W149" s="152">
        <f t="shared" si="1"/>
        <v>53.225000000000001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R149" s="19" t="s">
        <v>173</v>
      </c>
      <c r="AT149" s="19" t="s">
        <v>169</v>
      </c>
      <c r="AU149" s="19" t="s">
        <v>89</v>
      </c>
      <c r="AY149" s="19" t="s">
        <v>168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9" t="s">
        <v>83</v>
      </c>
      <c r="BK149" s="154">
        <f t="shared" si="9"/>
        <v>0</v>
      </c>
      <c r="BL149" s="19" t="s">
        <v>173</v>
      </c>
      <c r="BM149" s="19" t="s">
        <v>491</v>
      </c>
    </row>
    <row r="150" spans="2:65" s="1" customFormat="1" ht="16.5" customHeight="1">
      <c r="B150" s="145"/>
      <c r="C150" s="155" t="s">
        <v>255</v>
      </c>
      <c r="D150" s="155" t="s">
        <v>218</v>
      </c>
      <c r="E150" s="156" t="s">
        <v>492</v>
      </c>
      <c r="F150" s="206" t="s">
        <v>493</v>
      </c>
      <c r="G150" s="206"/>
      <c r="H150" s="206"/>
      <c r="I150" s="206"/>
      <c r="J150" s="157" t="s">
        <v>197</v>
      </c>
      <c r="K150" s="158">
        <v>6.25</v>
      </c>
      <c r="L150" s="207"/>
      <c r="M150" s="207"/>
      <c r="N150" s="207">
        <f t="shared" si="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</v>
      </c>
      <c r="W150" s="152">
        <f t="shared" si="1"/>
        <v>0</v>
      </c>
      <c r="X150" s="152">
        <v>0.21</v>
      </c>
      <c r="Y150" s="152">
        <f t="shared" si="2"/>
        <v>1.3125</v>
      </c>
      <c r="Z150" s="152">
        <v>0</v>
      </c>
      <c r="AA150" s="153">
        <f t="shared" si="3"/>
        <v>0</v>
      </c>
      <c r="AR150" s="19" t="s">
        <v>199</v>
      </c>
      <c r="AT150" s="19" t="s">
        <v>218</v>
      </c>
      <c r="AU150" s="19" t="s">
        <v>89</v>
      </c>
      <c r="AY150" s="19" t="s">
        <v>168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9" t="s">
        <v>83</v>
      </c>
      <c r="BK150" s="154">
        <f t="shared" si="9"/>
        <v>0</v>
      </c>
      <c r="BL150" s="19" t="s">
        <v>173</v>
      </c>
      <c r="BM150" s="19" t="s">
        <v>494</v>
      </c>
    </row>
    <row r="151" spans="2:65" s="1" customFormat="1" ht="25.5" customHeight="1">
      <c r="B151" s="145"/>
      <c r="C151" s="146" t="s">
        <v>259</v>
      </c>
      <c r="D151" s="146" t="s">
        <v>169</v>
      </c>
      <c r="E151" s="147" t="s">
        <v>495</v>
      </c>
      <c r="F151" s="204" t="s">
        <v>496</v>
      </c>
      <c r="G151" s="204"/>
      <c r="H151" s="204"/>
      <c r="I151" s="204"/>
      <c r="J151" s="148" t="s">
        <v>197</v>
      </c>
      <c r="K151" s="149">
        <v>1.4</v>
      </c>
      <c r="L151" s="205"/>
      <c r="M151" s="205"/>
      <c r="N151" s="205">
        <f t="shared" si="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0.28599999999999998</v>
      </c>
      <c r="W151" s="152">
        <f t="shared" si="1"/>
        <v>0.40039999999999992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R151" s="19" t="s">
        <v>173</v>
      </c>
      <c r="AT151" s="19" t="s">
        <v>169</v>
      </c>
      <c r="AU151" s="19" t="s">
        <v>89</v>
      </c>
      <c r="AY151" s="19" t="s">
        <v>168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9" t="s">
        <v>83</v>
      </c>
      <c r="BK151" s="154">
        <f t="shared" si="9"/>
        <v>0</v>
      </c>
      <c r="BL151" s="19" t="s">
        <v>173</v>
      </c>
      <c r="BM151" s="19" t="s">
        <v>497</v>
      </c>
    </row>
    <row r="152" spans="2:65" s="1" customFormat="1" ht="16.5" customHeight="1">
      <c r="B152" s="145"/>
      <c r="C152" s="155" t="s">
        <v>263</v>
      </c>
      <c r="D152" s="155" t="s">
        <v>218</v>
      </c>
      <c r="E152" s="156" t="s">
        <v>498</v>
      </c>
      <c r="F152" s="206" t="s">
        <v>499</v>
      </c>
      <c r="G152" s="206"/>
      <c r="H152" s="206"/>
      <c r="I152" s="206"/>
      <c r="J152" s="157" t="s">
        <v>221</v>
      </c>
      <c r="K152" s="158">
        <v>2.87</v>
      </c>
      <c r="L152" s="207"/>
      <c r="M152" s="207"/>
      <c r="N152" s="207">
        <f t="shared" si="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0</v>
      </c>
      <c r="W152" s="152">
        <f t="shared" si="1"/>
        <v>0</v>
      </c>
      <c r="X152" s="152">
        <v>1</v>
      </c>
      <c r="Y152" s="152">
        <f t="shared" si="2"/>
        <v>2.87</v>
      </c>
      <c r="Z152" s="152">
        <v>0</v>
      </c>
      <c r="AA152" s="153">
        <f t="shared" si="3"/>
        <v>0</v>
      </c>
      <c r="AR152" s="19" t="s">
        <v>199</v>
      </c>
      <c r="AT152" s="19" t="s">
        <v>218</v>
      </c>
      <c r="AU152" s="19" t="s">
        <v>89</v>
      </c>
      <c r="AY152" s="19" t="s">
        <v>168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9" t="s">
        <v>83</v>
      </c>
      <c r="BK152" s="154">
        <f t="shared" si="9"/>
        <v>0</v>
      </c>
      <c r="BL152" s="19" t="s">
        <v>173</v>
      </c>
      <c r="BM152" s="19" t="s">
        <v>500</v>
      </c>
    </row>
    <row r="153" spans="2:65" s="1" customFormat="1" ht="25.5" customHeight="1">
      <c r="B153" s="145"/>
      <c r="C153" s="146" t="s">
        <v>112</v>
      </c>
      <c r="D153" s="146" t="s">
        <v>169</v>
      </c>
      <c r="E153" s="147" t="s">
        <v>230</v>
      </c>
      <c r="F153" s="204" t="s">
        <v>231</v>
      </c>
      <c r="G153" s="204"/>
      <c r="H153" s="204"/>
      <c r="I153" s="204"/>
      <c r="J153" s="148" t="s">
        <v>172</v>
      </c>
      <c r="K153" s="149">
        <v>2686</v>
      </c>
      <c r="L153" s="205"/>
      <c r="M153" s="205"/>
      <c r="N153" s="205">
        <f t="shared" si="0"/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1.7999999999999999E-2</v>
      </c>
      <c r="W153" s="152">
        <f t="shared" si="1"/>
        <v>48.347999999999999</v>
      </c>
      <c r="X153" s="152">
        <v>0</v>
      </c>
      <c r="Y153" s="152">
        <f t="shared" si="2"/>
        <v>0</v>
      </c>
      <c r="Z153" s="152">
        <v>0</v>
      </c>
      <c r="AA153" s="153">
        <f t="shared" si="3"/>
        <v>0</v>
      </c>
      <c r="AR153" s="19" t="s">
        <v>173</v>
      </c>
      <c r="AT153" s="19" t="s">
        <v>169</v>
      </c>
      <c r="AU153" s="19" t="s">
        <v>89</v>
      </c>
      <c r="AY153" s="19" t="s">
        <v>168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9" t="s">
        <v>83</v>
      </c>
      <c r="BK153" s="154">
        <f t="shared" si="9"/>
        <v>0</v>
      </c>
      <c r="BL153" s="19" t="s">
        <v>173</v>
      </c>
      <c r="BM153" s="19" t="s">
        <v>232</v>
      </c>
    </row>
    <row r="154" spans="2:65" s="10" customFormat="1" ht="29.85" customHeight="1">
      <c r="B154" s="134"/>
      <c r="C154" s="135"/>
      <c r="D154" s="144" t="s">
        <v>454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14">
        <f>BK154</f>
        <v>0</v>
      </c>
      <c r="O154" s="215"/>
      <c r="P154" s="215"/>
      <c r="Q154" s="215"/>
      <c r="R154" s="137"/>
      <c r="T154" s="138"/>
      <c r="U154" s="135"/>
      <c r="V154" s="135"/>
      <c r="W154" s="139">
        <f>SUM(W155:W157)</f>
        <v>17.153804999999998</v>
      </c>
      <c r="X154" s="135"/>
      <c r="Y154" s="139">
        <f>SUM(Y155:Y157)</f>
        <v>29.3381352</v>
      </c>
      <c r="Z154" s="135"/>
      <c r="AA154" s="140">
        <f>SUM(AA155:AA157)</f>
        <v>0</v>
      </c>
      <c r="AR154" s="141" t="s">
        <v>83</v>
      </c>
      <c r="AT154" s="142" t="s">
        <v>77</v>
      </c>
      <c r="AU154" s="142" t="s">
        <v>83</v>
      </c>
      <c r="AY154" s="141" t="s">
        <v>168</v>
      </c>
      <c r="BK154" s="143">
        <f>SUM(BK155:BK157)</f>
        <v>0</v>
      </c>
    </row>
    <row r="155" spans="2:65" s="1" customFormat="1" ht="25.5" customHeight="1">
      <c r="B155" s="145"/>
      <c r="C155" s="146" t="s">
        <v>115</v>
      </c>
      <c r="D155" s="146" t="s">
        <v>169</v>
      </c>
      <c r="E155" s="147" t="s">
        <v>501</v>
      </c>
      <c r="F155" s="204" t="s">
        <v>502</v>
      </c>
      <c r="G155" s="204"/>
      <c r="H155" s="204"/>
      <c r="I155" s="204"/>
      <c r="J155" s="148" t="s">
        <v>197</v>
      </c>
      <c r="K155" s="149">
        <v>0.48</v>
      </c>
      <c r="L155" s="205"/>
      <c r="M155" s="205"/>
      <c r="N155" s="205">
        <f>ROUND(L155*K155,2)</f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1.2310000000000001</v>
      </c>
      <c r="W155" s="152">
        <f>V155*K155</f>
        <v>0.59088000000000007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9" t="s">
        <v>173</v>
      </c>
      <c r="AT155" s="19" t="s">
        <v>169</v>
      </c>
      <c r="AU155" s="19" t="s">
        <v>89</v>
      </c>
      <c r="AY155" s="19" t="s">
        <v>168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173</v>
      </c>
      <c r="BM155" s="19" t="s">
        <v>503</v>
      </c>
    </row>
    <row r="156" spans="2:65" s="1" customFormat="1" ht="25.5" customHeight="1">
      <c r="B156" s="145"/>
      <c r="C156" s="146" t="s">
        <v>273</v>
      </c>
      <c r="D156" s="146" t="s">
        <v>169</v>
      </c>
      <c r="E156" s="147" t="s">
        <v>504</v>
      </c>
      <c r="F156" s="204" t="s">
        <v>505</v>
      </c>
      <c r="G156" s="204"/>
      <c r="H156" s="204"/>
      <c r="I156" s="204"/>
      <c r="J156" s="148" t="s">
        <v>192</v>
      </c>
      <c r="K156" s="149">
        <v>33</v>
      </c>
      <c r="L156" s="205"/>
      <c r="M156" s="205"/>
      <c r="N156" s="205">
        <f>ROUND(L156*K156,2)</f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0.06</v>
      </c>
      <c r="W156" s="152">
        <f>V156*K156</f>
        <v>1.98</v>
      </c>
      <c r="X156" s="152">
        <v>7.3439999999999996E-4</v>
      </c>
      <c r="Y156" s="152">
        <f>X156*K156</f>
        <v>2.4235199999999998E-2</v>
      </c>
      <c r="Z156" s="152">
        <v>0</v>
      </c>
      <c r="AA156" s="153">
        <f>Z156*K156</f>
        <v>0</v>
      </c>
      <c r="AR156" s="19" t="s">
        <v>173</v>
      </c>
      <c r="AT156" s="19" t="s">
        <v>169</v>
      </c>
      <c r="AU156" s="19" t="s">
        <v>89</v>
      </c>
      <c r="AY156" s="19" t="s">
        <v>168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9" t="s">
        <v>83</v>
      </c>
      <c r="BK156" s="154">
        <f>ROUND(L156*K156,2)</f>
        <v>0</v>
      </c>
      <c r="BL156" s="19" t="s">
        <v>173</v>
      </c>
      <c r="BM156" s="19" t="s">
        <v>506</v>
      </c>
    </row>
    <row r="157" spans="2:65" s="1" customFormat="1" ht="25.5" customHeight="1">
      <c r="B157" s="145"/>
      <c r="C157" s="146" t="s">
        <v>277</v>
      </c>
      <c r="D157" s="146" t="s">
        <v>169</v>
      </c>
      <c r="E157" s="147" t="s">
        <v>507</v>
      </c>
      <c r="F157" s="204" t="s">
        <v>508</v>
      </c>
      <c r="G157" s="204"/>
      <c r="H157" s="204"/>
      <c r="I157" s="204"/>
      <c r="J157" s="148" t="s">
        <v>197</v>
      </c>
      <c r="K157" s="149">
        <v>14.805</v>
      </c>
      <c r="L157" s="205"/>
      <c r="M157" s="205"/>
      <c r="N157" s="205">
        <f>ROUND(L157*K157,2)</f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0.98499999999999999</v>
      </c>
      <c r="W157" s="152">
        <f>V157*K157</f>
        <v>14.582924999999999</v>
      </c>
      <c r="X157" s="152">
        <v>1.98</v>
      </c>
      <c r="Y157" s="152">
        <f>X157*K157</f>
        <v>29.3139</v>
      </c>
      <c r="Z157" s="152">
        <v>0</v>
      </c>
      <c r="AA157" s="153">
        <f>Z157*K157</f>
        <v>0</v>
      </c>
      <c r="AR157" s="19" t="s">
        <v>173</v>
      </c>
      <c r="AT157" s="19" t="s">
        <v>169</v>
      </c>
      <c r="AU157" s="19" t="s">
        <v>89</v>
      </c>
      <c r="AY157" s="19" t="s">
        <v>168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9" t="s">
        <v>83</v>
      </c>
      <c r="BK157" s="154">
        <f>ROUND(L157*K157,2)</f>
        <v>0</v>
      </c>
      <c r="BL157" s="19" t="s">
        <v>173</v>
      </c>
      <c r="BM157" s="19" t="s">
        <v>509</v>
      </c>
    </row>
    <row r="158" spans="2:65" s="10" customFormat="1" ht="29.85" customHeight="1">
      <c r="B158" s="134"/>
      <c r="C158" s="135"/>
      <c r="D158" s="144" t="s">
        <v>144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14">
        <f>BK158</f>
        <v>0</v>
      </c>
      <c r="O158" s="215"/>
      <c r="P158" s="215"/>
      <c r="Q158" s="215"/>
      <c r="R158" s="137"/>
      <c r="T158" s="138"/>
      <c r="U158" s="135"/>
      <c r="V158" s="135"/>
      <c r="W158" s="139">
        <f>SUM(W159:W166)</f>
        <v>1521.939005</v>
      </c>
      <c r="X158" s="135"/>
      <c r="Y158" s="139">
        <f>SUM(Y159:Y166)</f>
        <v>17.890567692032899</v>
      </c>
      <c r="Z158" s="135"/>
      <c r="AA158" s="140">
        <f>SUM(AA159:AA166)</f>
        <v>15.263999999999999</v>
      </c>
      <c r="AR158" s="141" t="s">
        <v>83</v>
      </c>
      <c r="AT158" s="142" t="s">
        <v>77</v>
      </c>
      <c r="AU158" s="142" t="s">
        <v>83</v>
      </c>
      <c r="AY158" s="141" t="s">
        <v>168</v>
      </c>
      <c r="BK158" s="143">
        <f>SUM(BK159:BK166)</f>
        <v>0</v>
      </c>
    </row>
    <row r="159" spans="2:65" s="1" customFormat="1" ht="16.5" customHeight="1">
      <c r="B159" s="145"/>
      <c r="C159" s="146" t="s">
        <v>281</v>
      </c>
      <c r="D159" s="146" t="s">
        <v>169</v>
      </c>
      <c r="E159" s="147" t="s">
        <v>510</v>
      </c>
      <c r="F159" s="204" t="s">
        <v>511</v>
      </c>
      <c r="G159" s="204"/>
      <c r="H159" s="204"/>
      <c r="I159" s="204"/>
      <c r="J159" s="148" t="s">
        <v>197</v>
      </c>
      <c r="K159" s="149">
        <v>136.875</v>
      </c>
      <c r="L159" s="205"/>
      <c r="M159" s="205"/>
      <c r="N159" s="205">
        <f t="shared" ref="N159:N166" si="10">ROUND(L159*K159,2)</f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0.47899999999999998</v>
      </c>
      <c r="W159" s="152">
        <f t="shared" ref="W159:W166" si="11">V159*K159</f>
        <v>65.563124999999999</v>
      </c>
      <c r="X159" s="152">
        <v>0</v>
      </c>
      <c r="Y159" s="152">
        <f t="shared" ref="Y159:Y166" si="12">X159*K159</f>
        <v>0</v>
      </c>
      <c r="Z159" s="152">
        <v>0</v>
      </c>
      <c r="AA159" s="153">
        <f t="shared" ref="AA159:AA166" si="13">Z159*K159</f>
        <v>0</v>
      </c>
      <c r="AR159" s="19" t="s">
        <v>173</v>
      </c>
      <c r="AT159" s="19" t="s">
        <v>169</v>
      </c>
      <c r="AU159" s="19" t="s">
        <v>89</v>
      </c>
      <c r="AY159" s="19" t="s">
        <v>168</v>
      </c>
      <c r="BE159" s="154">
        <f t="shared" ref="BE159:BE166" si="14">IF(U159="základní",N159,0)</f>
        <v>0</v>
      </c>
      <c r="BF159" s="154">
        <f t="shared" ref="BF159:BF166" si="15">IF(U159="snížená",N159,0)</f>
        <v>0</v>
      </c>
      <c r="BG159" s="154">
        <f t="shared" ref="BG159:BG166" si="16">IF(U159="zákl. přenesená",N159,0)</f>
        <v>0</v>
      </c>
      <c r="BH159" s="154">
        <f t="shared" ref="BH159:BH166" si="17">IF(U159="sníž. přenesená",N159,0)</f>
        <v>0</v>
      </c>
      <c r="BI159" s="154">
        <f t="shared" ref="BI159:BI166" si="18">IF(U159="nulová",N159,0)</f>
        <v>0</v>
      </c>
      <c r="BJ159" s="19" t="s">
        <v>83</v>
      </c>
      <c r="BK159" s="154">
        <f t="shared" ref="BK159:BK166" si="19">ROUND(L159*K159,2)</f>
        <v>0</v>
      </c>
      <c r="BL159" s="19" t="s">
        <v>173</v>
      </c>
      <c r="BM159" s="19" t="s">
        <v>512</v>
      </c>
    </row>
    <row r="160" spans="2:65" s="1" customFormat="1" ht="16.5" customHeight="1">
      <c r="B160" s="145"/>
      <c r="C160" s="146" t="s">
        <v>285</v>
      </c>
      <c r="D160" s="146" t="s">
        <v>169</v>
      </c>
      <c r="E160" s="147" t="s">
        <v>513</v>
      </c>
      <c r="F160" s="204" t="s">
        <v>514</v>
      </c>
      <c r="G160" s="204"/>
      <c r="H160" s="204"/>
      <c r="I160" s="204"/>
      <c r="J160" s="148" t="s">
        <v>197</v>
      </c>
      <c r="K160" s="149">
        <v>22.5</v>
      </c>
      <c r="L160" s="205"/>
      <c r="M160" s="205"/>
      <c r="N160" s="205">
        <f t="shared" si="1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0.47899999999999998</v>
      </c>
      <c r="W160" s="152">
        <f t="shared" si="11"/>
        <v>10.7775</v>
      </c>
      <c r="X160" s="152">
        <v>0</v>
      </c>
      <c r="Y160" s="152">
        <f t="shared" si="12"/>
        <v>0</v>
      </c>
      <c r="Z160" s="152">
        <v>0</v>
      </c>
      <c r="AA160" s="153">
        <f t="shared" si="13"/>
        <v>0</v>
      </c>
      <c r="AR160" s="19" t="s">
        <v>173</v>
      </c>
      <c r="AT160" s="19" t="s">
        <v>169</v>
      </c>
      <c r="AU160" s="19" t="s">
        <v>89</v>
      </c>
      <c r="AY160" s="19" t="s">
        <v>168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173</v>
      </c>
      <c r="BM160" s="19" t="s">
        <v>515</v>
      </c>
    </row>
    <row r="161" spans="2:65" s="1" customFormat="1" ht="16.5" customHeight="1">
      <c r="B161" s="145"/>
      <c r="C161" s="146" t="s">
        <v>289</v>
      </c>
      <c r="D161" s="146" t="s">
        <v>169</v>
      </c>
      <c r="E161" s="147" t="s">
        <v>516</v>
      </c>
      <c r="F161" s="204" t="s">
        <v>517</v>
      </c>
      <c r="G161" s="204"/>
      <c r="H161" s="204"/>
      <c r="I161" s="204"/>
      <c r="J161" s="148" t="s">
        <v>197</v>
      </c>
      <c r="K161" s="149">
        <v>25.7</v>
      </c>
      <c r="L161" s="205"/>
      <c r="M161" s="205"/>
      <c r="N161" s="205">
        <f t="shared" si="1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0.47899999999999998</v>
      </c>
      <c r="W161" s="152">
        <f t="shared" si="11"/>
        <v>12.3103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173</v>
      </c>
      <c r="AT161" s="19" t="s">
        <v>169</v>
      </c>
      <c r="AU161" s="19" t="s">
        <v>89</v>
      </c>
      <c r="AY161" s="19" t="s">
        <v>168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173</v>
      </c>
      <c r="BM161" s="19" t="s">
        <v>518</v>
      </c>
    </row>
    <row r="162" spans="2:65" s="1" customFormat="1" ht="25.5" customHeight="1">
      <c r="B162" s="145"/>
      <c r="C162" s="146" t="s">
        <v>293</v>
      </c>
      <c r="D162" s="146" t="s">
        <v>169</v>
      </c>
      <c r="E162" s="147" t="s">
        <v>519</v>
      </c>
      <c r="F162" s="204" t="s">
        <v>520</v>
      </c>
      <c r="G162" s="204"/>
      <c r="H162" s="204"/>
      <c r="I162" s="204"/>
      <c r="J162" s="148" t="s">
        <v>172</v>
      </c>
      <c r="K162" s="149">
        <v>791.8</v>
      </c>
      <c r="L162" s="205"/>
      <c r="M162" s="205"/>
      <c r="N162" s="205">
        <f t="shared" si="1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0.90400000000000003</v>
      </c>
      <c r="W162" s="152">
        <f t="shared" si="11"/>
        <v>715.78719999999998</v>
      </c>
      <c r="X162" s="152">
        <v>2.5112200000000002E-3</v>
      </c>
      <c r="Y162" s="152">
        <f t="shared" si="12"/>
        <v>1.988383996</v>
      </c>
      <c r="Z162" s="152">
        <v>0</v>
      </c>
      <c r="AA162" s="153">
        <f t="shared" si="13"/>
        <v>0</v>
      </c>
      <c r="AR162" s="19" t="s">
        <v>173</v>
      </c>
      <c r="AT162" s="19" t="s">
        <v>169</v>
      </c>
      <c r="AU162" s="19" t="s">
        <v>89</v>
      </c>
      <c r="AY162" s="19" t="s">
        <v>168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173</v>
      </c>
      <c r="BM162" s="19" t="s">
        <v>521</v>
      </c>
    </row>
    <row r="163" spans="2:65" s="1" customFormat="1" ht="25.5" customHeight="1">
      <c r="B163" s="145"/>
      <c r="C163" s="146" t="s">
        <v>297</v>
      </c>
      <c r="D163" s="146" t="s">
        <v>169</v>
      </c>
      <c r="E163" s="147" t="s">
        <v>522</v>
      </c>
      <c r="F163" s="204" t="s">
        <v>523</v>
      </c>
      <c r="G163" s="204"/>
      <c r="H163" s="204"/>
      <c r="I163" s="204"/>
      <c r="J163" s="148" t="s">
        <v>172</v>
      </c>
      <c r="K163" s="149">
        <v>791.8</v>
      </c>
      <c r="L163" s="205"/>
      <c r="M163" s="205"/>
      <c r="N163" s="205">
        <f t="shared" si="10"/>
        <v>0</v>
      </c>
      <c r="O163" s="205"/>
      <c r="P163" s="205"/>
      <c r="Q163" s="205"/>
      <c r="R163" s="150"/>
      <c r="T163" s="151" t="s">
        <v>5</v>
      </c>
      <c r="U163" s="41" t="s">
        <v>43</v>
      </c>
      <c r="V163" s="152">
        <v>0.48599999999999999</v>
      </c>
      <c r="W163" s="152">
        <f t="shared" si="11"/>
        <v>384.81479999999999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R163" s="19" t="s">
        <v>173</v>
      </c>
      <c r="AT163" s="19" t="s">
        <v>169</v>
      </c>
      <c r="AU163" s="19" t="s">
        <v>89</v>
      </c>
      <c r="AY163" s="19" t="s">
        <v>168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173</v>
      </c>
      <c r="BM163" s="19" t="s">
        <v>524</v>
      </c>
    </row>
    <row r="164" spans="2:65" s="1" customFormat="1" ht="25.5" customHeight="1">
      <c r="B164" s="145"/>
      <c r="C164" s="146" t="s">
        <v>301</v>
      </c>
      <c r="D164" s="146" t="s">
        <v>169</v>
      </c>
      <c r="E164" s="147" t="s">
        <v>525</v>
      </c>
      <c r="F164" s="204" t="s">
        <v>526</v>
      </c>
      <c r="G164" s="204"/>
      <c r="H164" s="204"/>
      <c r="I164" s="204"/>
      <c r="J164" s="148" t="s">
        <v>221</v>
      </c>
      <c r="K164" s="149">
        <v>14.776999999999999</v>
      </c>
      <c r="L164" s="205"/>
      <c r="M164" s="205"/>
      <c r="N164" s="205">
        <f t="shared" si="10"/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16.86</v>
      </c>
      <c r="W164" s="152">
        <f t="shared" si="11"/>
        <v>249.14021999999997</v>
      </c>
      <c r="X164" s="152">
        <v>1.0761442577</v>
      </c>
      <c r="Y164" s="152">
        <f t="shared" si="12"/>
        <v>15.9021836960329</v>
      </c>
      <c r="Z164" s="152">
        <v>0</v>
      </c>
      <c r="AA164" s="153">
        <f t="shared" si="13"/>
        <v>0</v>
      </c>
      <c r="AR164" s="19" t="s">
        <v>173</v>
      </c>
      <c r="AT164" s="19" t="s">
        <v>169</v>
      </c>
      <c r="AU164" s="19" t="s">
        <v>89</v>
      </c>
      <c r="AY164" s="19" t="s">
        <v>168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173</v>
      </c>
      <c r="BM164" s="19" t="s">
        <v>527</v>
      </c>
    </row>
    <row r="165" spans="2:65" s="1" customFormat="1" ht="25.5" customHeight="1">
      <c r="B165" s="145"/>
      <c r="C165" s="146" t="s">
        <v>305</v>
      </c>
      <c r="D165" s="146" t="s">
        <v>169</v>
      </c>
      <c r="E165" s="147" t="s">
        <v>528</v>
      </c>
      <c r="F165" s="204" t="s">
        <v>529</v>
      </c>
      <c r="G165" s="204"/>
      <c r="H165" s="204"/>
      <c r="I165" s="204"/>
      <c r="J165" s="148" t="s">
        <v>197</v>
      </c>
      <c r="K165" s="149">
        <v>0.75</v>
      </c>
      <c r="L165" s="205"/>
      <c r="M165" s="205"/>
      <c r="N165" s="205">
        <f t="shared" si="10"/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1.1459999999999999</v>
      </c>
      <c r="W165" s="152">
        <f t="shared" si="11"/>
        <v>0.85949999999999993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9" t="s">
        <v>173</v>
      </c>
      <c r="AT165" s="19" t="s">
        <v>169</v>
      </c>
      <c r="AU165" s="19" t="s">
        <v>89</v>
      </c>
      <c r="AY165" s="19" t="s">
        <v>168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173</v>
      </c>
      <c r="BM165" s="19" t="s">
        <v>530</v>
      </c>
    </row>
    <row r="166" spans="2:65" s="1" customFormat="1" ht="25.5" customHeight="1">
      <c r="B166" s="145"/>
      <c r="C166" s="146" t="s">
        <v>309</v>
      </c>
      <c r="D166" s="146" t="s">
        <v>169</v>
      </c>
      <c r="E166" s="147" t="s">
        <v>233</v>
      </c>
      <c r="F166" s="204" t="s">
        <v>234</v>
      </c>
      <c r="G166" s="204"/>
      <c r="H166" s="204"/>
      <c r="I166" s="204"/>
      <c r="J166" s="148" t="s">
        <v>197</v>
      </c>
      <c r="K166" s="149">
        <v>6.36</v>
      </c>
      <c r="L166" s="205"/>
      <c r="M166" s="205"/>
      <c r="N166" s="205">
        <f t="shared" si="10"/>
        <v>0</v>
      </c>
      <c r="O166" s="205"/>
      <c r="P166" s="205"/>
      <c r="Q166" s="205"/>
      <c r="R166" s="150"/>
      <c r="T166" s="151" t="s">
        <v>5</v>
      </c>
      <c r="U166" s="41" t="s">
        <v>43</v>
      </c>
      <c r="V166" s="152">
        <v>13.000999999999999</v>
      </c>
      <c r="W166" s="152">
        <f t="shared" si="11"/>
        <v>82.686360000000008</v>
      </c>
      <c r="X166" s="152">
        <v>0</v>
      </c>
      <c r="Y166" s="152">
        <f t="shared" si="12"/>
        <v>0</v>
      </c>
      <c r="Z166" s="152">
        <v>2.4</v>
      </c>
      <c r="AA166" s="153">
        <f t="shared" si="13"/>
        <v>15.263999999999999</v>
      </c>
      <c r="AR166" s="19" t="s">
        <v>173</v>
      </c>
      <c r="AT166" s="19" t="s">
        <v>169</v>
      </c>
      <c r="AU166" s="19" t="s">
        <v>89</v>
      </c>
      <c r="AY166" s="19" t="s">
        <v>168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173</v>
      </c>
      <c r="BM166" s="19" t="s">
        <v>235</v>
      </c>
    </row>
    <row r="167" spans="2:65" s="10" customFormat="1" ht="29.85" customHeight="1">
      <c r="B167" s="134"/>
      <c r="C167" s="135"/>
      <c r="D167" s="144" t="s">
        <v>145</v>
      </c>
      <c r="E167" s="144"/>
      <c r="F167" s="144"/>
      <c r="G167" s="144"/>
      <c r="H167" s="144"/>
      <c r="I167" s="144"/>
      <c r="J167" s="144"/>
      <c r="K167" s="144"/>
      <c r="L167" s="144"/>
      <c r="M167" s="144"/>
      <c r="N167" s="214">
        <f>BK167</f>
        <v>0</v>
      </c>
      <c r="O167" s="215"/>
      <c r="P167" s="215"/>
      <c r="Q167" s="215"/>
      <c r="R167" s="137"/>
      <c r="T167" s="138"/>
      <c r="U167" s="135"/>
      <c r="V167" s="135"/>
      <c r="W167" s="139">
        <f>SUM(W168:W171)</f>
        <v>108.30069999999999</v>
      </c>
      <c r="X167" s="135"/>
      <c r="Y167" s="139">
        <f>SUM(Y168:Y171)</f>
        <v>189.98706133000002</v>
      </c>
      <c r="Z167" s="135"/>
      <c r="AA167" s="140">
        <f>SUM(AA168:AA171)</f>
        <v>0</v>
      </c>
      <c r="AR167" s="141" t="s">
        <v>83</v>
      </c>
      <c r="AT167" s="142" t="s">
        <v>77</v>
      </c>
      <c r="AU167" s="142" t="s">
        <v>83</v>
      </c>
      <c r="AY167" s="141" t="s">
        <v>168</v>
      </c>
      <c r="BK167" s="143">
        <f>SUM(BK168:BK171)</f>
        <v>0</v>
      </c>
    </row>
    <row r="168" spans="2:65" s="1" customFormat="1" ht="38.25" customHeight="1">
      <c r="B168" s="145"/>
      <c r="C168" s="146" t="s">
        <v>313</v>
      </c>
      <c r="D168" s="146" t="s">
        <v>169</v>
      </c>
      <c r="E168" s="147" t="s">
        <v>531</v>
      </c>
      <c r="F168" s="204" t="s">
        <v>532</v>
      </c>
      <c r="G168" s="204"/>
      <c r="H168" s="204"/>
      <c r="I168" s="204"/>
      <c r="J168" s="148" t="s">
        <v>172</v>
      </c>
      <c r="K168" s="149">
        <v>2.2000000000000002</v>
      </c>
      <c r="L168" s="205"/>
      <c r="M168" s="205"/>
      <c r="N168" s="205">
        <f>ROUND(L168*K168,2)</f>
        <v>0</v>
      </c>
      <c r="O168" s="205"/>
      <c r="P168" s="205"/>
      <c r="Q168" s="205"/>
      <c r="R168" s="150"/>
      <c r="T168" s="151" t="s">
        <v>5</v>
      </c>
      <c r="U168" s="41" t="s">
        <v>43</v>
      </c>
      <c r="V168" s="152">
        <v>0.33</v>
      </c>
      <c r="W168" s="152">
        <f>V168*K168</f>
        <v>0.72600000000000009</v>
      </c>
      <c r="X168" s="152">
        <v>0</v>
      </c>
      <c r="Y168" s="152">
        <f>X168*K168</f>
        <v>0</v>
      </c>
      <c r="Z168" s="152">
        <v>0</v>
      </c>
      <c r="AA168" s="153">
        <f>Z168*K168</f>
        <v>0</v>
      </c>
      <c r="AR168" s="19" t="s">
        <v>173</v>
      </c>
      <c r="AT168" s="19" t="s">
        <v>169</v>
      </c>
      <c r="AU168" s="19" t="s">
        <v>89</v>
      </c>
      <c r="AY168" s="19" t="s">
        <v>168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19" t="s">
        <v>83</v>
      </c>
      <c r="BK168" s="154">
        <f>ROUND(L168*K168,2)</f>
        <v>0</v>
      </c>
      <c r="BL168" s="19" t="s">
        <v>173</v>
      </c>
      <c r="BM168" s="19" t="s">
        <v>533</v>
      </c>
    </row>
    <row r="169" spans="2:65" s="1" customFormat="1" ht="25.5" customHeight="1">
      <c r="B169" s="145"/>
      <c r="C169" s="146" t="s">
        <v>317</v>
      </c>
      <c r="D169" s="146" t="s">
        <v>169</v>
      </c>
      <c r="E169" s="147" t="s">
        <v>534</v>
      </c>
      <c r="F169" s="204" t="s">
        <v>535</v>
      </c>
      <c r="G169" s="204"/>
      <c r="H169" s="204"/>
      <c r="I169" s="204"/>
      <c r="J169" s="148" t="s">
        <v>197</v>
      </c>
      <c r="K169" s="149">
        <v>0.28000000000000003</v>
      </c>
      <c r="L169" s="205"/>
      <c r="M169" s="205"/>
      <c r="N169" s="205">
        <f>ROUND(L169*K169,2)</f>
        <v>0</v>
      </c>
      <c r="O169" s="205"/>
      <c r="P169" s="205"/>
      <c r="Q169" s="205"/>
      <c r="R169" s="150"/>
      <c r="T169" s="151" t="s">
        <v>5</v>
      </c>
      <c r="U169" s="41" t="s">
        <v>43</v>
      </c>
      <c r="V169" s="152">
        <v>1.3169999999999999</v>
      </c>
      <c r="W169" s="152">
        <f>V169*K169</f>
        <v>0.36876000000000003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R169" s="19" t="s">
        <v>173</v>
      </c>
      <c r="AT169" s="19" t="s">
        <v>169</v>
      </c>
      <c r="AU169" s="19" t="s">
        <v>89</v>
      </c>
      <c r="AY169" s="19" t="s">
        <v>168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19" t="s">
        <v>83</v>
      </c>
      <c r="BK169" s="154">
        <f>ROUND(L169*K169,2)</f>
        <v>0</v>
      </c>
      <c r="BL169" s="19" t="s">
        <v>173</v>
      </c>
      <c r="BM169" s="19" t="s">
        <v>536</v>
      </c>
    </row>
    <row r="170" spans="2:65" s="1" customFormat="1" ht="25.5" customHeight="1">
      <c r="B170" s="145"/>
      <c r="C170" s="146" t="s">
        <v>321</v>
      </c>
      <c r="D170" s="146" t="s">
        <v>169</v>
      </c>
      <c r="E170" s="147" t="s">
        <v>537</v>
      </c>
      <c r="F170" s="204" t="s">
        <v>538</v>
      </c>
      <c r="G170" s="204"/>
      <c r="H170" s="204"/>
      <c r="I170" s="204"/>
      <c r="J170" s="148" t="s">
        <v>197</v>
      </c>
      <c r="K170" s="149">
        <v>72.73</v>
      </c>
      <c r="L170" s="205"/>
      <c r="M170" s="205"/>
      <c r="N170" s="205">
        <f>ROUND(L170*K170,2)</f>
        <v>0</v>
      </c>
      <c r="O170" s="205"/>
      <c r="P170" s="205"/>
      <c r="Q170" s="205"/>
      <c r="R170" s="150"/>
      <c r="T170" s="151" t="s">
        <v>5</v>
      </c>
      <c r="U170" s="41" t="s">
        <v>43</v>
      </c>
      <c r="V170" s="152">
        <v>1.4379999999999999</v>
      </c>
      <c r="W170" s="152">
        <f>V170*K170</f>
        <v>104.58574</v>
      </c>
      <c r="X170" s="152">
        <v>2.5897410000000001</v>
      </c>
      <c r="Y170" s="152">
        <f>X170*K170</f>
        <v>188.35186293000001</v>
      </c>
      <c r="Z170" s="152">
        <v>0</v>
      </c>
      <c r="AA170" s="153">
        <f>Z170*K170</f>
        <v>0</v>
      </c>
      <c r="AR170" s="19" t="s">
        <v>173</v>
      </c>
      <c r="AT170" s="19" t="s">
        <v>169</v>
      </c>
      <c r="AU170" s="19" t="s">
        <v>89</v>
      </c>
      <c r="AY170" s="19" t="s">
        <v>168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19" t="s">
        <v>83</v>
      </c>
      <c r="BK170" s="154">
        <f>ROUND(L170*K170,2)</f>
        <v>0</v>
      </c>
      <c r="BL170" s="19" t="s">
        <v>173</v>
      </c>
      <c r="BM170" s="19" t="s">
        <v>539</v>
      </c>
    </row>
    <row r="171" spans="2:65" s="1" customFormat="1" ht="25.5" customHeight="1">
      <c r="B171" s="145"/>
      <c r="C171" s="146" t="s">
        <v>118</v>
      </c>
      <c r="D171" s="146" t="s">
        <v>169</v>
      </c>
      <c r="E171" s="147" t="s">
        <v>540</v>
      </c>
      <c r="F171" s="204" t="s">
        <v>541</v>
      </c>
      <c r="G171" s="204"/>
      <c r="H171" s="204"/>
      <c r="I171" s="204"/>
      <c r="J171" s="148" t="s">
        <v>172</v>
      </c>
      <c r="K171" s="149">
        <v>2.2000000000000002</v>
      </c>
      <c r="L171" s="205"/>
      <c r="M171" s="205"/>
      <c r="N171" s="205">
        <f>ROUND(L171*K171,2)</f>
        <v>0</v>
      </c>
      <c r="O171" s="205"/>
      <c r="P171" s="205"/>
      <c r="Q171" s="205"/>
      <c r="R171" s="150"/>
      <c r="T171" s="151" t="s">
        <v>5</v>
      </c>
      <c r="U171" s="41" t="s">
        <v>43</v>
      </c>
      <c r="V171" s="152">
        <v>1.1910000000000001</v>
      </c>
      <c r="W171" s="152">
        <f>V171*K171</f>
        <v>2.6202000000000005</v>
      </c>
      <c r="X171" s="152">
        <v>0.74327200000000004</v>
      </c>
      <c r="Y171" s="152">
        <f>X171*K171</f>
        <v>1.6351984000000002</v>
      </c>
      <c r="Z171" s="152">
        <v>0</v>
      </c>
      <c r="AA171" s="153">
        <f>Z171*K171</f>
        <v>0</v>
      </c>
      <c r="AR171" s="19" t="s">
        <v>173</v>
      </c>
      <c r="AT171" s="19" t="s">
        <v>169</v>
      </c>
      <c r="AU171" s="19" t="s">
        <v>89</v>
      </c>
      <c r="AY171" s="19" t="s">
        <v>168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19" t="s">
        <v>83</v>
      </c>
      <c r="BK171" s="154">
        <f>ROUND(L171*K171,2)</f>
        <v>0</v>
      </c>
      <c r="BL171" s="19" t="s">
        <v>173</v>
      </c>
      <c r="BM171" s="19" t="s">
        <v>542</v>
      </c>
    </row>
    <row r="172" spans="2:65" s="10" customFormat="1" ht="29.85" customHeight="1">
      <c r="B172" s="134"/>
      <c r="C172" s="135"/>
      <c r="D172" s="144" t="s">
        <v>146</v>
      </c>
      <c r="E172" s="144"/>
      <c r="F172" s="144"/>
      <c r="G172" s="144"/>
      <c r="H172" s="144"/>
      <c r="I172" s="144"/>
      <c r="J172" s="144"/>
      <c r="K172" s="144"/>
      <c r="L172" s="144"/>
      <c r="M172" s="144"/>
      <c r="N172" s="214">
        <f>BK172</f>
        <v>0</v>
      </c>
      <c r="O172" s="215"/>
      <c r="P172" s="215"/>
      <c r="Q172" s="215"/>
      <c r="R172" s="137"/>
      <c r="T172" s="138"/>
      <c r="U172" s="135"/>
      <c r="V172" s="135"/>
      <c r="W172" s="139">
        <f>SUM(W173:W189)</f>
        <v>1143.3310000000001</v>
      </c>
      <c r="X172" s="135"/>
      <c r="Y172" s="139">
        <f>SUM(Y173:Y189)</f>
        <v>2696.0166499999996</v>
      </c>
      <c r="Z172" s="135"/>
      <c r="AA172" s="140">
        <f>SUM(AA173:AA189)</f>
        <v>0</v>
      </c>
      <c r="AR172" s="141" t="s">
        <v>83</v>
      </c>
      <c r="AT172" s="142" t="s">
        <v>77</v>
      </c>
      <c r="AU172" s="142" t="s">
        <v>83</v>
      </c>
      <c r="AY172" s="141" t="s">
        <v>168</v>
      </c>
      <c r="BK172" s="143">
        <f>SUM(BK173:BK189)</f>
        <v>0</v>
      </c>
    </row>
    <row r="173" spans="2:65" s="1" customFormat="1" ht="25.5" customHeight="1">
      <c r="B173" s="145"/>
      <c r="C173" s="146" t="s">
        <v>328</v>
      </c>
      <c r="D173" s="146" t="s">
        <v>169</v>
      </c>
      <c r="E173" s="147" t="s">
        <v>246</v>
      </c>
      <c r="F173" s="204" t="s">
        <v>247</v>
      </c>
      <c r="G173" s="204"/>
      <c r="H173" s="204"/>
      <c r="I173" s="204"/>
      <c r="J173" s="148" t="s">
        <v>172</v>
      </c>
      <c r="K173" s="149">
        <v>4020</v>
      </c>
      <c r="L173" s="205"/>
      <c r="M173" s="205"/>
      <c r="N173" s="205">
        <f t="shared" ref="N173:N189" si="20">ROUND(L173*K173,2)</f>
        <v>0</v>
      </c>
      <c r="O173" s="205"/>
      <c r="P173" s="205"/>
      <c r="Q173" s="205"/>
      <c r="R173" s="150"/>
      <c r="T173" s="151" t="s">
        <v>5</v>
      </c>
      <c r="U173" s="41" t="s">
        <v>43</v>
      </c>
      <c r="V173" s="152">
        <v>1.9E-2</v>
      </c>
      <c r="W173" s="152">
        <f t="shared" ref="W173:W189" si="21">V173*K173</f>
        <v>76.38</v>
      </c>
      <c r="X173" s="152">
        <v>0</v>
      </c>
      <c r="Y173" s="152">
        <f t="shared" ref="Y173:Y189" si="22">X173*K173</f>
        <v>0</v>
      </c>
      <c r="Z173" s="152">
        <v>0</v>
      </c>
      <c r="AA173" s="153">
        <f t="shared" ref="AA173:AA189" si="23">Z173*K173</f>
        <v>0</v>
      </c>
      <c r="AR173" s="19" t="s">
        <v>173</v>
      </c>
      <c r="AT173" s="19" t="s">
        <v>169</v>
      </c>
      <c r="AU173" s="19" t="s">
        <v>89</v>
      </c>
      <c r="AY173" s="19" t="s">
        <v>168</v>
      </c>
      <c r="BE173" s="154">
        <f t="shared" ref="BE173:BE189" si="24">IF(U173="základní",N173,0)</f>
        <v>0</v>
      </c>
      <c r="BF173" s="154">
        <f t="shared" ref="BF173:BF189" si="25">IF(U173="snížená",N173,0)</f>
        <v>0</v>
      </c>
      <c r="BG173" s="154">
        <f t="shared" ref="BG173:BG189" si="26">IF(U173="zákl. přenesená",N173,0)</f>
        <v>0</v>
      </c>
      <c r="BH173" s="154">
        <f t="shared" ref="BH173:BH189" si="27">IF(U173="sníž. přenesená",N173,0)</f>
        <v>0</v>
      </c>
      <c r="BI173" s="154">
        <f t="shared" ref="BI173:BI189" si="28">IF(U173="nulová",N173,0)</f>
        <v>0</v>
      </c>
      <c r="BJ173" s="19" t="s">
        <v>83</v>
      </c>
      <c r="BK173" s="154">
        <f t="shared" ref="BK173:BK189" si="29">ROUND(L173*K173,2)</f>
        <v>0</v>
      </c>
      <c r="BL173" s="19" t="s">
        <v>173</v>
      </c>
      <c r="BM173" s="19" t="s">
        <v>248</v>
      </c>
    </row>
    <row r="174" spans="2:65" s="1" customFormat="1" ht="16.5" customHeight="1">
      <c r="B174" s="145"/>
      <c r="C174" s="155" t="s">
        <v>332</v>
      </c>
      <c r="D174" s="155" t="s">
        <v>218</v>
      </c>
      <c r="E174" s="156" t="s">
        <v>249</v>
      </c>
      <c r="F174" s="206" t="s">
        <v>250</v>
      </c>
      <c r="G174" s="206"/>
      <c r="H174" s="206"/>
      <c r="I174" s="206"/>
      <c r="J174" s="157" t="s">
        <v>221</v>
      </c>
      <c r="K174" s="158">
        <v>1648.2</v>
      </c>
      <c r="L174" s="207"/>
      <c r="M174" s="207"/>
      <c r="N174" s="207">
        <f t="shared" si="20"/>
        <v>0</v>
      </c>
      <c r="O174" s="205"/>
      <c r="P174" s="205"/>
      <c r="Q174" s="205"/>
      <c r="R174" s="150"/>
      <c r="T174" s="151" t="s">
        <v>5</v>
      </c>
      <c r="U174" s="41" t="s">
        <v>43</v>
      </c>
      <c r="V174" s="152">
        <v>0</v>
      </c>
      <c r="W174" s="152">
        <f t="shared" si="21"/>
        <v>0</v>
      </c>
      <c r="X174" s="152">
        <v>1</v>
      </c>
      <c r="Y174" s="152">
        <f t="shared" si="22"/>
        <v>1648.2</v>
      </c>
      <c r="Z174" s="152">
        <v>0</v>
      </c>
      <c r="AA174" s="153">
        <f t="shared" si="23"/>
        <v>0</v>
      </c>
      <c r="AR174" s="19" t="s">
        <v>199</v>
      </c>
      <c r="AT174" s="19" t="s">
        <v>218</v>
      </c>
      <c r="AU174" s="19" t="s">
        <v>89</v>
      </c>
      <c r="AY174" s="19" t="s">
        <v>168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173</v>
      </c>
      <c r="BM174" s="19" t="s">
        <v>251</v>
      </c>
    </row>
    <row r="175" spans="2:65" s="1" customFormat="1" ht="16.5" customHeight="1">
      <c r="B175" s="145"/>
      <c r="C175" s="155" t="s">
        <v>336</v>
      </c>
      <c r="D175" s="155" t="s">
        <v>218</v>
      </c>
      <c r="E175" s="156" t="s">
        <v>252</v>
      </c>
      <c r="F175" s="206" t="s">
        <v>253</v>
      </c>
      <c r="G175" s="206"/>
      <c r="H175" s="206"/>
      <c r="I175" s="206"/>
      <c r="J175" s="157" t="s">
        <v>221</v>
      </c>
      <c r="K175" s="158">
        <v>593.5</v>
      </c>
      <c r="L175" s="207"/>
      <c r="M175" s="207"/>
      <c r="N175" s="207">
        <f t="shared" si="20"/>
        <v>0</v>
      </c>
      <c r="O175" s="205"/>
      <c r="P175" s="205"/>
      <c r="Q175" s="205"/>
      <c r="R175" s="150"/>
      <c r="T175" s="151" t="s">
        <v>5</v>
      </c>
      <c r="U175" s="41" t="s">
        <v>43</v>
      </c>
      <c r="V175" s="152">
        <v>0</v>
      </c>
      <c r="W175" s="152">
        <f t="shared" si="21"/>
        <v>0</v>
      </c>
      <c r="X175" s="152">
        <v>1</v>
      </c>
      <c r="Y175" s="152">
        <f t="shared" si="22"/>
        <v>593.5</v>
      </c>
      <c r="Z175" s="152">
        <v>0</v>
      </c>
      <c r="AA175" s="153">
        <f t="shared" si="23"/>
        <v>0</v>
      </c>
      <c r="AR175" s="19" t="s">
        <v>199</v>
      </c>
      <c r="AT175" s="19" t="s">
        <v>218</v>
      </c>
      <c r="AU175" s="19" t="s">
        <v>89</v>
      </c>
      <c r="AY175" s="19" t="s">
        <v>168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173</v>
      </c>
      <c r="BM175" s="19" t="s">
        <v>543</v>
      </c>
    </row>
    <row r="176" spans="2:65" s="1" customFormat="1" ht="16.5" customHeight="1">
      <c r="B176" s="145"/>
      <c r="C176" s="146" t="s">
        <v>340</v>
      </c>
      <c r="D176" s="146" t="s">
        <v>169</v>
      </c>
      <c r="E176" s="147" t="s">
        <v>256</v>
      </c>
      <c r="F176" s="204" t="s">
        <v>257</v>
      </c>
      <c r="G176" s="204"/>
      <c r="H176" s="204"/>
      <c r="I176" s="204"/>
      <c r="J176" s="148" t="s">
        <v>172</v>
      </c>
      <c r="K176" s="149">
        <v>50</v>
      </c>
      <c r="L176" s="205"/>
      <c r="M176" s="205"/>
      <c r="N176" s="205">
        <f t="shared" si="20"/>
        <v>0</v>
      </c>
      <c r="O176" s="205"/>
      <c r="P176" s="205"/>
      <c r="Q176" s="205"/>
      <c r="R176" s="150"/>
      <c r="T176" s="151" t="s">
        <v>5</v>
      </c>
      <c r="U176" s="41" t="s">
        <v>43</v>
      </c>
      <c r="V176" s="152">
        <v>2.3E-2</v>
      </c>
      <c r="W176" s="152">
        <f t="shared" si="21"/>
        <v>1.1499999999999999</v>
      </c>
      <c r="X176" s="152">
        <v>0</v>
      </c>
      <c r="Y176" s="152">
        <f t="shared" si="22"/>
        <v>0</v>
      </c>
      <c r="Z176" s="152">
        <v>0</v>
      </c>
      <c r="AA176" s="153">
        <f t="shared" si="23"/>
        <v>0</v>
      </c>
      <c r="AR176" s="19" t="s">
        <v>173</v>
      </c>
      <c r="AT176" s="19" t="s">
        <v>169</v>
      </c>
      <c r="AU176" s="19" t="s">
        <v>89</v>
      </c>
      <c r="AY176" s="19" t="s">
        <v>168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173</v>
      </c>
      <c r="BM176" s="19" t="s">
        <v>258</v>
      </c>
    </row>
    <row r="177" spans="2:65" s="1" customFormat="1" ht="16.5" customHeight="1">
      <c r="B177" s="145"/>
      <c r="C177" s="146" t="s">
        <v>344</v>
      </c>
      <c r="D177" s="146" t="s">
        <v>169</v>
      </c>
      <c r="E177" s="147" t="s">
        <v>260</v>
      </c>
      <c r="F177" s="204" t="s">
        <v>261</v>
      </c>
      <c r="G177" s="204"/>
      <c r="H177" s="204"/>
      <c r="I177" s="204"/>
      <c r="J177" s="148" t="s">
        <v>172</v>
      </c>
      <c r="K177" s="149">
        <v>478.5</v>
      </c>
      <c r="L177" s="205"/>
      <c r="M177" s="205"/>
      <c r="N177" s="205">
        <f t="shared" si="20"/>
        <v>0</v>
      </c>
      <c r="O177" s="205"/>
      <c r="P177" s="205"/>
      <c r="Q177" s="205"/>
      <c r="R177" s="150"/>
      <c r="T177" s="151" t="s">
        <v>5</v>
      </c>
      <c r="U177" s="41" t="s">
        <v>43</v>
      </c>
      <c r="V177" s="152">
        <v>2.5999999999999999E-2</v>
      </c>
      <c r="W177" s="152">
        <f t="shared" si="21"/>
        <v>12.440999999999999</v>
      </c>
      <c r="X177" s="152">
        <v>0</v>
      </c>
      <c r="Y177" s="152">
        <f t="shared" si="22"/>
        <v>0</v>
      </c>
      <c r="Z177" s="152">
        <v>0</v>
      </c>
      <c r="AA177" s="153">
        <f t="shared" si="23"/>
        <v>0</v>
      </c>
      <c r="AR177" s="19" t="s">
        <v>173</v>
      </c>
      <c r="AT177" s="19" t="s">
        <v>169</v>
      </c>
      <c r="AU177" s="19" t="s">
        <v>89</v>
      </c>
      <c r="AY177" s="19" t="s">
        <v>168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173</v>
      </c>
      <c r="BM177" s="19" t="s">
        <v>262</v>
      </c>
    </row>
    <row r="178" spans="2:65" s="1" customFormat="1" ht="16.5" customHeight="1">
      <c r="B178" s="145"/>
      <c r="C178" s="146" t="s">
        <v>348</v>
      </c>
      <c r="D178" s="146" t="s">
        <v>169</v>
      </c>
      <c r="E178" s="147" t="s">
        <v>264</v>
      </c>
      <c r="F178" s="204" t="s">
        <v>265</v>
      </c>
      <c r="G178" s="204"/>
      <c r="H178" s="204"/>
      <c r="I178" s="204"/>
      <c r="J178" s="148" t="s">
        <v>172</v>
      </c>
      <c r="K178" s="149">
        <v>1965</v>
      </c>
      <c r="L178" s="205"/>
      <c r="M178" s="205"/>
      <c r="N178" s="205">
        <f t="shared" si="20"/>
        <v>0</v>
      </c>
      <c r="O178" s="205"/>
      <c r="P178" s="205"/>
      <c r="Q178" s="205"/>
      <c r="R178" s="150"/>
      <c r="T178" s="151" t="s">
        <v>5</v>
      </c>
      <c r="U178" s="41" t="s">
        <v>43</v>
      </c>
      <c r="V178" s="152">
        <v>2.9000000000000001E-2</v>
      </c>
      <c r="W178" s="152">
        <f t="shared" si="21"/>
        <v>56.984999999999999</v>
      </c>
      <c r="X178" s="152">
        <v>0</v>
      </c>
      <c r="Y178" s="152">
        <f t="shared" si="22"/>
        <v>0</v>
      </c>
      <c r="Z178" s="152">
        <v>0</v>
      </c>
      <c r="AA178" s="153">
        <f t="shared" si="23"/>
        <v>0</v>
      </c>
      <c r="AR178" s="19" t="s">
        <v>173</v>
      </c>
      <c r="AT178" s="19" t="s">
        <v>169</v>
      </c>
      <c r="AU178" s="19" t="s">
        <v>89</v>
      </c>
      <c r="AY178" s="19" t="s">
        <v>168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173</v>
      </c>
      <c r="BM178" s="19" t="s">
        <v>266</v>
      </c>
    </row>
    <row r="179" spans="2:65" s="1" customFormat="1" ht="16.5" customHeight="1">
      <c r="B179" s="145"/>
      <c r="C179" s="146" t="s">
        <v>352</v>
      </c>
      <c r="D179" s="146" t="s">
        <v>169</v>
      </c>
      <c r="E179" s="147" t="s">
        <v>267</v>
      </c>
      <c r="F179" s="204" t="s">
        <v>268</v>
      </c>
      <c r="G179" s="204"/>
      <c r="H179" s="204"/>
      <c r="I179" s="204"/>
      <c r="J179" s="148" t="s">
        <v>172</v>
      </c>
      <c r="K179" s="149">
        <v>190</v>
      </c>
      <c r="L179" s="205"/>
      <c r="M179" s="205"/>
      <c r="N179" s="205">
        <f t="shared" si="20"/>
        <v>0</v>
      </c>
      <c r="O179" s="205"/>
      <c r="P179" s="205"/>
      <c r="Q179" s="205"/>
      <c r="R179" s="150"/>
      <c r="T179" s="151" t="s">
        <v>5</v>
      </c>
      <c r="U179" s="41" t="s">
        <v>43</v>
      </c>
      <c r="V179" s="152">
        <v>2.4E-2</v>
      </c>
      <c r="W179" s="152">
        <f t="shared" si="21"/>
        <v>4.5600000000000005</v>
      </c>
      <c r="X179" s="152">
        <v>0</v>
      </c>
      <c r="Y179" s="152">
        <f t="shared" si="22"/>
        <v>0</v>
      </c>
      <c r="Z179" s="152">
        <v>0</v>
      </c>
      <c r="AA179" s="153">
        <f t="shared" si="23"/>
        <v>0</v>
      </c>
      <c r="AR179" s="19" t="s">
        <v>173</v>
      </c>
      <c r="AT179" s="19" t="s">
        <v>169</v>
      </c>
      <c r="AU179" s="19" t="s">
        <v>89</v>
      </c>
      <c r="AY179" s="19" t="s">
        <v>168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83</v>
      </c>
      <c r="BK179" s="154">
        <f t="shared" si="29"/>
        <v>0</v>
      </c>
      <c r="BL179" s="19" t="s">
        <v>173</v>
      </c>
      <c r="BM179" s="19" t="s">
        <v>269</v>
      </c>
    </row>
    <row r="180" spans="2:65" s="1" customFormat="1" ht="38.25" customHeight="1">
      <c r="B180" s="145"/>
      <c r="C180" s="146" t="s">
        <v>356</v>
      </c>
      <c r="D180" s="146" t="s">
        <v>169</v>
      </c>
      <c r="E180" s="147" t="s">
        <v>544</v>
      </c>
      <c r="F180" s="204" t="s">
        <v>545</v>
      </c>
      <c r="G180" s="204"/>
      <c r="H180" s="204"/>
      <c r="I180" s="204"/>
      <c r="J180" s="148" t="s">
        <v>172</v>
      </c>
      <c r="K180" s="149">
        <v>30</v>
      </c>
      <c r="L180" s="205"/>
      <c r="M180" s="205"/>
      <c r="N180" s="205">
        <f t="shared" si="20"/>
        <v>0</v>
      </c>
      <c r="O180" s="205"/>
      <c r="P180" s="205"/>
      <c r="Q180" s="205"/>
      <c r="R180" s="150"/>
      <c r="T180" s="151" t="s">
        <v>5</v>
      </c>
      <c r="U180" s="41" t="s">
        <v>43</v>
      </c>
      <c r="V180" s="152">
        <v>7.0999999999999994E-2</v>
      </c>
      <c r="W180" s="152">
        <f t="shared" si="21"/>
        <v>2.13</v>
      </c>
      <c r="X180" s="152">
        <v>0</v>
      </c>
      <c r="Y180" s="152">
        <f t="shared" si="22"/>
        <v>0</v>
      </c>
      <c r="Z180" s="152">
        <v>0</v>
      </c>
      <c r="AA180" s="153">
        <f t="shared" si="23"/>
        <v>0</v>
      </c>
      <c r="AR180" s="19" t="s">
        <v>173</v>
      </c>
      <c r="AT180" s="19" t="s">
        <v>169</v>
      </c>
      <c r="AU180" s="19" t="s">
        <v>89</v>
      </c>
      <c r="AY180" s="19" t="s">
        <v>168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83</v>
      </c>
      <c r="BK180" s="154">
        <f t="shared" si="29"/>
        <v>0</v>
      </c>
      <c r="BL180" s="19" t="s">
        <v>173</v>
      </c>
      <c r="BM180" s="19" t="s">
        <v>546</v>
      </c>
    </row>
    <row r="181" spans="2:65" s="1" customFormat="1" ht="25.5" customHeight="1">
      <c r="B181" s="145"/>
      <c r="C181" s="146" t="s">
        <v>360</v>
      </c>
      <c r="D181" s="146" t="s">
        <v>169</v>
      </c>
      <c r="E181" s="147" t="s">
        <v>547</v>
      </c>
      <c r="F181" s="204" t="s">
        <v>548</v>
      </c>
      <c r="G181" s="204"/>
      <c r="H181" s="204"/>
      <c r="I181" s="204"/>
      <c r="J181" s="148" t="s">
        <v>172</v>
      </c>
      <c r="K181" s="149">
        <v>30</v>
      </c>
      <c r="L181" s="205"/>
      <c r="M181" s="205"/>
      <c r="N181" s="205">
        <f t="shared" si="20"/>
        <v>0</v>
      </c>
      <c r="O181" s="205"/>
      <c r="P181" s="205"/>
      <c r="Q181" s="205"/>
      <c r="R181" s="150"/>
      <c r="T181" s="151" t="s">
        <v>5</v>
      </c>
      <c r="U181" s="41" t="s">
        <v>43</v>
      </c>
      <c r="V181" s="152">
        <v>4.0000000000000001E-3</v>
      </c>
      <c r="W181" s="152">
        <f t="shared" si="21"/>
        <v>0.12</v>
      </c>
      <c r="X181" s="152">
        <v>0</v>
      </c>
      <c r="Y181" s="152">
        <f t="shared" si="22"/>
        <v>0</v>
      </c>
      <c r="Z181" s="152">
        <v>0</v>
      </c>
      <c r="AA181" s="153">
        <f t="shared" si="23"/>
        <v>0</v>
      </c>
      <c r="AR181" s="19" t="s">
        <v>173</v>
      </c>
      <c r="AT181" s="19" t="s">
        <v>169</v>
      </c>
      <c r="AU181" s="19" t="s">
        <v>89</v>
      </c>
      <c r="AY181" s="19" t="s">
        <v>168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83</v>
      </c>
      <c r="BK181" s="154">
        <f t="shared" si="29"/>
        <v>0</v>
      </c>
      <c r="BL181" s="19" t="s">
        <v>173</v>
      </c>
      <c r="BM181" s="19" t="s">
        <v>549</v>
      </c>
    </row>
    <row r="182" spans="2:65" s="1" customFormat="1" ht="25.5" customHeight="1">
      <c r="B182" s="145"/>
      <c r="C182" s="146" t="s">
        <v>364</v>
      </c>
      <c r="D182" s="146" t="s">
        <v>169</v>
      </c>
      <c r="E182" s="147" t="s">
        <v>550</v>
      </c>
      <c r="F182" s="204" t="s">
        <v>551</v>
      </c>
      <c r="G182" s="204"/>
      <c r="H182" s="204"/>
      <c r="I182" s="204"/>
      <c r="J182" s="148" t="s">
        <v>172</v>
      </c>
      <c r="K182" s="149">
        <v>30</v>
      </c>
      <c r="L182" s="205"/>
      <c r="M182" s="205"/>
      <c r="N182" s="205">
        <f t="shared" si="20"/>
        <v>0</v>
      </c>
      <c r="O182" s="205"/>
      <c r="P182" s="205"/>
      <c r="Q182" s="205"/>
      <c r="R182" s="150"/>
      <c r="T182" s="151" t="s">
        <v>5</v>
      </c>
      <c r="U182" s="41" t="s">
        <v>43</v>
      </c>
      <c r="V182" s="152">
        <v>2E-3</v>
      </c>
      <c r="W182" s="152">
        <f t="shared" si="21"/>
        <v>0.06</v>
      </c>
      <c r="X182" s="152">
        <v>0</v>
      </c>
      <c r="Y182" s="152">
        <f t="shared" si="22"/>
        <v>0</v>
      </c>
      <c r="Z182" s="152">
        <v>0</v>
      </c>
      <c r="AA182" s="153">
        <f t="shared" si="23"/>
        <v>0</v>
      </c>
      <c r="AR182" s="19" t="s">
        <v>173</v>
      </c>
      <c r="AT182" s="19" t="s">
        <v>169</v>
      </c>
      <c r="AU182" s="19" t="s">
        <v>89</v>
      </c>
      <c r="AY182" s="19" t="s">
        <v>168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83</v>
      </c>
      <c r="BK182" s="154">
        <f t="shared" si="29"/>
        <v>0</v>
      </c>
      <c r="BL182" s="19" t="s">
        <v>173</v>
      </c>
      <c r="BM182" s="19" t="s">
        <v>552</v>
      </c>
    </row>
    <row r="183" spans="2:65" s="1" customFormat="1" ht="38.25" customHeight="1">
      <c r="B183" s="145"/>
      <c r="C183" s="146" t="s">
        <v>368</v>
      </c>
      <c r="D183" s="146" t="s">
        <v>169</v>
      </c>
      <c r="E183" s="147" t="s">
        <v>553</v>
      </c>
      <c r="F183" s="204" t="s">
        <v>554</v>
      </c>
      <c r="G183" s="204"/>
      <c r="H183" s="204"/>
      <c r="I183" s="204"/>
      <c r="J183" s="148" t="s">
        <v>172</v>
      </c>
      <c r="K183" s="149">
        <v>30</v>
      </c>
      <c r="L183" s="205"/>
      <c r="M183" s="205"/>
      <c r="N183" s="205">
        <f t="shared" si="20"/>
        <v>0</v>
      </c>
      <c r="O183" s="205"/>
      <c r="P183" s="205"/>
      <c r="Q183" s="205"/>
      <c r="R183" s="150"/>
      <c r="T183" s="151" t="s">
        <v>5</v>
      </c>
      <c r="U183" s="41" t="s">
        <v>43</v>
      </c>
      <c r="V183" s="152">
        <v>6.6000000000000003E-2</v>
      </c>
      <c r="W183" s="152">
        <f t="shared" si="21"/>
        <v>1.98</v>
      </c>
      <c r="X183" s="152">
        <v>0</v>
      </c>
      <c r="Y183" s="152">
        <f t="shared" si="22"/>
        <v>0</v>
      </c>
      <c r="Z183" s="152">
        <v>0</v>
      </c>
      <c r="AA183" s="153">
        <f t="shared" si="23"/>
        <v>0</v>
      </c>
      <c r="AR183" s="19" t="s">
        <v>173</v>
      </c>
      <c r="AT183" s="19" t="s">
        <v>169</v>
      </c>
      <c r="AU183" s="19" t="s">
        <v>89</v>
      </c>
      <c r="AY183" s="19" t="s">
        <v>168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173</v>
      </c>
      <c r="BM183" s="19" t="s">
        <v>555</v>
      </c>
    </row>
    <row r="184" spans="2:65" s="1" customFormat="1" ht="25.5" customHeight="1">
      <c r="B184" s="145"/>
      <c r="C184" s="146" t="s">
        <v>372</v>
      </c>
      <c r="D184" s="146" t="s">
        <v>169</v>
      </c>
      <c r="E184" s="147" t="s">
        <v>270</v>
      </c>
      <c r="F184" s="204" t="s">
        <v>271</v>
      </c>
      <c r="G184" s="204"/>
      <c r="H184" s="204"/>
      <c r="I184" s="204"/>
      <c r="J184" s="148" t="s">
        <v>172</v>
      </c>
      <c r="K184" s="149">
        <v>1745</v>
      </c>
      <c r="L184" s="205"/>
      <c r="M184" s="205"/>
      <c r="N184" s="205">
        <f t="shared" si="20"/>
        <v>0</v>
      </c>
      <c r="O184" s="205"/>
      <c r="P184" s="205"/>
      <c r="Q184" s="205"/>
      <c r="R184" s="150"/>
      <c r="T184" s="151" t="s">
        <v>5</v>
      </c>
      <c r="U184" s="41" t="s">
        <v>43</v>
      </c>
      <c r="V184" s="152">
        <v>0.5</v>
      </c>
      <c r="W184" s="152">
        <f t="shared" si="21"/>
        <v>872.5</v>
      </c>
      <c r="X184" s="152">
        <v>8.4250000000000005E-2</v>
      </c>
      <c r="Y184" s="152">
        <f t="shared" si="22"/>
        <v>147.01625000000001</v>
      </c>
      <c r="Z184" s="152">
        <v>0</v>
      </c>
      <c r="AA184" s="153">
        <f t="shared" si="23"/>
        <v>0</v>
      </c>
      <c r="AR184" s="19" t="s">
        <v>173</v>
      </c>
      <c r="AT184" s="19" t="s">
        <v>169</v>
      </c>
      <c r="AU184" s="19" t="s">
        <v>89</v>
      </c>
      <c r="AY184" s="19" t="s">
        <v>168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173</v>
      </c>
      <c r="BM184" s="19" t="s">
        <v>272</v>
      </c>
    </row>
    <row r="185" spans="2:65" s="1" customFormat="1" ht="25.5" customHeight="1">
      <c r="B185" s="145"/>
      <c r="C185" s="155" t="s">
        <v>376</v>
      </c>
      <c r="D185" s="155" t="s">
        <v>218</v>
      </c>
      <c r="E185" s="156" t="s">
        <v>274</v>
      </c>
      <c r="F185" s="206" t="s">
        <v>275</v>
      </c>
      <c r="G185" s="206"/>
      <c r="H185" s="206"/>
      <c r="I185" s="206"/>
      <c r="J185" s="157" t="s">
        <v>172</v>
      </c>
      <c r="K185" s="158">
        <v>1747.3</v>
      </c>
      <c r="L185" s="207"/>
      <c r="M185" s="207"/>
      <c r="N185" s="207">
        <f t="shared" si="20"/>
        <v>0</v>
      </c>
      <c r="O185" s="205"/>
      <c r="P185" s="205"/>
      <c r="Q185" s="205"/>
      <c r="R185" s="150"/>
      <c r="T185" s="151" t="s">
        <v>5</v>
      </c>
      <c r="U185" s="41" t="s">
        <v>43</v>
      </c>
      <c r="V185" s="152">
        <v>0</v>
      </c>
      <c r="W185" s="152">
        <f t="shared" si="21"/>
        <v>0</v>
      </c>
      <c r="X185" s="152">
        <v>0.14000000000000001</v>
      </c>
      <c r="Y185" s="152">
        <f t="shared" si="22"/>
        <v>244.62200000000001</v>
      </c>
      <c r="Z185" s="152">
        <v>0</v>
      </c>
      <c r="AA185" s="153">
        <f t="shared" si="23"/>
        <v>0</v>
      </c>
      <c r="AR185" s="19" t="s">
        <v>199</v>
      </c>
      <c r="AT185" s="19" t="s">
        <v>218</v>
      </c>
      <c r="AU185" s="19" t="s">
        <v>89</v>
      </c>
      <c r="AY185" s="19" t="s">
        <v>168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173</v>
      </c>
      <c r="BM185" s="19" t="s">
        <v>276</v>
      </c>
    </row>
    <row r="186" spans="2:65" s="1" customFormat="1" ht="16.5" customHeight="1">
      <c r="B186" s="145"/>
      <c r="C186" s="155" t="s">
        <v>380</v>
      </c>
      <c r="D186" s="155" t="s">
        <v>218</v>
      </c>
      <c r="E186" s="156" t="s">
        <v>278</v>
      </c>
      <c r="F186" s="206" t="s">
        <v>279</v>
      </c>
      <c r="G186" s="206"/>
      <c r="H186" s="206"/>
      <c r="I186" s="206"/>
      <c r="J186" s="157" t="s">
        <v>172</v>
      </c>
      <c r="K186" s="158">
        <v>15.45</v>
      </c>
      <c r="L186" s="207"/>
      <c r="M186" s="207"/>
      <c r="N186" s="207">
        <f t="shared" si="20"/>
        <v>0</v>
      </c>
      <c r="O186" s="205"/>
      <c r="P186" s="205"/>
      <c r="Q186" s="205"/>
      <c r="R186" s="150"/>
      <c r="T186" s="151" t="s">
        <v>5</v>
      </c>
      <c r="U186" s="41" t="s">
        <v>43</v>
      </c>
      <c r="V186" s="152">
        <v>0</v>
      </c>
      <c r="W186" s="152">
        <f t="shared" si="21"/>
        <v>0</v>
      </c>
      <c r="X186" s="152">
        <v>0.14599999999999999</v>
      </c>
      <c r="Y186" s="152">
        <f t="shared" si="22"/>
        <v>2.2556999999999996</v>
      </c>
      <c r="Z186" s="152">
        <v>0</v>
      </c>
      <c r="AA186" s="153">
        <f t="shared" si="23"/>
        <v>0</v>
      </c>
      <c r="AR186" s="19" t="s">
        <v>199</v>
      </c>
      <c r="AT186" s="19" t="s">
        <v>218</v>
      </c>
      <c r="AU186" s="19" t="s">
        <v>89</v>
      </c>
      <c r="AY186" s="19" t="s">
        <v>168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173</v>
      </c>
      <c r="BM186" s="19" t="s">
        <v>280</v>
      </c>
    </row>
    <row r="187" spans="2:65" s="1" customFormat="1" ht="38.25" customHeight="1">
      <c r="B187" s="145"/>
      <c r="C187" s="146" t="s">
        <v>384</v>
      </c>
      <c r="D187" s="146" t="s">
        <v>169</v>
      </c>
      <c r="E187" s="147" t="s">
        <v>286</v>
      </c>
      <c r="F187" s="204" t="s">
        <v>287</v>
      </c>
      <c r="G187" s="204"/>
      <c r="H187" s="204"/>
      <c r="I187" s="204"/>
      <c r="J187" s="148" t="s">
        <v>172</v>
      </c>
      <c r="K187" s="149">
        <v>215</v>
      </c>
      <c r="L187" s="205"/>
      <c r="M187" s="205"/>
      <c r="N187" s="205">
        <f t="shared" si="20"/>
        <v>0</v>
      </c>
      <c r="O187" s="205"/>
      <c r="P187" s="205"/>
      <c r="Q187" s="205"/>
      <c r="R187" s="150"/>
      <c r="T187" s="151" t="s">
        <v>5</v>
      </c>
      <c r="U187" s="41" t="s">
        <v>43</v>
      </c>
      <c r="V187" s="152">
        <v>0.53500000000000003</v>
      </c>
      <c r="W187" s="152">
        <f t="shared" si="21"/>
        <v>115.02500000000001</v>
      </c>
      <c r="X187" s="152">
        <v>0.10362</v>
      </c>
      <c r="Y187" s="152">
        <f t="shared" si="22"/>
        <v>22.278300000000002</v>
      </c>
      <c r="Z187" s="152">
        <v>0</v>
      </c>
      <c r="AA187" s="153">
        <f t="shared" si="23"/>
        <v>0</v>
      </c>
      <c r="AR187" s="19" t="s">
        <v>173</v>
      </c>
      <c r="AT187" s="19" t="s">
        <v>169</v>
      </c>
      <c r="AU187" s="19" t="s">
        <v>89</v>
      </c>
      <c r="AY187" s="19" t="s">
        <v>168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173</v>
      </c>
      <c r="BM187" s="19" t="s">
        <v>288</v>
      </c>
    </row>
    <row r="188" spans="2:65" s="1" customFormat="1" ht="25.5" customHeight="1">
      <c r="B188" s="145"/>
      <c r="C188" s="155" t="s">
        <v>388</v>
      </c>
      <c r="D188" s="155" t="s">
        <v>218</v>
      </c>
      <c r="E188" s="156" t="s">
        <v>290</v>
      </c>
      <c r="F188" s="206" t="s">
        <v>291</v>
      </c>
      <c r="G188" s="206"/>
      <c r="H188" s="206"/>
      <c r="I188" s="206"/>
      <c r="J188" s="157" t="s">
        <v>172</v>
      </c>
      <c r="K188" s="158">
        <v>186.85</v>
      </c>
      <c r="L188" s="207"/>
      <c r="M188" s="207"/>
      <c r="N188" s="207">
        <f t="shared" si="20"/>
        <v>0</v>
      </c>
      <c r="O188" s="205"/>
      <c r="P188" s="205"/>
      <c r="Q188" s="205"/>
      <c r="R188" s="150"/>
      <c r="T188" s="151" t="s">
        <v>5</v>
      </c>
      <c r="U188" s="41" t="s">
        <v>43</v>
      </c>
      <c r="V188" s="152">
        <v>0</v>
      </c>
      <c r="W188" s="152">
        <f t="shared" si="21"/>
        <v>0</v>
      </c>
      <c r="X188" s="152">
        <v>0.18</v>
      </c>
      <c r="Y188" s="152">
        <f t="shared" si="22"/>
        <v>33.632999999999996</v>
      </c>
      <c r="Z188" s="152">
        <v>0</v>
      </c>
      <c r="AA188" s="153">
        <f t="shared" si="23"/>
        <v>0</v>
      </c>
      <c r="AR188" s="19" t="s">
        <v>199</v>
      </c>
      <c r="AT188" s="19" t="s">
        <v>218</v>
      </c>
      <c r="AU188" s="19" t="s">
        <v>89</v>
      </c>
      <c r="AY188" s="19" t="s">
        <v>168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173</v>
      </c>
      <c r="BM188" s="19" t="s">
        <v>292</v>
      </c>
    </row>
    <row r="189" spans="2:65" s="1" customFormat="1" ht="16.5" customHeight="1">
      <c r="B189" s="145"/>
      <c r="C189" s="155" t="s">
        <v>392</v>
      </c>
      <c r="D189" s="155" t="s">
        <v>218</v>
      </c>
      <c r="E189" s="156" t="s">
        <v>294</v>
      </c>
      <c r="F189" s="206" t="s">
        <v>295</v>
      </c>
      <c r="G189" s="206"/>
      <c r="H189" s="206"/>
      <c r="I189" s="206"/>
      <c r="J189" s="157" t="s">
        <v>172</v>
      </c>
      <c r="K189" s="158">
        <v>30.9</v>
      </c>
      <c r="L189" s="207"/>
      <c r="M189" s="207"/>
      <c r="N189" s="207">
        <f t="shared" si="20"/>
        <v>0</v>
      </c>
      <c r="O189" s="205"/>
      <c r="P189" s="205"/>
      <c r="Q189" s="205"/>
      <c r="R189" s="150"/>
      <c r="T189" s="151" t="s">
        <v>5</v>
      </c>
      <c r="U189" s="41" t="s">
        <v>43</v>
      </c>
      <c r="V189" s="152">
        <v>0</v>
      </c>
      <c r="W189" s="152">
        <f t="shared" si="21"/>
        <v>0</v>
      </c>
      <c r="X189" s="152">
        <v>0.14599999999999999</v>
      </c>
      <c r="Y189" s="152">
        <f t="shared" si="22"/>
        <v>4.5113999999999992</v>
      </c>
      <c r="Z189" s="152">
        <v>0</v>
      </c>
      <c r="AA189" s="153">
        <f t="shared" si="23"/>
        <v>0</v>
      </c>
      <c r="AR189" s="19" t="s">
        <v>199</v>
      </c>
      <c r="AT189" s="19" t="s">
        <v>218</v>
      </c>
      <c r="AU189" s="19" t="s">
        <v>89</v>
      </c>
      <c r="AY189" s="19" t="s">
        <v>168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173</v>
      </c>
      <c r="BM189" s="19" t="s">
        <v>296</v>
      </c>
    </row>
    <row r="190" spans="2:65" s="10" customFormat="1" ht="29.85" customHeight="1">
      <c r="B190" s="134"/>
      <c r="C190" s="135"/>
      <c r="D190" s="144" t="s">
        <v>147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14">
        <f>BK190</f>
        <v>0</v>
      </c>
      <c r="O190" s="215"/>
      <c r="P190" s="215"/>
      <c r="Q190" s="215"/>
      <c r="R190" s="137"/>
      <c r="T190" s="138"/>
      <c r="U190" s="135"/>
      <c r="V190" s="135"/>
      <c r="W190" s="139">
        <f>SUM(W191:W192)</f>
        <v>5.7729999999999997</v>
      </c>
      <c r="X190" s="135"/>
      <c r="Y190" s="139">
        <f>SUM(Y191:Y192)</f>
        <v>0.93588000000000005</v>
      </c>
      <c r="Z190" s="135"/>
      <c r="AA190" s="140">
        <f>SUM(AA191:AA192)</f>
        <v>0</v>
      </c>
      <c r="AR190" s="141" t="s">
        <v>83</v>
      </c>
      <c r="AT190" s="142" t="s">
        <v>77</v>
      </c>
      <c r="AU190" s="142" t="s">
        <v>83</v>
      </c>
      <c r="AY190" s="141" t="s">
        <v>168</v>
      </c>
      <c r="BK190" s="143">
        <f>SUM(BK191:BK192)</f>
        <v>0</v>
      </c>
    </row>
    <row r="191" spans="2:65" s="1" customFormat="1" ht="25.5" customHeight="1">
      <c r="B191" s="145"/>
      <c r="C191" s="146" t="s">
        <v>396</v>
      </c>
      <c r="D191" s="146" t="s">
        <v>169</v>
      </c>
      <c r="E191" s="147" t="s">
        <v>556</v>
      </c>
      <c r="F191" s="204" t="s">
        <v>557</v>
      </c>
      <c r="G191" s="204"/>
      <c r="H191" s="204"/>
      <c r="I191" s="204"/>
      <c r="J191" s="148" t="s">
        <v>192</v>
      </c>
      <c r="K191" s="149">
        <v>4</v>
      </c>
      <c r="L191" s="205"/>
      <c r="M191" s="205"/>
      <c r="N191" s="205">
        <f>ROUND(L191*K191,2)</f>
        <v>0</v>
      </c>
      <c r="O191" s="205"/>
      <c r="P191" s="205"/>
      <c r="Q191" s="205"/>
      <c r="R191" s="150"/>
      <c r="T191" s="151" t="s">
        <v>5</v>
      </c>
      <c r="U191" s="41" t="s">
        <v>43</v>
      </c>
      <c r="V191" s="152">
        <v>0.28000000000000003</v>
      </c>
      <c r="W191" s="152">
        <f>V191*K191</f>
        <v>1.1200000000000001</v>
      </c>
      <c r="X191" s="152">
        <v>6.6E-4</v>
      </c>
      <c r="Y191" s="152">
        <f>X191*K191</f>
        <v>2.64E-3</v>
      </c>
      <c r="Z191" s="152">
        <v>0</v>
      </c>
      <c r="AA191" s="153">
        <f>Z191*K191</f>
        <v>0</v>
      </c>
      <c r="AR191" s="19" t="s">
        <v>173</v>
      </c>
      <c r="AT191" s="19" t="s">
        <v>169</v>
      </c>
      <c r="AU191" s="19" t="s">
        <v>89</v>
      </c>
      <c r="AY191" s="19" t="s">
        <v>168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173</v>
      </c>
      <c r="BM191" s="19" t="s">
        <v>558</v>
      </c>
    </row>
    <row r="192" spans="2:65" s="1" customFormat="1" ht="38.25" customHeight="1">
      <c r="B192" s="145"/>
      <c r="C192" s="146" t="s">
        <v>400</v>
      </c>
      <c r="D192" s="146" t="s">
        <v>169</v>
      </c>
      <c r="E192" s="147" t="s">
        <v>322</v>
      </c>
      <c r="F192" s="204" t="s">
        <v>323</v>
      </c>
      <c r="G192" s="204"/>
      <c r="H192" s="204"/>
      <c r="I192" s="204"/>
      <c r="J192" s="148" t="s">
        <v>239</v>
      </c>
      <c r="K192" s="149">
        <v>3</v>
      </c>
      <c r="L192" s="205"/>
      <c r="M192" s="205"/>
      <c r="N192" s="205">
        <f>ROUND(L192*K192,2)</f>
        <v>0</v>
      </c>
      <c r="O192" s="205"/>
      <c r="P192" s="205"/>
      <c r="Q192" s="205"/>
      <c r="R192" s="150"/>
      <c r="T192" s="151" t="s">
        <v>5</v>
      </c>
      <c r="U192" s="41" t="s">
        <v>43</v>
      </c>
      <c r="V192" s="152">
        <v>1.5509999999999999</v>
      </c>
      <c r="W192" s="152">
        <f>V192*K192</f>
        <v>4.6529999999999996</v>
      </c>
      <c r="X192" s="152">
        <v>0.31108000000000002</v>
      </c>
      <c r="Y192" s="152">
        <f>X192*K192</f>
        <v>0.93324000000000007</v>
      </c>
      <c r="Z192" s="152">
        <v>0</v>
      </c>
      <c r="AA192" s="153">
        <f>Z192*K192</f>
        <v>0</v>
      </c>
      <c r="AR192" s="19" t="s">
        <v>173</v>
      </c>
      <c r="AT192" s="19" t="s">
        <v>169</v>
      </c>
      <c r="AU192" s="19" t="s">
        <v>89</v>
      </c>
      <c r="AY192" s="19" t="s">
        <v>168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173</v>
      </c>
      <c r="BM192" s="19" t="s">
        <v>324</v>
      </c>
    </row>
    <row r="193" spans="2:65" s="10" customFormat="1" ht="29.85" customHeight="1">
      <c r="B193" s="134"/>
      <c r="C193" s="135"/>
      <c r="D193" s="144" t="s">
        <v>148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14">
        <f>BK193</f>
        <v>0</v>
      </c>
      <c r="O193" s="215"/>
      <c r="P193" s="215"/>
      <c r="Q193" s="215"/>
      <c r="R193" s="137"/>
      <c r="T193" s="138"/>
      <c r="U193" s="135"/>
      <c r="V193" s="135"/>
      <c r="W193" s="139">
        <f>SUM(W194:W231)</f>
        <v>895.6957000000001</v>
      </c>
      <c r="X193" s="135"/>
      <c r="Y193" s="139">
        <f>SUM(Y194:Y231)</f>
        <v>294.45713317300005</v>
      </c>
      <c r="Z193" s="135"/>
      <c r="AA193" s="140">
        <f>SUM(AA194:AA231)</f>
        <v>53.430500000000002</v>
      </c>
      <c r="AR193" s="141" t="s">
        <v>83</v>
      </c>
      <c r="AT193" s="142" t="s">
        <v>77</v>
      </c>
      <c r="AU193" s="142" t="s">
        <v>83</v>
      </c>
      <c r="AY193" s="141" t="s">
        <v>168</v>
      </c>
      <c r="BK193" s="143">
        <f>SUM(BK194:BK231)</f>
        <v>0</v>
      </c>
    </row>
    <row r="194" spans="2:65" s="1" customFormat="1" ht="25.5" customHeight="1">
      <c r="B194" s="145"/>
      <c r="C194" s="146" t="s">
        <v>404</v>
      </c>
      <c r="D194" s="146" t="s">
        <v>169</v>
      </c>
      <c r="E194" s="147" t="s">
        <v>559</v>
      </c>
      <c r="F194" s="204" t="s">
        <v>560</v>
      </c>
      <c r="G194" s="204"/>
      <c r="H194" s="204"/>
      <c r="I194" s="204"/>
      <c r="J194" s="148" t="s">
        <v>192</v>
      </c>
      <c r="K194" s="149">
        <v>25</v>
      </c>
      <c r="L194" s="205"/>
      <c r="M194" s="205"/>
      <c r="N194" s="205">
        <f t="shared" ref="N194:N231" si="30">ROUND(L194*K194,2)</f>
        <v>0</v>
      </c>
      <c r="O194" s="205"/>
      <c r="P194" s="205"/>
      <c r="Q194" s="205"/>
      <c r="R194" s="150"/>
      <c r="T194" s="151" t="s">
        <v>5</v>
      </c>
      <c r="U194" s="41" t="s">
        <v>43</v>
      </c>
      <c r="V194" s="152">
        <v>0.36599999999999999</v>
      </c>
      <c r="W194" s="152">
        <f t="shared" ref="W194:W231" si="31">V194*K194</f>
        <v>9.15</v>
      </c>
      <c r="X194" s="152">
        <v>8.3799999999999999E-4</v>
      </c>
      <c r="Y194" s="152">
        <f t="shared" ref="Y194:Y231" si="32">X194*K194</f>
        <v>2.095E-2</v>
      </c>
      <c r="Z194" s="152">
        <v>0</v>
      </c>
      <c r="AA194" s="153">
        <f t="shared" ref="AA194:AA231" si="33">Z194*K194</f>
        <v>0</v>
      </c>
      <c r="AR194" s="19" t="s">
        <v>173</v>
      </c>
      <c r="AT194" s="19" t="s">
        <v>169</v>
      </c>
      <c r="AU194" s="19" t="s">
        <v>89</v>
      </c>
      <c r="AY194" s="19" t="s">
        <v>168</v>
      </c>
      <c r="BE194" s="154">
        <f t="shared" ref="BE194:BE231" si="34">IF(U194="základní",N194,0)</f>
        <v>0</v>
      </c>
      <c r="BF194" s="154">
        <f t="shared" ref="BF194:BF231" si="35">IF(U194="snížená",N194,0)</f>
        <v>0</v>
      </c>
      <c r="BG194" s="154">
        <f t="shared" ref="BG194:BG231" si="36">IF(U194="zákl. přenesená",N194,0)</f>
        <v>0</v>
      </c>
      <c r="BH194" s="154">
        <f t="shared" ref="BH194:BH231" si="37">IF(U194="sníž. přenesená",N194,0)</f>
        <v>0</v>
      </c>
      <c r="BI194" s="154">
        <f t="shared" ref="BI194:BI231" si="38">IF(U194="nulová",N194,0)</f>
        <v>0</v>
      </c>
      <c r="BJ194" s="19" t="s">
        <v>83</v>
      </c>
      <c r="BK194" s="154">
        <f t="shared" ref="BK194:BK231" si="39">ROUND(L194*K194,2)</f>
        <v>0</v>
      </c>
      <c r="BL194" s="19" t="s">
        <v>173</v>
      </c>
      <c r="BM194" s="19" t="s">
        <v>561</v>
      </c>
    </row>
    <row r="195" spans="2:65" s="1" customFormat="1" ht="25.5" customHeight="1">
      <c r="B195" s="145"/>
      <c r="C195" s="155" t="s">
        <v>408</v>
      </c>
      <c r="D195" s="155" t="s">
        <v>218</v>
      </c>
      <c r="E195" s="156" t="s">
        <v>562</v>
      </c>
      <c r="F195" s="206" t="s">
        <v>563</v>
      </c>
      <c r="G195" s="206"/>
      <c r="H195" s="206"/>
      <c r="I195" s="206"/>
      <c r="J195" s="157" t="s">
        <v>192</v>
      </c>
      <c r="K195" s="158">
        <v>10</v>
      </c>
      <c r="L195" s="207"/>
      <c r="M195" s="207"/>
      <c r="N195" s="207">
        <f t="shared" si="30"/>
        <v>0</v>
      </c>
      <c r="O195" s="205"/>
      <c r="P195" s="205"/>
      <c r="Q195" s="205"/>
      <c r="R195" s="150"/>
      <c r="T195" s="151" t="s">
        <v>5</v>
      </c>
      <c r="U195" s="41" t="s">
        <v>43</v>
      </c>
      <c r="V195" s="152">
        <v>0</v>
      </c>
      <c r="W195" s="152">
        <f t="shared" si="31"/>
        <v>0</v>
      </c>
      <c r="X195" s="152">
        <v>1E-3</v>
      </c>
      <c r="Y195" s="152">
        <f t="shared" si="32"/>
        <v>0.01</v>
      </c>
      <c r="Z195" s="152">
        <v>0</v>
      </c>
      <c r="AA195" s="153">
        <f t="shared" si="33"/>
        <v>0</v>
      </c>
      <c r="AR195" s="19" t="s">
        <v>199</v>
      </c>
      <c r="AT195" s="19" t="s">
        <v>218</v>
      </c>
      <c r="AU195" s="19" t="s">
        <v>89</v>
      </c>
      <c r="AY195" s="19" t="s">
        <v>168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9" t="s">
        <v>83</v>
      </c>
      <c r="BK195" s="154">
        <f t="shared" si="39"/>
        <v>0</v>
      </c>
      <c r="BL195" s="19" t="s">
        <v>173</v>
      </c>
      <c r="BM195" s="19" t="s">
        <v>564</v>
      </c>
    </row>
    <row r="196" spans="2:65" s="1" customFormat="1" ht="16.5" customHeight="1">
      <c r="B196" s="145"/>
      <c r="C196" s="146" t="s">
        <v>412</v>
      </c>
      <c r="D196" s="146" t="s">
        <v>169</v>
      </c>
      <c r="E196" s="147" t="s">
        <v>565</v>
      </c>
      <c r="F196" s="204" t="s">
        <v>566</v>
      </c>
      <c r="G196" s="204"/>
      <c r="H196" s="204"/>
      <c r="I196" s="204"/>
      <c r="J196" s="148" t="s">
        <v>239</v>
      </c>
      <c r="K196" s="149">
        <v>5</v>
      </c>
      <c r="L196" s="205"/>
      <c r="M196" s="205"/>
      <c r="N196" s="205">
        <f t="shared" si="30"/>
        <v>0</v>
      </c>
      <c r="O196" s="205"/>
      <c r="P196" s="205"/>
      <c r="Q196" s="205"/>
      <c r="R196" s="150"/>
      <c r="T196" s="151" t="s">
        <v>5</v>
      </c>
      <c r="U196" s="41" t="s">
        <v>43</v>
      </c>
      <c r="V196" s="152">
        <v>0.05</v>
      </c>
      <c r="W196" s="152">
        <f t="shared" si="31"/>
        <v>0.25</v>
      </c>
      <c r="X196" s="152">
        <v>1.8000000000000001E-4</v>
      </c>
      <c r="Y196" s="152">
        <f t="shared" si="32"/>
        <v>9.0000000000000008E-4</v>
      </c>
      <c r="Z196" s="152">
        <v>0</v>
      </c>
      <c r="AA196" s="153">
        <f t="shared" si="33"/>
        <v>0</v>
      </c>
      <c r="AR196" s="19" t="s">
        <v>173</v>
      </c>
      <c r="AT196" s="19" t="s">
        <v>169</v>
      </c>
      <c r="AU196" s="19" t="s">
        <v>89</v>
      </c>
      <c r="AY196" s="19" t="s">
        <v>168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9" t="s">
        <v>83</v>
      </c>
      <c r="BK196" s="154">
        <f t="shared" si="39"/>
        <v>0</v>
      </c>
      <c r="BL196" s="19" t="s">
        <v>173</v>
      </c>
      <c r="BM196" s="19" t="s">
        <v>567</v>
      </c>
    </row>
    <row r="197" spans="2:65" s="1" customFormat="1" ht="16.5" customHeight="1">
      <c r="B197" s="145"/>
      <c r="C197" s="155" t="s">
        <v>416</v>
      </c>
      <c r="D197" s="155" t="s">
        <v>218</v>
      </c>
      <c r="E197" s="156" t="s">
        <v>568</v>
      </c>
      <c r="F197" s="206" t="s">
        <v>569</v>
      </c>
      <c r="G197" s="206"/>
      <c r="H197" s="206"/>
      <c r="I197" s="206"/>
      <c r="J197" s="157" t="s">
        <v>239</v>
      </c>
      <c r="K197" s="158">
        <v>5</v>
      </c>
      <c r="L197" s="207"/>
      <c r="M197" s="207"/>
      <c r="N197" s="207">
        <f t="shared" si="30"/>
        <v>0</v>
      </c>
      <c r="O197" s="205"/>
      <c r="P197" s="205"/>
      <c r="Q197" s="205"/>
      <c r="R197" s="150"/>
      <c r="T197" s="151" t="s">
        <v>5</v>
      </c>
      <c r="U197" s="41" t="s">
        <v>43</v>
      </c>
      <c r="V197" s="152">
        <v>0</v>
      </c>
      <c r="W197" s="152">
        <f t="shared" si="31"/>
        <v>0</v>
      </c>
      <c r="X197" s="152">
        <v>0</v>
      </c>
      <c r="Y197" s="152">
        <f t="shared" si="32"/>
        <v>0</v>
      </c>
      <c r="Z197" s="152">
        <v>0</v>
      </c>
      <c r="AA197" s="153">
        <f t="shared" si="33"/>
        <v>0</v>
      </c>
      <c r="AR197" s="19" t="s">
        <v>199</v>
      </c>
      <c r="AT197" s="19" t="s">
        <v>218</v>
      </c>
      <c r="AU197" s="19" t="s">
        <v>89</v>
      </c>
      <c r="AY197" s="19" t="s">
        <v>168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9" t="s">
        <v>83</v>
      </c>
      <c r="BK197" s="154">
        <f t="shared" si="39"/>
        <v>0</v>
      </c>
      <c r="BL197" s="19" t="s">
        <v>173</v>
      </c>
      <c r="BM197" s="19" t="s">
        <v>570</v>
      </c>
    </row>
    <row r="198" spans="2:65" s="1" customFormat="1" ht="25.5" customHeight="1">
      <c r="B198" s="145"/>
      <c r="C198" s="146" t="s">
        <v>420</v>
      </c>
      <c r="D198" s="146" t="s">
        <v>169</v>
      </c>
      <c r="E198" s="147" t="s">
        <v>325</v>
      </c>
      <c r="F198" s="204" t="s">
        <v>326</v>
      </c>
      <c r="G198" s="204"/>
      <c r="H198" s="204"/>
      <c r="I198" s="204"/>
      <c r="J198" s="148" t="s">
        <v>239</v>
      </c>
      <c r="K198" s="149">
        <v>8</v>
      </c>
      <c r="L198" s="205"/>
      <c r="M198" s="205"/>
      <c r="N198" s="205">
        <f t="shared" si="30"/>
        <v>0</v>
      </c>
      <c r="O198" s="205"/>
      <c r="P198" s="205"/>
      <c r="Q198" s="205"/>
      <c r="R198" s="150"/>
      <c r="T198" s="151" t="s">
        <v>5</v>
      </c>
      <c r="U198" s="41" t="s">
        <v>43</v>
      </c>
      <c r="V198" s="152">
        <v>0.2</v>
      </c>
      <c r="W198" s="152">
        <f t="shared" si="31"/>
        <v>1.6</v>
      </c>
      <c r="X198" s="152">
        <v>6.9999999999999999E-4</v>
      </c>
      <c r="Y198" s="152">
        <f t="shared" si="32"/>
        <v>5.5999999999999999E-3</v>
      </c>
      <c r="Z198" s="152">
        <v>0</v>
      </c>
      <c r="AA198" s="153">
        <f t="shared" si="33"/>
        <v>0</v>
      </c>
      <c r="AR198" s="19" t="s">
        <v>173</v>
      </c>
      <c r="AT198" s="19" t="s">
        <v>169</v>
      </c>
      <c r="AU198" s="19" t="s">
        <v>89</v>
      </c>
      <c r="AY198" s="19" t="s">
        <v>168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9" t="s">
        <v>83</v>
      </c>
      <c r="BK198" s="154">
        <f t="shared" si="39"/>
        <v>0</v>
      </c>
      <c r="BL198" s="19" t="s">
        <v>173</v>
      </c>
      <c r="BM198" s="19" t="s">
        <v>327</v>
      </c>
    </row>
    <row r="199" spans="2:65" s="1" customFormat="1" ht="25.5" customHeight="1">
      <c r="B199" s="145"/>
      <c r="C199" s="155" t="s">
        <v>424</v>
      </c>
      <c r="D199" s="155" t="s">
        <v>218</v>
      </c>
      <c r="E199" s="156" t="s">
        <v>329</v>
      </c>
      <c r="F199" s="206" t="s">
        <v>330</v>
      </c>
      <c r="G199" s="206"/>
      <c r="H199" s="206"/>
      <c r="I199" s="206"/>
      <c r="J199" s="157" t="s">
        <v>239</v>
      </c>
      <c r="K199" s="158">
        <v>6</v>
      </c>
      <c r="L199" s="207"/>
      <c r="M199" s="207"/>
      <c r="N199" s="207">
        <f t="shared" si="30"/>
        <v>0</v>
      </c>
      <c r="O199" s="205"/>
      <c r="P199" s="205"/>
      <c r="Q199" s="205"/>
      <c r="R199" s="150"/>
      <c r="T199" s="151" t="s">
        <v>5</v>
      </c>
      <c r="U199" s="41" t="s">
        <v>43</v>
      </c>
      <c r="V199" s="152">
        <v>0</v>
      </c>
      <c r="W199" s="152">
        <f t="shared" si="31"/>
        <v>0</v>
      </c>
      <c r="X199" s="152">
        <v>1.4E-3</v>
      </c>
      <c r="Y199" s="152">
        <f t="shared" si="32"/>
        <v>8.3999999999999995E-3</v>
      </c>
      <c r="Z199" s="152">
        <v>0</v>
      </c>
      <c r="AA199" s="153">
        <f t="shared" si="33"/>
        <v>0</v>
      </c>
      <c r="AR199" s="19" t="s">
        <v>199</v>
      </c>
      <c r="AT199" s="19" t="s">
        <v>218</v>
      </c>
      <c r="AU199" s="19" t="s">
        <v>89</v>
      </c>
      <c r="AY199" s="19" t="s">
        <v>168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9" t="s">
        <v>83</v>
      </c>
      <c r="BK199" s="154">
        <f t="shared" si="39"/>
        <v>0</v>
      </c>
      <c r="BL199" s="19" t="s">
        <v>173</v>
      </c>
      <c r="BM199" s="19" t="s">
        <v>331</v>
      </c>
    </row>
    <row r="200" spans="2:65" s="1" customFormat="1" ht="25.5" customHeight="1">
      <c r="B200" s="145"/>
      <c r="C200" s="155" t="s">
        <v>428</v>
      </c>
      <c r="D200" s="155" t="s">
        <v>218</v>
      </c>
      <c r="E200" s="156" t="s">
        <v>571</v>
      </c>
      <c r="F200" s="206" t="s">
        <v>572</v>
      </c>
      <c r="G200" s="206"/>
      <c r="H200" s="206"/>
      <c r="I200" s="206"/>
      <c r="J200" s="157" t="s">
        <v>239</v>
      </c>
      <c r="K200" s="158">
        <v>2</v>
      </c>
      <c r="L200" s="207"/>
      <c r="M200" s="207"/>
      <c r="N200" s="207">
        <f t="shared" si="30"/>
        <v>0</v>
      </c>
      <c r="O200" s="205"/>
      <c r="P200" s="205"/>
      <c r="Q200" s="205"/>
      <c r="R200" s="150"/>
      <c r="T200" s="151" t="s">
        <v>5</v>
      </c>
      <c r="U200" s="41" t="s">
        <v>43</v>
      </c>
      <c r="V200" s="152">
        <v>0</v>
      </c>
      <c r="W200" s="152">
        <f t="shared" si="31"/>
        <v>0</v>
      </c>
      <c r="X200" s="152">
        <v>4.0000000000000001E-3</v>
      </c>
      <c r="Y200" s="152">
        <f t="shared" si="32"/>
        <v>8.0000000000000002E-3</v>
      </c>
      <c r="Z200" s="152">
        <v>0</v>
      </c>
      <c r="AA200" s="153">
        <f t="shared" si="33"/>
        <v>0</v>
      </c>
      <c r="AR200" s="19" t="s">
        <v>199</v>
      </c>
      <c r="AT200" s="19" t="s">
        <v>218</v>
      </c>
      <c r="AU200" s="19" t="s">
        <v>89</v>
      </c>
      <c r="AY200" s="19" t="s">
        <v>168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9" t="s">
        <v>83</v>
      </c>
      <c r="BK200" s="154">
        <f t="shared" si="39"/>
        <v>0</v>
      </c>
      <c r="BL200" s="19" t="s">
        <v>173</v>
      </c>
      <c r="BM200" s="19" t="s">
        <v>335</v>
      </c>
    </row>
    <row r="201" spans="2:65" s="1" customFormat="1" ht="38.25" customHeight="1">
      <c r="B201" s="145"/>
      <c r="C201" s="146" t="s">
        <v>432</v>
      </c>
      <c r="D201" s="146" t="s">
        <v>169</v>
      </c>
      <c r="E201" s="147" t="s">
        <v>337</v>
      </c>
      <c r="F201" s="204" t="s">
        <v>338</v>
      </c>
      <c r="G201" s="204"/>
      <c r="H201" s="204"/>
      <c r="I201" s="204"/>
      <c r="J201" s="148" t="s">
        <v>239</v>
      </c>
      <c r="K201" s="149">
        <v>8</v>
      </c>
      <c r="L201" s="205"/>
      <c r="M201" s="205"/>
      <c r="N201" s="205">
        <f t="shared" si="30"/>
        <v>0</v>
      </c>
      <c r="O201" s="205"/>
      <c r="P201" s="205"/>
      <c r="Q201" s="205"/>
      <c r="R201" s="150"/>
      <c r="T201" s="151" t="s">
        <v>5</v>
      </c>
      <c r="U201" s="41" t="s">
        <v>43</v>
      </c>
      <c r="V201" s="152">
        <v>0.54900000000000004</v>
      </c>
      <c r="W201" s="152">
        <f t="shared" si="31"/>
        <v>4.3920000000000003</v>
      </c>
      <c r="X201" s="152">
        <v>0.112405</v>
      </c>
      <c r="Y201" s="152">
        <f t="shared" si="32"/>
        <v>0.89924000000000004</v>
      </c>
      <c r="Z201" s="152">
        <v>0</v>
      </c>
      <c r="AA201" s="153">
        <f t="shared" si="33"/>
        <v>0</v>
      </c>
      <c r="AR201" s="19" t="s">
        <v>173</v>
      </c>
      <c r="AT201" s="19" t="s">
        <v>169</v>
      </c>
      <c r="AU201" s="19" t="s">
        <v>89</v>
      </c>
      <c r="AY201" s="19" t="s">
        <v>168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9" t="s">
        <v>83</v>
      </c>
      <c r="BK201" s="154">
        <f t="shared" si="39"/>
        <v>0</v>
      </c>
      <c r="BL201" s="19" t="s">
        <v>173</v>
      </c>
      <c r="BM201" s="19" t="s">
        <v>339</v>
      </c>
    </row>
    <row r="202" spans="2:65" s="1" customFormat="1" ht="16.5" customHeight="1">
      <c r="B202" s="145"/>
      <c r="C202" s="155" t="s">
        <v>436</v>
      </c>
      <c r="D202" s="155" t="s">
        <v>218</v>
      </c>
      <c r="E202" s="156" t="s">
        <v>341</v>
      </c>
      <c r="F202" s="206" t="s">
        <v>342</v>
      </c>
      <c r="G202" s="206"/>
      <c r="H202" s="206"/>
      <c r="I202" s="206"/>
      <c r="J202" s="157" t="s">
        <v>239</v>
      </c>
      <c r="K202" s="158">
        <v>3</v>
      </c>
      <c r="L202" s="207"/>
      <c r="M202" s="207"/>
      <c r="N202" s="207">
        <f t="shared" si="30"/>
        <v>0</v>
      </c>
      <c r="O202" s="205"/>
      <c r="P202" s="205"/>
      <c r="Q202" s="205"/>
      <c r="R202" s="150"/>
      <c r="T202" s="151" t="s">
        <v>5</v>
      </c>
      <c r="U202" s="41" t="s">
        <v>43</v>
      </c>
      <c r="V202" s="152">
        <v>0</v>
      </c>
      <c r="W202" s="152">
        <f t="shared" si="31"/>
        <v>0</v>
      </c>
      <c r="X202" s="152">
        <v>6.1000000000000004E-3</v>
      </c>
      <c r="Y202" s="152">
        <f t="shared" si="32"/>
        <v>1.83E-2</v>
      </c>
      <c r="Z202" s="152">
        <v>0</v>
      </c>
      <c r="AA202" s="153">
        <f t="shared" si="33"/>
        <v>0</v>
      </c>
      <c r="AR202" s="19" t="s">
        <v>199</v>
      </c>
      <c r="AT202" s="19" t="s">
        <v>218</v>
      </c>
      <c r="AU202" s="19" t="s">
        <v>89</v>
      </c>
      <c r="AY202" s="19" t="s">
        <v>168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9" t="s">
        <v>83</v>
      </c>
      <c r="BK202" s="154">
        <f t="shared" si="39"/>
        <v>0</v>
      </c>
      <c r="BL202" s="19" t="s">
        <v>173</v>
      </c>
      <c r="BM202" s="19" t="s">
        <v>343</v>
      </c>
    </row>
    <row r="203" spans="2:65" s="1" customFormat="1" ht="25.5" customHeight="1">
      <c r="B203" s="145"/>
      <c r="C203" s="146" t="s">
        <v>440</v>
      </c>
      <c r="D203" s="146" t="s">
        <v>169</v>
      </c>
      <c r="E203" s="147" t="s">
        <v>345</v>
      </c>
      <c r="F203" s="204" t="s">
        <v>346</v>
      </c>
      <c r="G203" s="204"/>
      <c r="H203" s="204"/>
      <c r="I203" s="204"/>
      <c r="J203" s="148" t="s">
        <v>239</v>
      </c>
      <c r="K203" s="149">
        <v>1</v>
      </c>
      <c r="L203" s="205"/>
      <c r="M203" s="205"/>
      <c r="N203" s="205">
        <f t="shared" si="30"/>
        <v>0</v>
      </c>
      <c r="O203" s="205"/>
      <c r="P203" s="205"/>
      <c r="Q203" s="205"/>
      <c r="R203" s="150"/>
      <c r="T203" s="151" t="s">
        <v>5</v>
      </c>
      <c r="U203" s="41" t="s">
        <v>43</v>
      </c>
      <c r="V203" s="152">
        <v>0.3</v>
      </c>
      <c r="W203" s="152">
        <f t="shared" si="31"/>
        <v>0.3</v>
      </c>
      <c r="X203" s="152">
        <v>0</v>
      </c>
      <c r="Y203" s="152">
        <f t="shared" si="32"/>
        <v>0</v>
      </c>
      <c r="Z203" s="152">
        <v>0</v>
      </c>
      <c r="AA203" s="153">
        <f t="shared" si="33"/>
        <v>0</v>
      </c>
      <c r="AR203" s="19" t="s">
        <v>173</v>
      </c>
      <c r="AT203" s="19" t="s">
        <v>169</v>
      </c>
      <c r="AU203" s="19" t="s">
        <v>89</v>
      </c>
      <c r="AY203" s="19" t="s">
        <v>168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9" t="s">
        <v>83</v>
      </c>
      <c r="BK203" s="154">
        <f t="shared" si="39"/>
        <v>0</v>
      </c>
      <c r="BL203" s="19" t="s">
        <v>173</v>
      </c>
      <c r="BM203" s="19" t="s">
        <v>347</v>
      </c>
    </row>
    <row r="204" spans="2:65" s="1" customFormat="1" ht="16.5" customHeight="1">
      <c r="B204" s="145"/>
      <c r="C204" s="155" t="s">
        <v>444</v>
      </c>
      <c r="D204" s="155" t="s">
        <v>218</v>
      </c>
      <c r="E204" s="156" t="s">
        <v>349</v>
      </c>
      <c r="F204" s="206" t="s">
        <v>350</v>
      </c>
      <c r="G204" s="206"/>
      <c r="H204" s="206"/>
      <c r="I204" s="206"/>
      <c r="J204" s="157" t="s">
        <v>239</v>
      </c>
      <c r="K204" s="158">
        <v>1</v>
      </c>
      <c r="L204" s="207"/>
      <c r="M204" s="207"/>
      <c r="N204" s="207">
        <f t="shared" si="30"/>
        <v>0</v>
      </c>
      <c r="O204" s="205"/>
      <c r="P204" s="205"/>
      <c r="Q204" s="205"/>
      <c r="R204" s="150"/>
      <c r="T204" s="151" t="s">
        <v>5</v>
      </c>
      <c r="U204" s="41" t="s">
        <v>43</v>
      </c>
      <c r="V204" s="152">
        <v>0</v>
      </c>
      <c r="W204" s="152">
        <f t="shared" si="31"/>
        <v>0</v>
      </c>
      <c r="X204" s="152">
        <v>5.0000000000000001E-3</v>
      </c>
      <c r="Y204" s="152">
        <f t="shared" si="32"/>
        <v>5.0000000000000001E-3</v>
      </c>
      <c r="Z204" s="152">
        <v>0</v>
      </c>
      <c r="AA204" s="153">
        <f t="shared" si="33"/>
        <v>0</v>
      </c>
      <c r="AR204" s="19" t="s">
        <v>199</v>
      </c>
      <c r="AT204" s="19" t="s">
        <v>218</v>
      </c>
      <c r="AU204" s="19" t="s">
        <v>89</v>
      </c>
      <c r="AY204" s="19" t="s">
        <v>168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9" t="s">
        <v>83</v>
      </c>
      <c r="BK204" s="154">
        <f t="shared" si="39"/>
        <v>0</v>
      </c>
      <c r="BL204" s="19" t="s">
        <v>173</v>
      </c>
      <c r="BM204" s="19" t="s">
        <v>351</v>
      </c>
    </row>
    <row r="205" spans="2:65" s="1" customFormat="1" ht="25.5" customHeight="1">
      <c r="B205" s="145"/>
      <c r="C205" s="146" t="s">
        <v>448</v>
      </c>
      <c r="D205" s="146" t="s">
        <v>169</v>
      </c>
      <c r="E205" s="147" t="s">
        <v>353</v>
      </c>
      <c r="F205" s="204" t="s">
        <v>354</v>
      </c>
      <c r="G205" s="204"/>
      <c r="H205" s="204"/>
      <c r="I205" s="204"/>
      <c r="J205" s="148" t="s">
        <v>172</v>
      </c>
      <c r="K205" s="149">
        <v>2</v>
      </c>
      <c r="L205" s="205"/>
      <c r="M205" s="205"/>
      <c r="N205" s="205">
        <f t="shared" si="30"/>
        <v>0</v>
      </c>
      <c r="O205" s="205"/>
      <c r="P205" s="205"/>
      <c r="Q205" s="205"/>
      <c r="R205" s="150"/>
      <c r="T205" s="151" t="s">
        <v>5</v>
      </c>
      <c r="U205" s="41" t="s">
        <v>43</v>
      </c>
      <c r="V205" s="152">
        <v>0.11899999999999999</v>
      </c>
      <c r="W205" s="152">
        <f t="shared" si="31"/>
        <v>0.23799999999999999</v>
      </c>
      <c r="X205" s="152">
        <v>1.6000000000000001E-3</v>
      </c>
      <c r="Y205" s="152">
        <f t="shared" si="32"/>
        <v>3.2000000000000002E-3</v>
      </c>
      <c r="Z205" s="152">
        <v>0</v>
      </c>
      <c r="AA205" s="153">
        <f t="shared" si="33"/>
        <v>0</v>
      </c>
      <c r="AR205" s="19" t="s">
        <v>173</v>
      </c>
      <c r="AT205" s="19" t="s">
        <v>169</v>
      </c>
      <c r="AU205" s="19" t="s">
        <v>89</v>
      </c>
      <c r="AY205" s="19" t="s">
        <v>168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9" t="s">
        <v>83</v>
      </c>
      <c r="BK205" s="154">
        <f t="shared" si="39"/>
        <v>0</v>
      </c>
      <c r="BL205" s="19" t="s">
        <v>173</v>
      </c>
      <c r="BM205" s="19" t="s">
        <v>355</v>
      </c>
    </row>
    <row r="206" spans="2:65" s="1" customFormat="1" ht="38.25" customHeight="1">
      <c r="B206" s="145"/>
      <c r="C206" s="146" t="s">
        <v>573</v>
      </c>
      <c r="D206" s="146" t="s">
        <v>169</v>
      </c>
      <c r="E206" s="147" t="s">
        <v>357</v>
      </c>
      <c r="F206" s="204" t="s">
        <v>358</v>
      </c>
      <c r="G206" s="204"/>
      <c r="H206" s="204"/>
      <c r="I206" s="204"/>
      <c r="J206" s="148" t="s">
        <v>192</v>
      </c>
      <c r="K206" s="149">
        <v>50</v>
      </c>
      <c r="L206" s="205"/>
      <c r="M206" s="205"/>
      <c r="N206" s="205">
        <f t="shared" si="30"/>
        <v>0</v>
      </c>
      <c r="O206" s="205"/>
      <c r="P206" s="205"/>
      <c r="Q206" s="205"/>
      <c r="R206" s="150"/>
      <c r="T206" s="151" t="s">
        <v>5</v>
      </c>
      <c r="U206" s="41" t="s">
        <v>43</v>
      </c>
      <c r="V206" s="152">
        <v>0.13600000000000001</v>
      </c>
      <c r="W206" s="152">
        <f t="shared" si="31"/>
        <v>6.8000000000000007</v>
      </c>
      <c r="X206" s="152">
        <v>8.0876400000000001E-2</v>
      </c>
      <c r="Y206" s="152">
        <f t="shared" si="32"/>
        <v>4.0438200000000002</v>
      </c>
      <c r="Z206" s="152">
        <v>0</v>
      </c>
      <c r="AA206" s="153">
        <f t="shared" si="33"/>
        <v>0</v>
      </c>
      <c r="AR206" s="19" t="s">
        <v>173</v>
      </c>
      <c r="AT206" s="19" t="s">
        <v>169</v>
      </c>
      <c r="AU206" s="19" t="s">
        <v>89</v>
      </c>
      <c r="AY206" s="19" t="s">
        <v>168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9" t="s">
        <v>83</v>
      </c>
      <c r="BK206" s="154">
        <f t="shared" si="39"/>
        <v>0</v>
      </c>
      <c r="BL206" s="19" t="s">
        <v>173</v>
      </c>
      <c r="BM206" s="19" t="s">
        <v>359</v>
      </c>
    </row>
    <row r="207" spans="2:65" s="1" customFormat="1" ht="16.5" customHeight="1">
      <c r="B207" s="145"/>
      <c r="C207" s="155" t="s">
        <v>574</v>
      </c>
      <c r="D207" s="155" t="s">
        <v>218</v>
      </c>
      <c r="E207" s="156" t="s">
        <v>361</v>
      </c>
      <c r="F207" s="206" t="s">
        <v>362</v>
      </c>
      <c r="G207" s="206"/>
      <c r="H207" s="206"/>
      <c r="I207" s="206"/>
      <c r="J207" s="157" t="s">
        <v>239</v>
      </c>
      <c r="K207" s="158">
        <v>101</v>
      </c>
      <c r="L207" s="207"/>
      <c r="M207" s="207"/>
      <c r="N207" s="207">
        <f t="shared" si="30"/>
        <v>0</v>
      </c>
      <c r="O207" s="205"/>
      <c r="P207" s="205"/>
      <c r="Q207" s="205"/>
      <c r="R207" s="150"/>
      <c r="T207" s="151" t="s">
        <v>5</v>
      </c>
      <c r="U207" s="41" t="s">
        <v>43</v>
      </c>
      <c r="V207" s="152">
        <v>0</v>
      </c>
      <c r="W207" s="152">
        <f t="shared" si="31"/>
        <v>0</v>
      </c>
      <c r="X207" s="152">
        <v>2.2200000000000001E-2</v>
      </c>
      <c r="Y207" s="152">
        <f t="shared" si="32"/>
        <v>2.2422</v>
      </c>
      <c r="Z207" s="152">
        <v>0</v>
      </c>
      <c r="AA207" s="153">
        <f t="shared" si="33"/>
        <v>0</v>
      </c>
      <c r="AR207" s="19" t="s">
        <v>199</v>
      </c>
      <c r="AT207" s="19" t="s">
        <v>218</v>
      </c>
      <c r="AU207" s="19" t="s">
        <v>89</v>
      </c>
      <c r="AY207" s="19" t="s">
        <v>168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9" t="s">
        <v>83</v>
      </c>
      <c r="BK207" s="154">
        <f t="shared" si="39"/>
        <v>0</v>
      </c>
      <c r="BL207" s="19" t="s">
        <v>173</v>
      </c>
      <c r="BM207" s="19" t="s">
        <v>363</v>
      </c>
    </row>
    <row r="208" spans="2:65" s="1" customFormat="1" ht="16.5" customHeight="1">
      <c r="B208" s="145"/>
      <c r="C208" s="146" t="s">
        <v>575</v>
      </c>
      <c r="D208" s="146" t="s">
        <v>169</v>
      </c>
      <c r="E208" s="147" t="s">
        <v>365</v>
      </c>
      <c r="F208" s="204" t="s">
        <v>366</v>
      </c>
      <c r="G208" s="204"/>
      <c r="H208" s="204"/>
      <c r="I208" s="204"/>
      <c r="J208" s="148" t="s">
        <v>172</v>
      </c>
      <c r="K208" s="149">
        <v>2</v>
      </c>
      <c r="L208" s="205"/>
      <c r="M208" s="205"/>
      <c r="N208" s="205">
        <f t="shared" si="30"/>
        <v>0</v>
      </c>
      <c r="O208" s="205"/>
      <c r="P208" s="205"/>
      <c r="Q208" s="205"/>
      <c r="R208" s="150"/>
      <c r="T208" s="151" t="s">
        <v>5</v>
      </c>
      <c r="U208" s="41" t="s">
        <v>43</v>
      </c>
      <c r="V208" s="152">
        <v>8.3000000000000004E-2</v>
      </c>
      <c r="W208" s="152">
        <f t="shared" si="31"/>
        <v>0.16600000000000001</v>
      </c>
      <c r="X208" s="152">
        <v>9.38E-6</v>
      </c>
      <c r="Y208" s="152">
        <f t="shared" si="32"/>
        <v>1.876E-5</v>
      </c>
      <c r="Z208" s="152">
        <v>0</v>
      </c>
      <c r="AA208" s="153">
        <f t="shared" si="33"/>
        <v>0</v>
      </c>
      <c r="AR208" s="19" t="s">
        <v>173</v>
      </c>
      <c r="AT208" s="19" t="s">
        <v>169</v>
      </c>
      <c r="AU208" s="19" t="s">
        <v>89</v>
      </c>
      <c r="AY208" s="19" t="s">
        <v>168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9" t="s">
        <v>83</v>
      </c>
      <c r="BK208" s="154">
        <f t="shared" si="39"/>
        <v>0</v>
      </c>
      <c r="BL208" s="19" t="s">
        <v>173</v>
      </c>
      <c r="BM208" s="19" t="s">
        <v>367</v>
      </c>
    </row>
    <row r="209" spans="2:65" s="1" customFormat="1" ht="25.5" customHeight="1">
      <c r="B209" s="145"/>
      <c r="C209" s="146" t="s">
        <v>576</v>
      </c>
      <c r="D209" s="146" t="s">
        <v>169</v>
      </c>
      <c r="E209" s="147" t="s">
        <v>577</v>
      </c>
      <c r="F209" s="204" t="s">
        <v>578</v>
      </c>
      <c r="G209" s="204"/>
      <c r="H209" s="204"/>
      <c r="I209" s="204"/>
      <c r="J209" s="148" t="s">
        <v>192</v>
      </c>
      <c r="K209" s="149">
        <v>20</v>
      </c>
      <c r="L209" s="205"/>
      <c r="M209" s="205"/>
      <c r="N209" s="205">
        <f t="shared" si="30"/>
        <v>0</v>
      </c>
      <c r="O209" s="205"/>
      <c r="P209" s="205"/>
      <c r="Q209" s="205"/>
      <c r="R209" s="150"/>
      <c r="T209" s="151" t="s">
        <v>5</v>
      </c>
      <c r="U209" s="41" t="s">
        <v>43</v>
      </c>
      <c r="V209" s="152">
        <v>0.11899999999999999</v>
      </c>
      <c r="W209" s="152">
        <f t="shared" si="31"/>
        <v>2.38</v>
      </c>
      <c r="X209" s="152">
        <v>8.9775999999999995E-2</v>
      </c>
      <c r="Y209" s="152">
        <f t="shared" si="32"/>
        <v>1.7955199999999998</v>
      </c>
      <c r="Z209" s="152">
        <v>0</v>
      </c>
      <c r="AA209" s="153">
        <f t="shared" si="33"/>
        <v>0</v>
      </c>
      <c r="AR209" s="19" t="s">
        <v>173</v>
      </c>
      <c r="AT209" s="19" t="s">
        <v>169</v>
      </c>
      <c r="AU209" s="19" t="s">
        <v>89</v>
      </c>
      <c r="AY209" s="19" t="s">
        <v>168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9" t="s">
        <v>83</v>
      </c>
      <c r="BK209" s="154">
        <f t="shared" si="39"/>
        <v>0</v>
      </c>
      <c r="BL209" s="19" t="s">
        <v>173</v>
      </c>
      <c r="BM209" s="19" t="s">
        <v>579</v>
      </c>
    </row>
    <row r="210" spans="2:65" s="1" customFormat="1" ht="25.5" customHeight="1">
      <c r="B210" s="145"/>
      <c r="C210" s="155" t="s">
        <v>580</v>
      </c>
      <c r="D210" s="155" t="s">
        <v>218</v>
      </c>
      <c r="E210" s="156" t="s">
        <v>581</v>
      </c>
      <c r="F210" s="206" t="s">
        <v>582</v>
      </c>
      <c r="G210" s="206"/>
      <c r="H210" s="206"/>
      <c r="I210" s="206"/>
      <c r="J210" s="157" t="s">
        <v>221</v>
      </c>
      <c r="K210" s="158">
        <v>0.379</v>
      </c>
      <c r="L210" s="207"/>
      <c r="M210" s="207"/>
      <c r="N210" s="207">
        <f t="shared" si="30"/>
        <v>0</v>
      </c>
      <c r="O210" s="205"/>
      <c r="P210" s="205"/>
      <c r="Q210" s="205"/>
      <c r="R210" s="150"/>
      <c r="T210" s="151" t="s">
        <v>5</v>
      </c>
      <c r="U210" s="41" t="s">
        <v>43</v>
      </c>
      <c r="V210" s="152">
        <v>0</v>
      </c>
      <c r="W210" s="152">
        <f t="shared" si="31"/>
        <v>0</v>
      </c>
      <c r="X210" s="152">
        <v>1</v>
      </c>
      <c r="Y210" s="152">
        <f t="shared" si="32"/>
        <v>0.379</v>
      </c>
      <c r="Z210" s="152">
        <v>0</v>
      </c>
      <c r="AA210" s="153">
        <f t="shared" si="33"/>
        <v>0</v>
      </c>
      <c r="AR210" s="19" t="s">
        <v>199</v>
      </c>
      <c r="AT210" s="19" t="s">
        <v>218</v>
      </c>
      <c r="AU210" s="19" t="s">
        <v>89</v>
      </c>
      <c r="AY210" s="19" t="s">
        <v>168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9" t="s">
        <v>83</v>
      </c>
      <c r="BK210" s="154">
        <f t="shared" si="39"/>
        <v>0</v>
      </c>
      <c r="BL210" s="19" t="s">
        <v>173</v>
      </c>
      <c r="BM210" s="19" t="s">
        <v>583</v>
      </c>
    </row>
    <row r="211" spans="2:65" s="1" customFormat="1" ht="16.5" customHeight="1">
      <c r="B211" s="145"/>
      <c r="C211" s="155" t="s">
        <v>584</v>
      </c>
      <c r="D211" s="155" t="s">
        <v>218</v>
      </c>
      <c r="E211" s="156" t="s">
        <v>585</v>
      </c>
      <c r="F211" s="206" t="s">
        <v>586</v>
      </c>
      <c r="G211" s="206"/>
      <c r="H211" s="206"/>
      <c r="I211" s="206"/>
      <c r="J211" s="157" t="s">
        <v>172</v>
      </c>
      <c r="K211" s="158">
        <v>0.505</v>
      </c>
      <c r="L211" s="207"/>
      <c r="M211" s="207"/>
      <c r="N211" s="207">
        <f t="shared" si="30"/>
        <v>0</v>
      </c>
      <c r="O211" s="205"/>
      <c r="P211" s="205"/>
      <c r="Q211" s="205"/>
      <c r="R211" s="150"/>
      <c r="T211" s="151" t="s">
        <v>5</v>
      </c>
      <c r="U211" s="41" t="s">
        <v>43</v>
      </c>
      <c r="V211" s="152">
        <v>0</v>
      </c>
      <c r="W211" s="152">
        <f t="shared" si="31"/>
        <v>0</v>
      </c>
      <c r="X211" s="152">
        <v>0.13</v>
      </c>
      <c r="Y211" s="152">
        <f t="shared" si="32"/>
        <v>6.565E-2</v>
      </c>
      <c r="Z211" s="152">
        <v>0</v>
      </c>
      <c r="AA211" s="153">
        <f t="shared" si="33"/>
        <v>0</v>
      </c>
      <c r="AR211" s="19" t="s">
        <v>199</v>
      </c>
      <c r="AT211" s="19" t="s">
        <v>218</v>
      </c>
      <c r="AU211" s="19" t="s">
        <v>89</v>
      </c>
      <c r="AY211" s="19" t="s">
        <v>168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9" t="s">
        <v>83</v>
      </c>
      <c r="BK211" s="154">
        <f t="shared" si="39"/>
        <v>0</v>
      </c>
      <c r="BL211" s="19" t="s">
        <v>173</v>
      </c>
      <c r="BM211" s="19" t="s">
        <v>587</v>
      </c>
    </row>
    <row r="212" spans="2:65" s="1" customFormat="1" ht="38.25" customHeight="1">
      <c r="B212" s="145"/>
      <c r="C212" s="146" t="s">
        <v>588</v>
      </c>
      <c r="D212" s="146" t="s">
        <v>169</v>
      </c>
      <c r="E212" s="147" t="s">
        <v>369</v>
      </c>
      <c r="F212" s="204" t="s">
        <v>370</v>
      </c>
      <c r="G212" s="204"/>
      <c r="H212" s="204"/>
      <c r="I212" s="204"/>
      <c r="J212" s="148" t="s">
        <v>192</v>
      </c>
      <c r="K212" s="149">
        <v>22</v>
      </c>
      <c r="L212" s="205"/>
      <c r="M212" s="205"/>
      <c r="N212" s="205">
        <f t="shared" si="30"/>
        <v>0</v>
      </c>
      <c r="O212" s="205"/>
      <c r="P212" s="205"/>
      <c r="Q212" s="205"/>
      <c r="R212" s="150"/>
      <c r="T212" s="151" t="s">
        <v>5</v>
      </c>
      <c r="U212" s="41" t="s">
        <v>43</v>
      </c>
      <c r="V212" s="152">
        <v>0.26800000000000002</v>
      </c>
      <c r="W212" s="152">
        <f t="shared" si="31"/>
        <v>5.8960000000000008</v>
      </c>
      <c r="X212" s="152">
        <v>0.15539952000000001</v>
      </c>
      <c r="Y212" s="152">
        <f t="shared" si="32"/>
        <v>3.4187894400000003</v>
      </c>
      <c r="Z212" s="152">
        <v>0</v>
      </c>
      <c r="AA212" s="153">
        <f t="shared" si="33"/>
        <v>0</v>
      </c>
      <c r="AR212" s="19" t="s">
        <v>173</v>
      </c>
      <c r="AT212" s="19" t="s">
        <v>169</v>
      </c>
      <c r="AU212" s="19" t="s">
        <v>89</v>
      </c>
      <c r="AY212" s="19" t="s">
        <v>168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9" t="s">
        <v>83</v>
      </c>
      <c r="BK212" s="154">
        <f t="shared" si="39"/>
        <v>0</v>
      </c>
      <c r="BL212" s="19" t="s">
        <v>173</v>
      </c>
      <c r="BM212" s="19" t="s">
        <v>371</v>
      </c>
    </row>
    <row r="213" spans="2:65" s="1" customFormat="1" ht="25.5" customHeight="1">
      <c r="B213" s="145"/>
      <c r="C213" s="155" t="s">
        <v>589</v>
      </c>
      <c r="D213" s="155" t="s">
        <v>218</v>
      </c>
      <c r="E213" s="156" t="s">
        <v>377</v>
      </c>
      <c r="F213" s="206" t="s">
        <v>378</v>
      </c>
      <c r="G213" s="206"/>
      <c r="H213" s="206"/>
      <c r="I213" s="206"/>
      <c r="J213" s="157" t="s">
        <v>239</v>
      </c>
      <c r="K213" s="158">
        <v>20.2</v>
      </c>
      <c r="L213" s="207"/>
      <c r="M213" s="207"/>
      <c r="N213" s="207">
        <f t="shared" si="30"/>
        <v>0</v>
      </c>
      <c r="O213" s="205"/>
      <c r="P213" s="205"/>
      <c r="Q213" s="205"/>
      <c r="R213" s="150"/>
      <c r="T213" s="151" t="s">
        <v>5</v>
      </c>
      <c r="U213" s="41" t="s">
        <v>43</v>
      </c>
      <c r="V213" s="152">
        <v>0</v>
      </c>
      <c r="W213" s="152">
        <f t="shared" si="31"/>
        <v>0</v>
      </c>
      <c r="X213" s="152">
        <v>4.8300000000000003E-2</v>
      </c>
      <c r="Y213" s="152">
        <f t="shared" si="32"/>
        <v>0.97565999999999997</v>
      </c>
      <c r="Z213" s="152">
        <v>0</v>
      </c>
      <c r="AA213" s="153">
        <f t="shared" si="33"/>
        <v>0</v>
      </c>
      <c r="AR213" s="19" t="s">
        <v>199</v>
      </c>
      <c r="AT213" s="19" t="s">
        <v>218</v>
      </c>
      <c r="AU213" s="19" t="s">
        <v>89</v>
      </c>
      <c r="AY213" s="19" t="s">
        <v>168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9" t="s">
        <v>83</v>
      </c>
      <c r="BK213" s="154">
        <f t="shared" si="39"/>
        <v>0</v>
      </c>
      <c r="BL213" s="19" t="s">
        <v>173</v>
      </c>
      <c r="BM213" s="19" t="s">
        <v>379</v>
      </c>
    </row>
    <row r="214" spans="2:65" s="1" customFormat="1" ht="25.5" customHeight="1">
      <c r="B214" s="145"/>
      <c r="C214" s="155" t="s">
        <v>590</v>
      </c>
      <c r="D214" s="155" t="s">
        <v>218</v>
      </c>
      <c r="E214" s="156" t="s">
        <v>381</v>
      </c>
      <c r="F214" s="206" t="s">
        <v>382</v>
      </c>
      <c r="G214" s="206"/>
      <c r="H214" s="206"/>
      <c r="I214" s="206"/>
      <c r="J214" s="157" t="s">
        <v>239</v>
      </c>
      <c r="K214" s="158">
        <v>2.02</v>
      </c>
      <c r="L214" s="207"/>
      <c r="M214" s="207"/>
      <c r="N214" s="207">
        <f t="shared" si="30"/>
        <v>0</v>
      </c>
      <c r="O214" s="205"/>
      <c r="P214" s="205"/>
      <c r="Q214" s="205"/>
      <c r="R214" s="150"/>
      <c r="T214" s="151" t="s">
        <v>5</v>
      </c>
      <c r="U214" s="41" t="s">
        <v>43</v>
      </c>
      <c r="V214" s="152">
        <v>0</v>
      </c>
      <c r="W214" s="152">
        <f t="shared" si="31"/>
        <v>0</v>
      </c>
      <c r="X214" s="152">
        <v>6.4000000000000001E-2</v>
      </c>
      <c r="Y214" s="152">
        <f t="shared" si="32"/>
        <v>0.12928000000000001</v>
      </c>
      <c r="Z214" s="152">
        <v>0</v>
      </c>
      <c r="AA214" s="153">
        <f t="shared" si="33"/>
        <v>0</v>
      </c>
      <c r="AR214" s="19" t="s">
        <v>199</v>
      </c>
      <c r="AT214" s="19" t="s">
        <v>218</v>
      </c>
      <c r="AU214" s="19" t="s">
        <v>89</v>
      </c>
      <c r="AY214" s="19" t="s">
        <v>168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9" t="s">
        <v>83</v>
      </c>
      <c r="BK214" s="154">
        <f t="shared" si="39"/>
        <v>0</v>
      </c>
      <c r="BL214" s="19" t="s">
        <v>173</v>
      </c>
      <c r="BM214" s="19" t="s">
        <v>383</v>
      </c>
    </row>
    <row r="215" spans="2:65" s="1" customFormat="1" ht="38.25" customHeight="1">
      <c r="B215" s="145"/>
      <c r="C215" s="146" t="s">
        <v>591</v>
      </c>
      <c r="D215" s="146" t="s">
        <v>169</v>
      </c>
      <c r="E215" s="147" t="s">
        <v>385</v>
      </c>
      <c r="F215" s="204" t="s">
        <v>386</v>
      </c>
      <c r="G215" s="204"/>
      <c r="H215" s="204"/>
      <c r="I215" s="204"/>
      <c r="J215" s="148" t="s">
        <v>192</v>
      </c>
      <c r="K215" s="149">
        <v>1220</v>
      </c>
      <c r="L215" s="205"/>
      <c r="M215" s="205"/>
      <c r="N215" s="205">
        <f t="shared" si="30"/>
        <v>0</v>
      </c>
      <c r="O215" s="205"/>
      <c r="P215" s="205"/>
      <c r="Q215" s="205"/>
      <c r="R215" s="150"/>
      <c r="T215" s="151" t="s">
        <v>5</v>
      </c>
      <c r="U215" s="41" t="s">
        <v>43</v>
      </c>
      <c r="V215" s="152">
        <v>0.216</v>
      </c>
      <c r="W215" s="152">
        <f t="shared" si="31"/>
        <v>263.52</v>
      </c>
      <c r="X215" s="152">
        <v>0.12949959999999999</v>
      </c>
      <c r="Y215" s="152">
        <f t="shared" si="32"/>
        <v>157.98951199999999</v>
      </c>
      <c r="Z215" s="152">
        <v>0</v>
      </c>
      <c r="AA215" s="153">
        <f t="shared" si="33"/>
        <v>0</v>
      </c>
      <c r="AR215" s="19" t="s">
        <v>173</v>
      </c>
      <c r="AT215" s="19" t="s">
        <v>169</v>
      </c>
      <c r="AU215" s="19" t="s">
        <v>89</v>
      </c>
      <c r="AY215" s="19" t="s">
        <v>168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9" t="s">
        <v>83</v>
      </c>
      <c r="BK215" s="154">
        <f t="shared" si="39"/>
        <v>0</v>
      </c>
      <c r="BL215" s="19" t="s">
        <v>173</v>
      </c>
      <c r="BM215" s="19" t="s">
        <v>387</v>
      </c>
    </row>
    <row r="216" spans="2:65" s="1" customFormat="1" ht="25.5" customHeight="1">
      <c r="B216" s="145"/>
      <c r="C216" s="155" t="s">
        <v>592</v>
      </c>
      <c r="D216" s="155" t="s">
        <v>218</v>
      </c>
      <c r="E216" s="156" t="s">
        <v>389</v>
      </c>
      <c r="F216" s="206" t="s">
        <v>390</v>
      </c>
      <c r="G216" s="206"/>
      <c r="H216" s="206"/>
      <c r="I216" s="206"/>
      <c r="J216" s="157" t="s">
        <v>239</v>
      </c>
      <c r="K216" s="158">
        <v>1232.2</v>
      </c>
      <c r="L216" s="207"/>
      <c r="M216" s="207"/>
      <c r="N216" s="207">
        <f t="shared" si="30"/>
        <v>0</v>
      </c>
      <c r="O216" s="205"/>
      <c r="P216" s="205"/>
      <c r="Q216" s="205"/>
      <c r="R216" s="150"/>
      <c r="T216" s="151" t="s">
        <v>5</v>
      </c>
      <c r="U216" s="41" t="s">
        <v>43</v>
      </c>
      <c r="V216" s="152">
        <v>0</v>
      </c>
      <c r="W216" s="152">
        <f t="shared" si="31"/>
        <v>0</v>
      </c>
      <c r="X216" s="152">
        <v>4.5999999999999999E-2</v>
      </c>
      <c r="Y216" s="152">
        <f t="shared" si="32"/>
        <v>56.681200000000004</v>
      </c>
      <c r="Z216" s="152">
        <v>0</v>
      </c>
      <c r="AA216" s="153">
        <f t="shared" si="33"/>
        <v>0</v>
      </c>
      <c r="AR216" s="19" t="s">
        <v>199</v>
      </c>
      <c r="AT216" s="19" t="s">
        <v>218</v>
      </c>
      <c r="AU216" s="19" t="s">
        <v>89</v>
      </c>
      <c r="AY216" s="19" t="s">
        <v>168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9" t="s">
        <v>83</v>
      </c>
      <c r="BK216" s="154">
        <f t="shared" si="39"/>
        <v>0</v>
      </c>
      <c r="BL216" s="19" t="s">
        <v>173</v>
      </c>
      <c r="BM216" s="19" t="s">
        <v>391</v>
      </c>
    </row>
    <row r="217" spans="2:65" s="1" customFormat="1" ht="25.5" customHeight="1">
      <c r="B217" s="145"/>
      <c r="C217" s="146" t="s">
        <v>593</v>
      </c>
      <c r="D217" s="146" t="s">
        <v>169</v>
      </c>
      <c r="E217" s="147" t="s">
        <v>393</v>
      </c>
      <c r="F217" s="204" t="s">
        <v>394</v>
      </c>
      <c r="G217" s="204"/>
      <c r="H217" s="204"/>
      <c r="I217" s="204"/>
      <c r="J217" s="148" t="s">
        <v>197</v>
      </c>
      <c r="K217" s="149">
        <v>26.85</v>
      </c>
      <c r="L217" s="205"/>
      <c r="M217" s="205"/>
      <c r="N217" s="205">
        <f t="shared" si="30"/>
        <v>0</v>
      </c>
      <c r="O217" s="205"/>
      <c r="P217" s="205"/>
      <c r="Q217" s="205"/>
      <c r="R217" s="150"/>
      <c r="T217" s="151" t="s">
        <v>5</v>
      </c>
      <c r="U217" s="41" t="s">
        <v>43</v>
      </c>
      <c r="V217" s="152">
        <v>1.4419999999999999</v>
      </c>
      <c r="W217" s="152">
        <f t="shared" si="31"/>
        <v>38.717700000000001</v>
      </c>
      <c r="X217" s="152">
        <v>2.2563399999999998</v>
      </c>
      <c r="Y217" s="152">
        <f t="shared" si="32"/>
        <v>60.582729</v>
      </c>
      <c r="Z217" s="152">
        <v>0</v>
      </c>
      <c r="AA217" s="153">
        <f t="shared" si="33"/>
        <v>0</v>
      </c>
      <c r="AR217" s="19" t="s">
        <v>173</v>
      </c>
      <c r="AT217" s="19" t="s">
        <v>169</v>
      </c>
      <c r="AU217" s="19" t="s">
        <v>89</v>
      </c>
      <c r="AY217" s="19" t="s">
        <v>168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9" t="s">
        <v>83</v>
      </c>
      <c r="BK217" s="154">
        <f t="shared" si="39"/>
        <v>0</v>
      </c>
      <c r="BL217" s="19" t="s">
        <v>173</v>
      </c>
      <c r="BM217" s="19" t="s">
        <v>395</v>
      </c>
    </row>
    <row r="218" spans="2:65" s="1" customFormat="1" ht="25.5" customHeight="1">
      <c r="B218" s="145"/>
      <c r="C218" s="146" t="s">
        <v>594</v>
      </c>
      <c r="D218" s="146" t="s">
        <v>169</v>
      </c>
      <c r="E218" s="147" t="s">
        <v>397</v>
      </c>
      <c r="F218" s="204" t="s">
        <v>398</v>
      </c>
      <c r="G218" s="204"/>
      <c r="H218" s="204"/>
      <c r="I218" s="204"/>
      <c r="J218" s="148" t="s">
        <v>172</v>
      </c>
      <c r="K218" s="149">
        <v>2010</v>
      </c>
      <c r="L218" s="205"/>
      <c r="M218" s="205"/>
      <c r="N218" s="205">
        <f t="shared" si="30"/>
        <v>0</v>
      </c>
      <c r="O218" s="205"/>
      <c r="P218" s="205"/>
      <c r="Q218" s="205"/>
      <c r="R218" s="150"/>
      <c r="T218" s="151" t="s">
        <v>5</v>
      </c>
      <c r="U218" s="41" t="s">
        <v>43</v>
      </c>
      <c r="V218" s="152">
        <v>0.08</v>
      </c>
      <c r="W218" s="152">
        <f t="shared" si="31"/>
        <v>160.80000000000001</v>
      </c>
      <c r="X218" s="152">
        <v>6.8749999999999996E-4</v>
      </c>
      <c r="Y218" s="152">
        <f t="shared" si="32"/>
        <v>1.381875</v>
      </c>
      <c r="Z218" s="152">
        <v>0</v>
      </c>
      <c r="AA218" s="153">
        <f t="shared" si="33"/>
        <v>0</v>
      </c>
      <c r="AR218" s="19" t="s">
        <v>173</v>
      </c>
      <c r="AT218" s="19" t="s">
        <v>169</v>
      </c>
      <c r="AU218" s="19" t="s">
        <v>89</v>
      </c>
      <c r="AY218" s="19" t="s">
        <v>168</v>
      </c>
      <c r="BE218" s="154">
        <f t="shared" si="34"/>
        <v>0</v>
      </c>
      <c r="BF218" s="154">
        <f t="shared" si="35"/>
        <v>0</v>
      </c>
      <c r="BG218" s="154">
        <f t="shared" si="36"/>
        <v>0</v>
      </c>
      <c r="BH218" s="154">
        <f t="shared" si="37"/>
        <v>0</v>
      </c>
      <c r="BI218" s="154">
        <f t="shared" si="38"/>
        <v>0</v>
      </c>
      <c r="BJ218" s="19" t="s">
        <v>83</v>
      </c>
      <c r="BK218" s="154">
        <f t="shared" si="39"/>
        <v>0</v>
      </c>
      <c r="BL218" s="19" t="s">
        <v>173</v>
      </c>
      <c r="BM218" s="19" t="s">
        <v>399</v>
      </c>
    </row>
    <row r="219" spans="2:65" s="1" customFormat="1" ht="38.25" customHeight="1">
      <c r="B219" s="145"/>
      <c r="C219" s="146" t="s">
        <v>595</v>
      </c>
      <c r="D219" s="146" t="s">
        <v>169</v>
      </c>
      <c r="E219" s="147" t="s">
        <v>401</v>
      </c>
      <c r="F219" s="204" t="s">
        <v>402</v>
      </c>
      <c r="G219" s="204"/>
      <c r="H219" s="204"/>
      <c r="I219" s="204"/>
      <c r="J219" s="148" t="s">
        <v>192</v>
      </c>
      <c r="K219" s="149">
        <v>50</v>
      </c>
      <c r="L219" s="205"/>
      <c r="M219" s="205"/>
      <c r="N219" s="205">
        <f t="shared" si="30"/>
        <v>0</v>
      </c>
      <c r="O219" s="205"/>
      <c r="P219" s="205"/>
      <c r="Q219" s="205"/>
      <c r="R219" s="150"/>
      <c r="T219" s="151" t="s">
        <v>5</v>
      </c>
      <c r="U219" s="41" t="s">
        <v>43</v>
      </c>
      <c r="V219" s="152">
        <v>0.186</v>
      </c>
      <c r="W219" s="152">
        <f t="shared" si="31"/>
        <v>9.3000000000000007</v>
      </c>
      <c r="X219" s="152">
        <v>6.0506299999999998E-4</v>
      </c>
      <c r="Y219" s="152">
        <f t="shared" si="32"/>
        <v>3.0253149999999999E-2</v>
      </c>
      <c r="Z219" s="152">
        <v>0</v>
      </c>
      <c r="AA219" s="153">
        <f t="shared" si="33"/>
        <v>0</v>
      </c>
      <c r="AR219" s="19" t="s">
        <v>173</v>
      </c>
      <c r="AT219" s="19" t="s">
        <v>169</v>
      </c>
      <c r="AU219" s="19" t="s">
        <v>89</v>
      </c>
      <c r="AY219" s="19" t="s">
        <v>168</v>
      </c>
      <c r="BE219" s="154">
        <f t="shared" si="34"/>
        <v>0</v>
      </c>
      <c r="BF219" s="154">
        <f t="shared" si="35"/>
        <v>0</v>
      </c>
      <c r="BG219" s="154">
        <f t="shared" si="36"/>
        <v>0</v>
      </c>
      <c r="BH219" s="154">
        <f t="shared" si="37"/>
        <v>0</v>
      </c>
      <c r="BI219" s="154">
        <f t="shared" si="38"/>
        <v>0</v>
      </c>
      <c r="BJ219" s="19" t="s">
        <v>83</v>
      </c>
      <c r="BK219" s="154">
        <f t="shared" si="39"/>
        <v>0</v>
      </c>
      <c r="BL219" s="19" t="s">
        <v>173</v>
      </c>
      <c r="BM219" s="19" t="s">
        <v>403</v>
      </c>
    </row>
    <row r="220" spans="2:65" s="1" customFormat="1" ht="25.5" customHeight="1">
      <c r="B220" s="145"/>
      <c r="C220" s="146" t="s">
        <v>596</v>
      </c>
      <c r="D220" s="146" t="s">
        <v>169</v>
      </c>
      <c r="E220" s="147" t="s">
        <v>405</v>
      </c>
      <c r="F220" s="204" t="s">
        <v>406</v>
      </c>
      <c r="G220" s="204"/>
      <c r="H220" s="204"/>
      <c r="I220" s="204"/>
      <c r="J220" s="148" t="s">
        <v>192</v>
      </c>
      <c r="K220" s="149">
        <v>135</v>
      </c>
      <c r="L220" s="205"/>
      <c r="M220" s="205"/>
      <c r="N220" s="205">
        <f t="shared" si="30"/>
        <v>0</v>
      </c>
      <c r="O220" s="205"/>
      <c r="P220" s="205"/>
      <c r="Q220" s="205"/>
      <c r="R220" s="150"/>
      <c r="T220" s="151" t="s">
        <v>5</v>
      </c>
      <c r="U220" s="41" t="s">
        <v>43</v>
      </c>
      <c r="V220" s="152">
        <v>0.307</v>
      </c>
      <c r="W220" s="152">
        <f t="shared" si="31"/>
        <v>41.445</v>
      </c>
      <c r="X220" s="152">
        <v>4.0810000000000004E-6</v>
      </c>
      <c r="Y220" s="152">
        <f t="shared" si="32"/>
        <v>5.5093500000000001E-4</v>
      </c>
      <c r="Z220" s="152">
        <v>0</v>
      </c>
      <c r="AA220" s="153">
        <f t="shared" si="33"/>
        <v>0</v>
      </c>
      <c r="AR220" s="19" t="s">
        <v>173</v>
      </c>
      <c r="AT220" s="19" t="s">
        <v>169</v>
      </c>
      <c r="AU220" s="19" t="s">
        <v>89</v>
      </c>
      <c r="AY220" s="19" t="s">
        <v>168</v>
      </c>
      <c r="BE220" s="154">
        <f t="shared" si="34"/>
        <v>0</v>
      </c>
      <c r="BF220" s="154">
        <f t="shared" si="35"/>
        <v>0</v>
      </c>
      <c r="BG220" s="154">
        <f t="shared" si="36"/>
        <v>0</v>
      </c>
      <c r="BH220" s="154">
        <f t="shared" si="37"/>
        <v>0</v>
      </c>
      <c r="BI220" s="154">
        <f t="shared" si="38"/>
        <v>0</v>
      </c>
      <c r="BJ220" s="19" t="s">
        <v>83</v>
      </c>
      <c r="BK220" s="154">
        <f t="shared" si="39"/>
        <v>0</v>
      </c>
      <c r="BL220" s="19" t="s">
        <v>173</v>
      </c>
      <c r="BM220" s="19" t="s">
        <v>407</v>
      </c>
    </row>
    <row r="221" spans="2:65" s="1" customFormat="1" ht="25.5" customHeight="1">
      <c r="B221" s="145"/>
      <c r="C221" s="146" t="s">
        <v>597</v>
      </c>
      <c r="D221" s="146" t="s">
        <v>169</v>
      </c>
      <c r="E221" s="147" t="s">
        <v>598</v>
      </c>
      <c r="F221" s="204" t="s">
        <v>599</v>
      </c>
      <c r="G221" s="204"/>
      <c r="H221" s="204"/>
      <c r="I221" s="204"/>
      <c r="J221" s="148" t="s">
        <v>192</v>
      </c>
      <c r="K221" s="149">
        <v>6</v>
      </c>
      <c r="L221" s="205"/>
      <c r="M221" s="205"/>
      <c r="N221" s="205">
        <f t="shared" si="30"/>
        <v>0</v>
      </c>
      <c r="O221" s="205"/>
      <c r="P221" s="205"/>
      <c r="Q221" s="205"/>
      <c r="R221" s="150"/>
      <c r="T221" s="151" t="s">
        <v>5</v>
      </c>
      <c r="U221" s="41" t="s">
        <v>43</v>
      </c>
      <c r="V221" s="152">
        <v>0.26900000000000002</v>
      </c>
      <c r="W221" s="152">
        <f t="shared" si="31"/>
        <v>1.6140000000000001</v>
      </c>
      <c r="X221" s="152">
        <v>0.29220869999999999</v>
      </c>
      <c r="Y221" s="152">
        <f t="shared" si="32"/>
        <v>1.7532521999999999</v>
      </c>
      <c r="Z221" s="152">
        <v>0</v>
      </c>
      <c r="AA221" s="153">
        <f t="shared" si="33"/>
        <v>0</v>
      </c>
      <c r="AR221" s="19" t="s">
        <v>173</v>
      </c>
      <c r="AT221" s="19" t="s">
        <v>169</v>
      </c>
      <c r="AU221" s="19" t="s">
        <v>89</v>
      </c>
      <c r="AY221" s="19" t="s">
        <v>168</v>
      </c>
      <c r="BE221" s="154">
        <f t="shared" si="34"/>
        <v>0</v>
      </c>
      <c r="BF221" s="154">
        <f t="shared" si="35"/>
        <v>0</v>
      </c>
      <c r="BG221" s="154">
        <f t="shared" si="36"/>
        <v>0</v>
      </c>
      <c r="BH221" s="154">
        <f t="shared" si="37"/>
        <v>0</v>
      </c>
      <c r="BI221" s="154">
        <f t="shared" si="38"/>
        <v>0</v>
      </c>
      <c r="BJ221" s="19" t="s">
        <v>83</v>
      </c>
      <c r="BK221" s="154">
        <f t="shared" si="39"/>
        <v>0</v>
      </c>
      <c r="BL221" s="19" t="s">
        <v>173</v>
      </c>
      <c r="BM221" s="19" t="s">
        <v>600</v>
      </c>
    </row>
    <row r="222" spans="2:65" s="1" customFormat="1" ht="25.5" customHeight="1">
      <c r="B222" s="145"/>
      <c r="C222" s="155" t="s">
        <v>601</v>
      </c>
      <c r="D222" s="155" t="s">
        <v>218</v>
      </c>
      <c r="E222" s="156" t="s">
        <v>602</v>
      </c>
      <c r="F222" s="206" t="s">
        <v>603</v>
      </c>
      <c r="G222" s="206"/>
      <c r="H222" s="206"/>
      <c r="I222" s="206"/>
      <c r="J222" s="157" t="s">
        <v>192</v>
      </c>
      <c r="K222" s="158">
        <v>6</v>
      </c>
      <c r="L222" s="207"/>
      <c r="M222" s="207"/>
      <c r="N222" s="207">
        <f t="shared" si="30"/>
        <v>0</v>
      </c>
      <c r="O222" s="205"/>
      <c r="P222" s="205"/>
      <c r="Q222" s="205"/>
      <c r="R222" s="150"/>
      <c r="T222" s="151" t="s">
        <v>5</v>
      </c>
      <c r="U222" s="41" t="s">
        <v>43</v>
      </c>
      <c r="V222" s="152">
        <v>0</v>
      </c>
      <c r="W222" s="152">
        <f t="shared" si="31"/>
        <v>0</v>
      </c>
      <c r="X222" s="152">
        <v>0</v>
      </c>
      <c r="Y222" s="152">
        <f t="shared" si="32"/>
        <v>0</v>
      </c>
      <c r="Z222" s="152">
        <v>0</v>
      </c>
      <c r="AA222" s="153">
        <f t="shared" si="33"/>
        <v>0</v>
      </c>
      <c r="AR222" s="19" t="s">
        <v>199</v>
      </c>
      <c r="AT222" s="19" t="s">
        <v>218</v>
      </c>
      <c r="AU222" s="19" t="s">
        <v>89</v>
      </c>
      <c r="AY222" s="19" t="s">
        <v>168</v>
      </c>
      <c r="BE222" s="154">
        <f t="shared" si="34"/>
        <v>0</v>
      </c>
      <c r="BF222" s="154">
        <f t="shared" si="35"/>
        <v>0</v>
      </c>
      <c r="BG222" s="154">
        <f t="shared" si="36"/>
        <v>0</v>
      </c>
      <c r="BH222" s="154">
        <f t="shared" si="37"/>
        <v>0</v>
      </c>
      <c r="BI222" s="154">
        <f t="shared" si="38"/>
        <v>0</v>
      </c>
      <c r="BJ222" s="19" t="s">
        <v>83</v>
      </c>
      <c r="BK222" s="154">
        <f t="shared" si="39"/>
        <v>0</v>
      </c>
      <c r="BL222" s="19" t="s">
        <v>173</v>
      </c>
      <c r="BM222" s="19" t="s">
        <v>604</v>
      </c>
    </row>
    <row r="223" spans="2:65" s="1" customFormat="1" ht="25.5" customHeight="1">
      <c r="B223" s="145"/>
      <c r="C223" s="146" t="s">
        <v>605</v>
      </c>
      <c r="D223" s="146" t="s">
        <v>169</v>
      </c>
      <c r="E223" s="147" t="s">
        <v>606</v>
      </c>
      <c r="F223" s="204" t="s">
        <v>607</v>
      </c>
      <c r="G223" s="204"/>
      <c r="H223" s="204"/>
      <c r="I223" s="204"/>
      <c r="J223" s="148" t="s">
        <v>172</v>
      </c>
      <c r="K223" s="149">
        <v>634.5</v>
      </c>
      <c r="L223" s="205"/>
      <c r="M223" s="205"/>
      <c r="N223" s="205">
        <f t="shared" si="30"/>
        <v>0</v>
      </c>
      <c r="O223" s="205"/>
      <c r="P223" s="205"/>
      <c r="Q223" s="205"/>
      <c r="R223" s="150"/>
      <c r="T223" s="151" t="s">
        <v>5</v>
      </c>
      <c r="U223" s="41" t="s">
        <v>43</v>
      </c>
      <c r="V223" s="152">
        <v>0</v>
      </c>
      <c r="W223" s="152">
        <f t="shared" si="31"/>
        <v>0</v>
      </c>
      <c r="X223" s="152">
        <v>0</v>
      </c>
      <c r="Y223" s="152">
        <f t="shared" si="32"/>
        <v>0</v>
      </c>
      <c r="Z223" s="152">
        <v>0</v>
      </c>
      <c r="AA223" s="153">
        <f t="shared" si="33"/>
        <v>0</v>
      </c>
      <c r="AR223" s="19" t="s">
        <v>173</v>
      </c>
      <c r="AT223" s="19" t="s">
        <v>169</v>
      </c>
      <c r="AU223" s="19" t="s">
        <v>89</v>
      </c>
      <c r="AY223" s="19" t="s">
        <v>168</v>
      </c>
      <c r="BE223" s="154">
        <f t="shared" si="34"/>
        <v>0</v>
      </c>
      <c r="BF223" s="154">
        <f t="shared" si="35"/>
        <v>0</v>
      </c>
      <c r="BG223" s="154">
        <f t="shared" si="36"/>
        <v>0</v>
      </c>
      <c r="BH223" s="154">
        <f t="shared" si="37"/>
        <v>0</v>
      </c>
      <c r="BI223" s="154">
        <f t="shared" si="38"/>
        <v>0</v>
      </c>
      <c r="BJ223" s="19" t="s">
        <v>83</v>
      </c>
      <c r="BK223" s="154">
        <f t="shared" si="39"/>
        <v>0</v>
      </c>
      <c r="BL223" s="19" t="s">
        <v>173</v>
      </c>
      <c r="BM223" s="19" t="s">
        <v>608</v>
      </c>
    </row>
    <row r="224" spans="2:65" s="1" customFormat="1" ht="16.5" customHeight="1">
      <c r="B224" s="145"/>
      <c r="C224" s="146" t="s">
        <v>609</v>
      </c>
      <c r="D224" s="146" t="s">
        <v>169</v>
      </c>
      <c r="E224" s="147" t="s">
        <v>610</v>
      </c>
      <c r="F224" s="204" t="s">
        <v>611</v>
      </c>
      <c r="G224" s="204"/>
      <c r="H224" s="204"/>
      <c r="I224" s="204"/>
      <c r="J224" s="148" t="s">
        <v>192</v>
      </c>
      <c r="K224" s="149">
        <v>25</v>
      </c>
      <c r="L224" s="205"/>
      <c r="M224" s="205"/>
      <c r="N224" s="205">
        <f t="shared" si="30"/>
        <v>0</v>
      </c>
      <c r="O224" s="205"/>
      <c r="P224" s="205"/>
      <c r="Q224" s="205"/>
      <c r="R224" s="150"/>
      <c r="T224" s="151" t="s">
        <v>5</v>
      </c>
      <c r="U224" s="41" t="s">
        <v>43</v>
      </c>
      <c r="V224" s="152">
        <v>0</v>
      </c>
      <c r="W224" s="152">
        <f t="shared" si="31"/>
        <v>0</v>
      </c>
      <c r="X224" s="152">
        <v>0</v>
      </c>
      <c r="Y224" s="152">
        <f t="shared" si="32"/>
        <v>0</v>
      </c>
      <c r="Z224" s="152">
        <v>0</v>
      </c>
      <c r="AA224" s="153">
        <f t="shared" si="33"/>
        <v>0</v>
      </c>
      <c r="AR224" s="19" t="s">
        <v>173</v>
      </c>
      <c r="AT224" s="19" t="s">
        <v>169</v>
      </c>
      <c r="AU224" s="19" t="s">
        <v>89</v>
      </c>
      <c r="AY224" s="19" t="s">
        <v>168</v>
      </c>
      <c r="BE224" s="154">
        <f t="shared" si="34"/>
        <v>0</v>
      </c>
      <c r="BF224" s="154">
        <f t="shared" si="35"/>
        <v>0</v>
      </c>
      <c r="BG224" s="154">
        <f t="shared" si="36"/>
        <v>0</v>
      </c>
      <c r="BH224" s="154">
        <f t="shared" si="37"/>
        <v>0</v>
      </c>
      <c r="BI224" s="154">
        <f t="shared" si="38"/>
        <v>0</v>
      </c>
      <c r="BJ224" s="19" t="s">
        <v>83</v>
      </c>
      <c r="BK224" s="154">
        <f t="shared" si="39"/>
        <v>0</v>
      </c>
      <c r="BL224" s="19" t="s">
        <v>173</v>
      </c>
      <c r="BM224" s="19" t="s">
        <v>612</v>
      </c>
    </row>
    <row r="225" spans="2:65" s="1" customFormat="1" ht="16.5" customHeight="1">
      <c r="B225" s="145"/>
      <c r="C225" s="146" t="s">
        <v>613</v>
      </c>
      <c r="D225" s="146" t="s">
        <v>169</v>
      </c>
      <c r="E225" s="147" t="s">
        <v>409</v>
      </c>
      <c r="F225" s="204" t="s">
        <v>410</v>
      </c>
      <c r="G225" s="204"/>
      <c r="H225" s="204"/>
      <c r="I225" s="204"/>
      <c r="J225" s="148" t="s">
        <v>197</v>
      </c>
      <c r="K225" s="149">
        <v>16.5</v>
      </c>
      <c r="L225" s="205"/>
      <c r="M225" s="205"/>
      <c r="N225" s="205">
        <f t="shared" si="30"/>
        <v>0</v>
      </c>
      <c r="O225" s="205"/>
      <c r="P225" s="205"/>
      <c r="Q225" s="205"/>
      <c r="R225" s="150"/>
      <c r="T225" s="151" t="s">
        <v>5</v>
      </c>
      <c r="U225" s="41" t="s">
        <v>43</v>
      </c>
      <c r="V225" s="152">
        <v>16.373999999999999</v>
      </c>
      <c r="W225" s="152">
        <f t="shared" si="31"/>
        <v>270.17099999999999</v>
      </c>
      <c r="X225" s="152">
        <v>0.121711072</v>
      </c>
      <c r="Y225" s="152">
        <f t="shared" si="32"/>
        <v>2.0082326880000001</v>
      </c>
      <c r="Z225" s="152">
        <v>2.4</v>
      </c>
      <c r="AA225" s="153">
        <f t="shared" si="33"/>
        <v>39.6</v>
      </c>
      <c r="AR225" s="19" t="s">
        <v>173</v>
      </c>
      <c r="AT225" s="19" t="s">
        <v>169</v>
      </c>
      <c r="AU225" s="19" t="s">
        <v>89</v>
      </c>
      <c r="AY225" s="19" t="s">
        <v>168</v>
      </c>
      <c r="BE225" s="154">
        <f t="shared" si="34"/>
        <v>0</v>
      </c>
      <c r="BF225" s="154">
        <f t="shared" si="35"/>
        <v>0</v>
      </c>
      <c r="BG225" s="154">
        <f t="shared" si="36"/>
        <v>0</v>
      </c>
      <c r="BH225" s="154">
        <f t="shared" si="37"/>
        <v>0</v>
      </c>
      <c r="BI225" s="154">
        <f t="shared" si="38"/>
        <v>0</v>
      </c>
      <c r="BJ225" s="19" t="s">
        <v>83</v>
      </c>
      <c r="BK225" s="154">
        <f t="shared" si="39"/>
        <v>0</v>
      </c>
      <c r="BL225" s="19" t="s">
        <v>173</v>
      </c>
      <c r="BM225" s="19" t="s">
        <v>411</v>
      </c>
    </row>
    <row r="226" spans="2:65" s="1" customFormat="1" ht="25.5" customHeight="1">
      <c r="B226" s="145"/>
      <c r="C226" s="146" t="s">
        <v>614</v>
      </c>
      <c r="D226" s="146" t="s">
        <v>169</v>
      </c>
      <c r="E226" s="147" t="s">
        <v>615</v>
      </c>
      <c r="F226" s="204" t="s">
        <v>616</v>
      </c>
      <c r="G226" s="204"/>
      <c r="H226" s="204"/>
      <c r="I226" s="204"/>
      <c r="J226" s="148" t="s">
        <v>192</v>
      </c>
      <c r="K226" s="149">
        <v>185</v>
      </c>
      <c r="L226" s="205"/>
      <c r="M226" s="205"/>
      <c r="N226" s="205">
        <f t="shared" si="30"/>
        <v>0</v>
      </c>
      <c r="O226" s="205"/>
      <c r="P226" s="205"/>
      <c r="Q226" s="205"/>
      <c r="R226" s="150"/>
      <c r="T226" s="151" t="s">
        <v>5</v>
      </c>
      <c r="U226" s="41" t="s">
        <v>43</v>
      </c>
      <c r="V226" s="152">
        <v>0.35</v>
      </c>
      <c r="W226" s="152">
        <f t="shared" si="31"/>
        <v>64.75</v>
      </c>
      <c r="X226" s="152">
        <v>0</v>
      </c>
      <c r="Y226" s="152">
        <f t="shared" si="32"/>
        <v>0</v>
      </c>
      <c r="Z226" s="152">
        <v>7.0000000000000007E-2</v>
      </c>
      <c r="AA226" s="153">
        <f t="shared" si="33"/>
        <v>12.950000000000001</v>
      </c>
      <c r="AR226" s="19" t="s">
        <v>173</v>
      </c>
      <c r="AT226" s="19" t="s">
        <v>169</v>
      </c>
      <c r="AU226" s="19" t="s">
        <v>89</v>
      </c>
      <c r="AY226" s="19" t="s">
        <v>168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9" t="s">
        <v>83</v>
      </c>
      <c r="BK226" s="154">
        <f t="shared" si="39"/>
        <v>0</v>
      </c>
      <c r="BL226" s="19" t="s">
        <v>173</v>
      </c>
      <c r="BM226" s="19" t="s">
        <v>617</v>
      </c>
    </row>
    <row r="227" spans="2:65" s="1" customFormat="1" ht="38.25" customHeight="1">
      <c r="B227" s="145"/>
      <c r="C227" s="146" t="s">
        <v>618</v>
      </c>
      <c r="D227" s="146" t="s">
        <v>169</v>
      </c>
      <c r="E227" s="147" t="s">
        <v>619</v>
      </c>
      <c r="F227" s="204" t="s">
        <v>620</v>
      </c>
      <c r="G227" s="204"/>
      <c r="H227" s="204"/>
      <c r="I227" s="204"/>
      <c r="J227" s="148" t="s">
        <v>192</v>
      </c>
      <c r="K227" s="149">
        <v>5</v>
      </c>
      <c r="L227" s="205"/>
      <c r="M227" s="205"/>
      <c r="N227" s="205">
        <f t="shared" si="30"/>
        <v>0</v>
      </c>
      <c r="O227" s="205"/>
      <c r="P227" s="205"/>
      <c r="Q227" s="205"/>
      <c r="R227" s="150"/>
      <c r="T227" s="151" t="s">
        <v>5</v>
      </c>
      <c r="U227" s="41" t="s">
        <v>43</v>
      </c>
      <c r="V227" s="152">
        <v>0.97</v>
      </c>
      <c r="W227" s="152">
        <f t="shared" si="31"/>
        <v>4.8499999999999996</v>
      </c>
      <c r="X227" s="152">
        <v>0</v>
      </c>
      <c r="Y227" s="152">
        <f t="shared" si="32"/>
        <v>0</v>
      </c>
      <c r="Z227" s="152">
        <v>3.5000000000000003E-2</v>
      </c>
      <c r="AA227" s="153">
        <f t="shared" si="33"/>
        <v>0.17500000000000002</v>
      </c>
      <c r="AR227" s="19" t="s">
        <v>173</v>
      </c>
      <c r="AT227" s="19" t="s">
        <v>169</v>
      </c>
      <c r="AU227" s="19" t="s">
        <v>89</v>
      </c>
      <c r="AY227" s="19" t="s">
        <v>168</v>
      </c>
      <c r="BE227" s="154">
        <f t="shared" si="34"/>
        <v>0</v>
      </c>
      <c r="BF227" s="154">
        <f t="shared" si="35"/>
        <v>0</v>
      </c>
      <c r="BG227" s="154">
        <f t="shared" si="36"/>
        <v>0</v>
      </c>
      <c r="BH227" s="154">
        <f t="shared" si="37"/>
        <v>0</v>
      </c>
      <c r="BI227" s="154">
        <f t="shared" si="38"/>
        <v>0</v>
      </c>
      <c r="BJ227" s="19" t="s">
        <v>83</v>
      </c>
      <c r="BK227" s="154">
        <f t="shared" si="39"/>
        <v>0</v>
      </c>
      <c r="BL227" s="19" t="s">
        <v>173</v>
      </c>
      <c r="BM227" s="19" t="s">
        <v>621</v>
      </c>
    </row>
    <row r="228" spans="2:65" s="1" customFormat="1" ht="38.25" customHeight="1">
      <c r="B228" s="145"/>
      <c r="C228" s="146" t="s">
        <v>622</v>
      </c>
      <c r="D228" s="146" t="s">
        <v>169</v>
      </c>
      <c r="E228" s="147" t="s">
        <v>413</v>
      </c>
      <c r="F228" s="204" t="s">
        <v>414</v>
      </c>
      <c r="G228" s="204"/>
      <c r="H228" s="204"/>
      <c r="I228" s="204"/>
      <c r="J228" s="148" t="s">
        <v>239</v>
      </c>
      <c r="K228" s="149">
        <v>8</v>
      </c>
      <c r="L228" s="205"/>
      <c r="M228" s="205"/>
      <c r="N228" s="205">
        <f t="shared" si="30"/>
        <v>0</v>
      </c>
      <c r="O228" s="205"/>
      <c r="P228" s="205"/>
      <c r="Q228" s="205"/>
      <c r="R228" s="150"/>
      <c r="T228" s="151" t="s">
        <v>5</v>
      </c>
      <c r="U228" s="41" t="s">
        <v>43</v>
      </c>
      <c r="V228" s="152">
        <v>0.55700000000000005</v>
      </c>
      <c r="W228" s="152">
        <f t="shared" si="31"/>
        <v>4.4560000000000004</v>
      </c>
      <c r="X228" s="152">
        <v>0</v>
      </c>
      <c r="Y228" s="152">
        <f t="shared" si="32"/>
        <v>0</v>
      </c>
      <c r="Z228" s="152">
        <v>8.2000000000000003E-2</v>
      </c>
      <c r="AA228" s="153">
        <f t="shared" si="33"/>
        <v>0.65600000000000003</v>
      </c>
      <c r="AR228" s="19" t="s">
        <v>173</v>
      </c>
      <c r="AT228" s="19" t="s">
        <v>169</v>
      </c>
      <c r="AU228" s="19" t="s">
        <v>89</v>
      </c>
      <c r="AY228" s="19" t="s">
        <v>168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9" t="s">
        <v>83</v>
      </c>
      <c r="BK228" s="154">
        <f t="shared" si="39"/>
        <v>0</v>
      </c>
      <c r="BL228" s="19" t="s">
        <v>173</v>
      </c>
      <c r="BM228" s="19" t="s">
        <v>415</v>
      </c>
    </row>
    <row r="229" spans="2:65" s="1" customFormat="1" ht="38.25" customHeight="1">
      <c r="B229" s="145"/>
      <c r="C229" s="146" t="s">
        <v>623</v>
      </c>
      <c r="D229" s="146" t="s">
        <v>169</v>
      </c>
      <c r="E229" s="147" t="s">
        <v>624</v>
      </c>
      <c r="F229" s="204" t="s">
        <v>625</v>
      </c>
      <c r="G229" s="204"/>
      <c r="H229" s="204"/>
      <c r="I229" s="204"/>
      <c r="J229" s="148" t="s">
        <v>192</v>
      </c>
      <c r="K229" s="149">
        <v>25</v>
      </c>
      <c r="L229" s="205"/>
      <c r="M229" s="205"/>
      <c r="N229" s="205">
        <f t="shared" si="30"/>
        <v>0</v>
      </c>
      <c r="O229" s="205"/>
      <c r="P229" s="205"/>
      <c r="Q229" s="205"/>
      <c r="R229" s="150"/>
      <c r="T229" s="151" t="s">
        <v>5</v>
      </c>
      <c r="U229" s="41" t="s">
        <v>43</v>
      </c>
      <c r="V229" s="152">
        <v>0.19600000000000001</v>
      </c>
      <c r="W229" s="152">
        <f t="shared" si="31"/>
        <v>4.9000000000000004</v>
      </c>
      <c r="X229" s="152">
        <v>0</v>
      </c>
      <c r="Y229" s="152">
        <f t="shared" si="32"/>
        <v>0</v>
      </c>
      <c r="Z229" s="152">
        <v>1.98E-3</v>
      </c>
      <c r="AA229" s="153">
        <f t="shared" si="33"/>
        <v>4.9500000000000002E-2</v>
      </c>
      <c r="AR229" s="19" t="s">
        <v>173</v>
      </c>
      <c r="AT229" s="19" t="s">
        <v>169</v>
      </c>
      <c r="AU229" s="19" t="s">
        <v>89</v>
      </c>
      <c r="AY229" s="19" t="s">
        <v>168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9" t="s">
        <v>83</v>
      </c>
      <c r="BK229" s="154">
        <f t="shared" si="39"/>
        <v>0</v>
      </c>
      <c r="BL229" s="19" t="s">
        <v>173</v>
      </c>
      <c r="BM229" s="19" t="s">
        <v>626</v>
      </c>
    </row>
    <row r="230" spans="2:65" s="1" customFormat="1" ht="25.5" customHeight="1">
      <c r="B230" s="145"/>
      <c r="C230" s="146" t="s">
        <v>627</v>
      </c>
      <c r="D230" s="146" t="s">
        <v>169</v>
      </c>
      <c r="E230" s="147" t="s">
        <v>628</v>
      </c>
      <c r="F230" s="204" t="s">
        <v>629</v>
      </c>
      <c r="G230" s="204"/>
      <c r="H230" s="204"/>
      <c r="I230" s="204"/>
      <c r="J230" s="148" t="s">
        <v>239</v>
      </c>
      <c r="K230" s="149">
        <v>4</v>
      </c>
      <c r="L230" s="205"/>
      <c r="M230" s="205"/>
      <c r="N230" s="205">
        <f t="shared" si="30"/>
        <v>0</v>
      </c>
      <c r="O230" s="205"/>
      <c r="P230" s="205"/>
      <c r="Q230" s="205"/>
      <c r="R230" s="150"/>
      <c r="T230" s="151" t="s">
        <v>5</v>
      </c>
      <c r="U230" s="41" t="s">
        <v>43</v>
      </c>
      <c r="V230" s="152">
        <v>0</v>
      </c>
      <c r="W230" s="152">
        <f t="shared" si="31"/>
        <v>0</v>
      </c>
      <c r="X230" s="152">
        <v>0</v>
      </c>
      <c r="Y230" s="152">
        <f t="shared" si="32"/>
        <v>0</v>
      </c>
      <c r="Z230" s="152">
        <v>0</v>
      </c>
      <c r="AA230" s="153">
        <f t="shared" si="33"/>
        <v>0</v>
      </c>
      <c r="AR230" s="19" t="s">
        <v>173</v>
      </c>
      <c r="AT230" s="19" t="s">
        <v>169</v>
      </c>
      <c r="AU230" s="19" t="s">
        <v>89</v>
      </c>
      <c r="AY230" s="19" t="s">
        <v>168</v>
      </c>
      <c r="BE230" s="154">
        <f t="shared" si="34"/>
        <v>0</v>
      </c>
      <c r="BF230" s="154">
        <f t="shared" si="35"/>
        <v>0</v>
      </c>
      <c r="BG230" s="154">
        <f t="shared" si="36"/>
        <v>0</v>
      </c>
      <c r="BH230" s="154">
        <f t="shared" si="37"/>
        <v>0</v>
      </c>
      <c r="BI230" s="154">
        <f t="shared" si="38"/>
        <v>0</v>
      </c>
      <c r="BJ230" s="19" t="s">
        <v>83</v>
      </c>
      <c r="BK230" s="154">
        <f t="shared" si="39"/>
        <v>0</v>
      </c>
      <c r="BL230" s="19" t="s">
        <v>173</v>
      </c>
      <c r="BM230" s="19" t="s">
        <v>630</v>
      </c>
    </row>
    <row r="231" spans="2:65" s="1" customFormat="1" ht="25.5" customHeight="1">
      <c r="B231" s="145"/>
      <c r="C231" s="146" t="s">
        <v>631</v>
      </c>
      <c r="D231" s="146" t="s">
        <v>169</v>
      </c>
      <c r="E231" s="147" t="s">
        <v>632</v>
      </c>
      <c r="F231" s="204" t="s">
        <v>633</v>
      </c>
      <c r="G231" s="204"/>
      <c r="H231" s="204"/>
      <c r="I231" s="204"/>
      <c r="J231" s="148" t="s">
        <v>239</v>
      </c>
      <c r="K231" s="149">
        <v>3</v>
      </c>
      <c r="L231" s="205"/>
      <c r="M231" s="205"/>
      <c r="N231" s="205">
        <f t="shared" si="30"/>
        <v>0</v>
      </c>
      <c r="O231" s="205"/>
      <c r="P231" s="205"/>
      <c r="Q231" s="205"/>
      <c r="R231" s="150"/>
      <c r="T231" s="151" t="s">
        <v>5</v>
      </c>
      <c r="U231" s="41" t="s">
        <v>43</v>
      </c>
      <c r="V231" s="152">
        <v>0</v>
      </c>
      <c r="W231" s="152">
        <f t="shared" si="31"/>
        <v>0</v>
      </c>
      <c r="X231" s="152">
        <v>0</v>
      </c>
      <c r="Y231" s="152">
        <f t="shared" si="32"/>
        <v>0</v>
      </c>
      <c r="Z231" s="152">
        <v>0</v>
      </c>
      <c r="AA231" s="153">
        <f t="shared" si="33"/>
        <v>0</v>
      </c>
      <c r="AR231" s="19" t="s">
        <v>173</v>
      </c>
      <c r="AT231" s="19" t="s">
        <v>169</v>
      </c>
      <c r="AU231" s="19" t="s">
        <v>89</v>
      </c>
      <c r="AY231" s="19" t="s">
        <v>168</v>
      </c>
      <c r="BE231" s="154">
        <f t="shared" si="34"/>
        <v>0</v>
      </c>
      <c r="BF231" s="154">
        <f t="shared" si="35"/>
        <v>0</v>
      </c>
      <c r="BG231" s="154">
        <f t="shared" si="36"/>
        <v>0</v>
      </c>
      <c r="BH231" s="154">
        <f t="shared" si="37"/>
        <v>0</v>
      </c>
      <c r="BI231" s="154">
        <f t="shared" si="38"/>
        <v>0</v>
      </c>
      <c r="BJ231" s="19" t="s">
        <v>83</v>
      </c>
      <c r="BK231" s="154">
        <f t="shared" si="39"/>
        <v>0</v>
      </c>
      <c r="BL231" s="19" t="s">
        <v>173</v>
      </c>
      <c r="BM231" s="19" t="s">
        <v>634</v>
      </c>
    </row>
    <row r="232" spans="2:65" s="10" customFormat="1" ht="29.85" customHeight="1">
      <c r="B232" s="134"/>
      <c r="C232" s="135"/>
      <c r="D232" s="144" t="s">
        <v>149</v>
      </c>
      <c r="E232" s="144"/>
      <c r="F232" s="144"/>
      <c r="G232" s="144"/>
      <c r="H232" s="144"/>
      <c r="I232" s="144"/>
      <c r="J232" s="144"/>
      <c r="K232" s="144"/>
      <c r="L232" s="144"/>
      <c r="M232" s="144"/>
      <c r="N232" s="214">
        <f>BK232</f>
        <v>0</v>
      </c>
      <c r="O232" s="215"/>
      <c r="P232" s="215"/>
      <c r="Q232" s="215"/>
      <c r="R232" s="137"/>
      <c r="T232" s="138"/>
      <c r="U232" s="135"/>
      <c r="V232" s="135"/>
      <c r="W232" s="139">
        <f>SUM(W233:W238)</f>
        <v>9.834480000000001</v>
      </c>
      <c r="X232" s="135"/>
      <c r="Y232" s="139">
        <f>SUM(Y233:Y238)</f>
        <v>0</v>
      </c>
      <c r="Z232" s="135"/>
      <c r="AA232" s="140">
        <f>SUM(AA233:AA238)</f>
        <v>0</v>
      </c>
      <c r="AR232" s="141" t="s">
        <v>83</v>
      </c>
      <c r="AT232" s="142" t="s">
        <v>77</v>
      </c>
      <c r="AU232" s="142" t="s">
        <v>83</v>
      </c>
      <c r="AY232" s="141" t="s">
        <v>168</v>
      </c>
      <c r="BK232" s="143">
        <f>SUM(BK233:BK238)</f>
        <v>0</v>
      </c>
    </row>
    <row r="233" spans="2:65" s="1" customFormat="1" ht="25.5" customHeight="1">
      <c r="B233" s="145"/>
      <c r="C233" s="146" t="s">
        <v>635</v>
      </c>
      <c r="D233" s="146" t="s">
        <v>169</v>
      </c>
      <c r="E233" s="147" t="s">
        <v>417</v>
      </c>
      <c r="F233" s="204" t="s">
        <v>418</v>
      </c>
      <c r="G233" s="204"/>
      <c r="H233" s="204"/>
      <c r="I233" s="204"/>
      <c r="J233" s="148" t="s">
        <v>221</v>
      </c>
      <c r="K233" s="149">
        <v>169.56</v>
      </c>
      <c r="L233" s="205"/>
      <c r="M233" s="205"/>
      <c r="N233" s="205">
        <f t="shared" ref="N233:N238" si="40">ROUND(L233*K233,2)</f>
        <v>0</v>
      </c>
      <c r="O233" s="205"/>
      <c r="P233" s="205"/>
      <c r="Q233" s="205"/>
      <c r="R233" s="150"/>
      <c r="T233" s="151" t="s">
        <v>5</v>
      </c>
      <c r="U233" s="41" t="s">
        <v>43</v>
      </c>
      <c r="V233" s="152">
        <v>0.03</v>
      </c>
      <c r="W233" s="152">
        <f t="shared" ref="W233:W238" si="41">V233*K233</f>
        <v>5.0868000000000002</v>
      </c>
      <c r="X233" s="152">
        <v>0</v>
      </c>
      <c r="Y233" s="152">
        <f t="shared" ref="Y233:Y238" si="42">X233*K233</f>
        <v>0</v>
      </c>
      <c r="Z233" s="152">
        <v>0</v>
      </c>
      <c r="AA233" s="153">
        <f t="shared" ref="AA233:AA238" si="43">Z233*K233</f>
        <v>0</v>
      </c>
      <c r="AR233" s="19" t="s">
        <v>173</v>
      </c>
      <c r="AT233" s="19" t="s">
        <v>169</v>
      </c>
      <c r="AU233" s="19" t="s">
        <v>89</v>
      </c>
      <c r="AY233" s="19" t="s">
        <v>168</v>
      </c>
      <c r="BE233" s="154">
        <f t="shared" ref="BE233:BE238" si="44">IF(U233="základní",N233,0)</f>
        <v>0</v>
      </c>
      <c r="BF233" s="154">
        <f t="shared" ref="BF233:BF238" si="45">IF(U233="snížená",N233,0)</f>
        <v>0</v>
      </c>
      <c r="BG233" s="154">
        <f t="shared" ref="BG233:BG238" si="46">IF(U233="zákl. přenesená",N233,0)</f>
        <v>0</v>
      </c>
      <c r="BH233" s="154">
        <f t="shared" ref="BH233:BH238" si="47">IF(U233="sníž. přenesená",N233,0)</f>
        <v>0</v>
      </c>
      <c r="BI233" s="154">
        <f t="shared" ref="BI233:BI238" si="48">IF(U233="nulová",N233,0)</f>
        <v>0</v>
      </c>
      <c r="BJ233" s="19" t="s">
        <v>83</v>
      </c>
      <c r="BK233" s="154">
        <f t="shared" ref="BK233:BK238" si="49">ROUND(L233*K233,2)</f>
        <v>0</v>
      </c>
      <c r="BL233" s="19" t="s">
        <v>173</v>
      </c>
      <c r="BM233" s="19" t="s">
        <v>419</v>
      </c>
    </row>
    <row r="234" spans="2:65" s="1" customFormat="1" ht="25.5" customHeight="1">
      <c r="B234" s="145"/>
      <c r="C234" s="146" t="s">
        <v>636</v>
      </c>
      <c r="D234" s="146" t="s">
        <v>169</v>
      </c>
      <c r="E234" s="147" t="s">
        <v>421</v>
      </c>
      <c r="F234" s="204" t="s">
        <v>422</v>
      </c>
      <c r="G234" s="204"/>
      <c r="H234" s="204"/>
      <c r="I234" s="204"/>
      <c r="J234" s="148" t="s">
        <v>221</v>
      </c>
      <c r="K234" s="149">
        <v>2373.84</v>
      </c>
      <c r="L234" s="205"/>
      <c r="M234" s="205"/>
      <c r="N234" s="205">
        <f t="shared" si="40"/>
        <v>0</v>
      </c>
      <c r="O234" s="205"/>
      <c r="P234" s="205"/>
      <c r="Q234" s="205"/>
      <c r="R234" s="150"/>
      <c r="T234" s="151" t="s">
        <v>5</v>
      </c>
      <c r="U234" s="41" t="s">
        <v>43</v>
      </c>
      <c r="V234" s="152">
        <v>2E-3</v>
      </c>
      <c r="W234" s="152">
        <f t="shared" si="41"/>
        <v>4.7476800000000008</v>
      </c>
      <c r="X234" s="152">
        <v>0</v>
      </c>
      <c r="Y234" s="152">
        <f t="shared" si="42"/>
        <v>0</v>
      </c>
      <c r="Z234" s="152">
        <v>0</v>
      </c>
      <c r="AA234" s="153">
        <f t="shared" si="43"/>
        <v>0</v>
      </c>
      <c r="AR234" s="19" t="s">
        <v>173</v>
      </c>
      <c r="AT234" s="19" t="s">
        <v>169</v>
      </c>
      <c r="AU234" s="19" t="s">
        <v>89</v>
      </c>
      <c r="AY234" s="19" t="s">
        <v>168</v>
      </c>
      <c r="BE234" s="154">
        <f t="shared" si="44"/>
        <v>0</v>
      </c>
      <c r="BF234" s="154">
        <f t="shared" si="45"/>
        <v>0</v>
      </c>
      <c r="BG234" s="154">
        <f t="shared" si="46"/>
        <v>0</v>
      </c>
      <c r="BH234" s="154">
        <f t="shared" si="47"/>
        <v>0</v>
      </c>
      <c r="BI234" s="154">
        <f t="shared" si="48"/>
        <v>0</v>
      </c>
      <c r="BJ234" s="19" t="s">
        <v>83</v>
      </c>
      <c r="BK234" s="154">
        <f t="shared" si="49"/>
        <v>0</v>
      </c>
      <c r="BL234" s="19" t="s">
        <v>173</v>
      </c>
      <c r="BM234" s="19" t="s">
        <v>423</v>
      </c>
    </row>
    <row r="235" spans="2:65" s="1" customFormat="1" ht="25.5" customHeight="1">
      <c r="B235" s="145"/>
      <c r="C235" s="146" t="s">
        <v>637</v>
      </c>
      <c r="D235" s="146" t="s">
        <v>169</v>
      </c>
      <c r="E235" s="147" t="s">
        <v>425</v>
      </c>
      <c r="F235" s="204" t="s">
        <v>426</v>
      </c>
      <c r="G235" s="204"/>
      <c r="H235" s="204"/>
      <c r="I235" s="204"/>
      <c r="J235" s="148" t="s">
        <v>221</v>
      </c>
      <c r="K235" s="149">
        <v>27.456</v>
      </c>
      <c r="L235" s="205"/>
      <c r="M235" s="205"/>
      <c r="N235" s="205">
        <f t="shared" si="40"/>
        <v>0</v>
      </c>
      <c r="O235" s="205"/>
      <c r="P235" s="205"/>
      <c r="Q235" s="205"/>
      <c r="R235" s="150"/>
      <c r="T235" s="151" t="s">
        <v>5</v>
      </c>
      <c r="U235" s="41" t="s">
        <v>43</v>
      </c>
      <c r="V235" s="152">
        <v>0</v>
      </c>
      <c r="W235" s="152">
        <f t="shared" si="41"/>
        <v>0</v>
      </c>
      <c r="X235" s="152">
        <v>0</v>
      </c>
      <c r="Y235" s="152">
        <f t="shared" si="42"/>
        <v>0</v>
      </c>
      <c r="Z235" s="152">
        <v>0</v>
      </c>
      <c r="AA235" s="153">
        <f t="shared" si="43"/>
        <v>0</v>
      </c>
      <c r="AR235" s="19" t="s">
        <v>173</v>
      </c>
      <c r="AT235" s="19" t="s">
        <v>169</v>
      </c>
      <c r="AU235" s="19" t="s">
        <v>89</v>
      </c>
      <c r="AY235" s="19" t="s">
        <v>168</v>
      </c>
      <c r="BE235" s="154">
        <f t="shared" si="44"/>
        <v>0</v>
      </c>
      <c r="BF235" s="154">
        <f t="shared" si="45"/>
        <v>0</v>
      </c>
      <c r="BG235" s="154">
        <f t="shared" si="46"/>
        <v>0</v>
      </c>
      <c r="BH235" s="154">
        <f t="shared" si="47"/>
        <v>0</v>
      </c>
      <c r="BI235" s="154">
        <f t="shared" si="48"/>
        <v>0</v>
      </c>
      <c r="BJ235" s="19" t="s">
        <v>83</v>
      </c>
      <c r="BK235" s="154">
        <f t="shared" si="49"/>
        <v>0</v>
      </c>
      <c r="BL235" s="19" t="s">
        <v>173</v>
      </c>
      <c r="BM235" s="19" t="s">
        <v>427</v>
      </c>
    </row>
    <row r="236" spans="2:65" s="1" customFormat="1" ht="25.5" customHeight="1">
      <c r="B236" s="145"/>
      <c r="C236" s="146" t="s">
        <v>638</v>
      </c>
      <c r="D236" s="146" t="s">
        <v>169</v>
      </c>
      <c r="E236" s="147" t="s">
        <v>429</v>
      </c>
      <c r="F236" s="204" t="s">
        <v>430</v>
      </c>
      <c r="G236" s="204"/>
      <c r="H236" s="204"/>
      <c r="I236" s="204"/>
      <c r="J236" s="148" t="s">
        <v>221</v>
      </c>
      <c r="K236" s="149">
        <v>54.863999999999997</v>
      </c>
      <c r="L236" s="205"/>
      <c r="M236" s="205"/>
      <c r="N236" s="205">
        <f t="shared" si="40"/>
        <v>0</v>
      </c>
      <c r="O236" s="205"/>
      <c r="P236" s="205"/>
      <c r="Q236" s="205"/>
      <c r="R236" s="150"/>
      <c r="T236" s="151" t="s">
        <v>5</v>
      </c>
      <c r="U236" s="41" t="s">
        <v>43</v>
      </c>
      <c r="V236" s="152">
        <v>0</v>
      </c>
      <c r="W236" s="152">
        <f t="shared" si="41"/>
        <v>0</v>
      </c>
      <c r="X236" s="152">
        <v>0</v>
      </c>
      <c r="Y236" s="152">
        <f t="shared" si="42"/>
        <v>0</v>
      </c>
      <c r="Z236" s="152">
        <v>0</v>
      </c>
      <c r="AA236" s="153">
        <f t="shared" si="43"/>
        <v>0</v>
      </c>
      <c r="AR236" s="19" t="s">
        <v>173</v>
      </c>
      <c r="AT236" s="19" t="s">
        <v>169</v>
      </c>
      <c r="AU236" s="19" t="s">
        <v>89</v>
      </c>
      <c r="AY236" s="19" t="s">
        <v>168</v>
      </c>
      <c r="BE236" s="154">
        <f t="shared" si="44"/>
        <v>0</v>
      </c>
      <c r="BF236" s="154">
        <f t="shared" si="45"/>
        <v>0</v>
      </c>
      <c r="BG236" s="154">
        <f t="shared" si="46"/>
        <v>0</v>
      </c>
      <c r="BH236" s="154">
        <f t="shared" si="47"/>
        <v>0</v>
      </c>
      <c r="BI236" s="154">
        <f t="shared" si="48"/>
        <v>0</v>
      </c>
      <c r="BJ236" s="19" t="s">
        <v>83</v>
      </c>
      <c r="BK236" s="154">
        <f t="shared" si="49"/>
        <v>0</v>
      </c>
      <c r="BL236" s="19" t="s">
        <v>173</v>
      </c>
      <c r="BM236" s="19" t="s">
        <v>431</v>
      </c>
    </row>
    <row r="237" spans="2:65" s="1" customFormat="1" ht="25.5" customHeight="1">
      <c r="B237" s="145"/>
      <c r="C237" s="146" t="s">
        <v>639</v>
      </c>
      <c r="D237" s="146" t="s">
        <v>169</v>
      </c>
      <c r="E237" s="147" t="s">
        <v>433</v>
      </c>
      <c r="F237" s="204" t="s">
        <v>434</v>
      </c>
      <c r="G237" s="204"/>
      <c r="H237" s="204"/>
      <c r="I237" s="204"/>
      <c r="J237" s="148" t="s">
        <v>221</v>
      </c>
      <c r="K237" s="149">
        <v>54</v>
      </c>
      <c r="L237" s="205"/>
      <c r="M237" s="205"/>
      <c r="N237" s="205">
        <f t="shared" si="40"/>
        <v>0</v>
      </c>
      <c r="O237" s="205"/>
      <c r="P237" s="205"/>
      <c r="Q237" s="205"/>
      <c r="R237" s="150"/>
      <c r="T237" s="151" t="s">
        <v>5</v>
      </c>
      <c r="U237" s="41" t="s">
        <v>43</v>
      </c>
      <c r="V237" s="152">
        <v>0</v>
      </c>
      <c r="W237" s="152">
        <f t="shared" si="41"/>
        <v>0</v>
      </c>
      <c r="X237" s="152">
        <v>0</v>
      </c>
      <c r="Y237" s="152">
        <f t="shared" si="42"/>
        <v>0</v>
      </c>
      <c r="Z237" s="152">
        <v>0</v>
      </c>
      <c r="AA237" s="153">
        <f t="shared" si="43"/>
        <v>0</v>
      </c>
      <c r="AR237" s="19" t="s">
        <v>173</v>
      </c>
      <c r="AT237" s="19" t="s">
        <v>169</v>
      </c>
      <c r="AU237" s="19" t="s">
        <v>89</v>
      </c>
      <c r="AY237" s="19" t="s">
        <v>168</v>
      </c>
      <c r="BE237" s="154">
        <f t="shared" si="44"/>
        <v>0</v>
      </c>
      <c r="BF237" s="154">
        <f t="shared" si="45"/>
        <v>0</v>
      </c>
      <c r="BG237" s="154">
        <f t="shared" si="46"/>
        <v>0</v>
      </c>
      <c r="BH237" s="154">
        <f t="shared" si="47"/>
        <v>0</v>
      </c>
      <c r="BI237" s="154">
        <f t="shared" si="48"/>
        <v>0</v>
      </c>
      <c r="BJ237" s="19" t="s">
        <v>83</v>
      </c>
      <c r="BK237" s="154">
        <f t="shared" si="49"/>
        <v>0</v>
      </c>
      <c r="BL237" s="19" t="s">
        <v>173</v>
      </c>
      <c r="BM237" s="19" t="s">
        <v>435</v>
      </c>
    </row>
    <row r="238" spans="2:65" s="1" customFormat="1" ht="25.5" customHeight="1">
      <c r="B238" s="145"/>
      <c r="C238" s="146" t="s">
        <v>640</v>
      </c>
      <c r="D238" s="146" t="s">
        <v>169</v>
      </c>
      <c r="E238" s="147" t="s">
        <v>641</v>
      </c>
      <c r="F238" s="204" t="s">
        <v>642</v>
      </c>
      <c r="G238" s="204"/>
      <c r="H238" s="204"/>
      <c r="I238" s="204"/>
      <c r="J238" s="148" t="s">
        <v>221</v>
      </c>
      <c r="K238" s="149">
        <v>33.24</v>
      </c>
      <c r="L238" s="205"/>
      <c r="M238" s="205"/>
      <c r="N238" s="205">
        <f t="shared" si="40"/>
        <v>0</v>
      </c>
      <c r="O238" s="205"/>
      <c r="P238" s="205"/>
      <c r="Q238" s="205"/>
      <c r="R238" s="150"/>
      <c r="T238" s="151" t="s">
        <v>5</v>
      </c>
      <c r="U238" s="41" t="s">
        <v>43</v>
      </c>
      <c r="V238" s="152">
        <v>0</v>
      </c>
      <c r="W238" s="152">
        <f t="shared" si="41"/>
        <v>0</v>
      </c>
      <c r="X238" s="152">
        <v>0</v>
      </c>
      <c r="Y238" s="152">
        <f t="shared" si="42"/>
        <v>0</v>
      </c>
      <c r="Z238" s="152">
        <v>0</v>
      </c>
      <c r="AA238" s="153">
        <f t="shared" si="43"/>
        <v>0</v>
      </c>
      <c r="AR238" s="19" t="s">
        <v>173</v>
      </c>
      <c r="AT238" s="19" t="s">
        <v>169</v>
      </c>
      <c r="AU238" s="19" t="s">
        <v>89</v>
      </c>
      <c r="AY238" s="19" t="s">
        <v>168</v>
      </c>
      <c r="BE238" s="154">
        <f t="shared" si="44"/>
        <v>0</v>
      </c>
      <c r="BF238" s="154">
        <f t="shared" si="45"/>
        <v>0</v>
      </c>
      <c r="BG238" s="154">
        <f t="shared" si="46"/>
        <v>0</v>
      </c>
      <c r="BH238" s="154">
        <f t="shared" si="47"/>
        <v>0</v>
      </c>
      <c r="BI238" s="154">
        <f t="shared" si="48"/>
        <v>0</v>
      </c>
      <c r="BJ238" s="19" t="s">
        <v>83</v>
      </c>
      <c r="BK238" s="154">
        <f t="shared" si="49"/>
        <v>0</v>
      </c>
      <c r="BL238" s="19" t="s">
        <v>173</v>
      </c>
      <c r="BM238" s="19" t="s">
        <v>643</v>
      </c>
    </row>
    <row r="239" spans="2:65" s="10" customFormat="1" ht="29.85" customHeight="1">
      <c r="B239" s="134"/>
      <c r="C239" s="135"/>
      <c r="D239" s="144" t="s">
        <v>150</v>
      </c>
      <c r="E239" s="144"/>
      <c r="F239" s="144"/>
      <c r="G239" s="144"/>
      <c r="H239" s="144"/>
      <c r="I239" s="144"/>
      <c r="J239" s="144"/>
      <c r="K239" s="144"/>
      <c r="L239" s="144"/>
      <c r="M239" s="144"/>
      <c r="N239" s="214">
        <f>BK239</f>
        <v>0</v>
      </c>
      <c r="O239" s="215"/>
      <c r="P239" s="215"/>
      <c r="Q239" s="215"/>
      <c r="R239" s="137"/>
      <c r="T239" s="138"/>
      <c r="U239" s="135"/>
      <c r="V239" s="135"/>
      <c r="W239" s="139">
        <f>W240</f>
        <v>2332.1181409999999</v>
      </c>
      <c r="X239" s="135"/>
      <c r="Y239" s="139">
        <f>Y240</f>
        <v>0</v>
      </c>
      <c r="Z239" s="135"/>
      <c r="AA239" s="140">
        <f>AA240</f>
        <v>0</v>
      </c>
      <c r="AR239" s="141" t="s">
        <v>83</v>
      </c>
      <c r="AT239" s="142" t="s">
        <v>77</v>
      </c>
      <c r="AU239" s="142" t="s">
        <v>83</v>
      </c>
      <c r="AY239" s="141" t="s">
        <v>168</v>
      </c>
      <c r="BK239" s="143">
        <f>BK240</f>
        <v>0</v>
      </c>
    </row>
    <row r="240" spans="2:65" s="1" customFormat="1" ht="25.5" customHeight="1">
      <c r="B240" s="145"/>
      <c r="C240" s="146" t="s">
        <v>644</v>
      </c>
      <c r="D240" s="146" t="s">
        <v>169</v>
      </c>
      <c r="E240" s="147" t="s">
        <v>437</v>
      </c>
      <c r="F240" s="204" t="s">
        <v>438</v>
      </c>
      <c r="G240" s="204"/>
      <c r="H240" s="204"/>
      <c r="I240" s="204"/>
      <c r="J240" s="148" t="s">
        <v>221</v>
      </c>
      <c r="K240" s="149">
        <v>5874.3530000000001</v>
      </c>
      <c r="L240" s="205"/>
      <c r="M240" s="205"/>
      <c r="N240" s="205">
        <f>ROUND(L240*K240,2)</f>
        <v>0</v>
      </c>
      <c r="O240" s="205"/>
      <c r="P240" s="205"/>
      <c r="Q240" s="205"/>
      <c r="R240" s="150"/>
      <c r="T240" s="151" t="s">
        <v>5</v>
      </c>
      <c r="U240" s="41" t="s">
        <v>43</v>
      </c>
      <c r="V240" s="152">
        <v>0.39700000000000002</v>
      </c>
      <c r="W240" s="152">
        <f>V240*K240</f>
        <v>2332.1181409999999</v>
      </c>
      <c r="X240" s="152">
        <v>0</v>
      </c>
      <c r="Y240" s="152">
        <f>X240*K240</f>
        <v>0</v>
      </c>
      <c r="Z240" s="152">
        <v>0</v>
      </c>
      <c r="AA240" s="153">
        <f>Z240*K240</f>
        <v>0</v>
      </c>
      <c r="AR240" s="19" t="s">
        <v>173</v>
      </c>
      <c r="AT240" s="19" t="s">
        <v>169</v>
      </c>
      <c r="AU240" s="19" t="s">
        <v>89</v>
      </c>
      <c r="AY240" s="19" t="s">
        <v>168</v>
      </c>
      <c r="BE240" s="154">
        <f>IF(U240="základní",N240,0)</f>
        <v>0</v>
      </c>
      <c r="BF240" s="154">
        <f>IF(U240="snížená",N240,0)</f>
        <v>0</v>
      </c>
      <c r="BG240" s="154">
        <f>IF(U240="zákl. přenesená",N240,0)</f>
        <v>0</v>
      </c>
      <c r="BH240" s="154">
        <f>IF(U240="sníž. přenesená",N240,0)</f>
        <v>0</v>
      </c>
      <c r="BI240" s="154">
        <f>IF(U240="nulová",N240,0)</f>
        <v>0</v>
      </c>
      <c r="BJ240" s="19" t="s">
        <v>83</v>
      </c>
      <c r="BK240" s="154">
        <f>ROUND(L240*K240,2)</f>
        <v>0</v>
      </c>
      <c r="BL240" s="19" t="s">
        <v>173</v>
      </c>
      <c r="BM240" s="19" t="s">
        <v>439</v>
      </c>
    </row>
    <row r="241" spans="2:65" s="10" customFormat="1" ht="37.35" customHeight="1">
      <c r="B241" s="134"/>
      <c r="C241" s="135"/>
      <c r="D241" s="136" t="s">
        <v>455</v>
      </c>
      <c r="E241" s="136"/>
      <c r="F241" s="136"/>
      <c r="G241" s="136"/>
      <c r="H241" s="136"/>
      <c r="I241" s="136"/>
      <c r="J241" s="136"/>
      <c r="K241" s="136"/>
      <c r="L241" s="136"/>
      <c r="M241" s="136"/>
      <c r="N241" s="216">
        <f>BK241</f>
        <v>0</v>
      </c>
      <c r="O241" s="217"/>
      <c r="P241" s="217"/>
      <c r="Q241" s="217"/>
      <c r="R241" s="137"/>
      <c r="T241" s="138"/>
      <c r="U241" s="135"/>
      <c r="V241" s="135"/>
      <c r="W241" s="139">
        <f>W242</f>
        <v>57.398139999999991</v>
      </c>
      <c r="X241" s="135"/>
      <c r="Y241" s="139">
        <f>Y242</f>
        <v>0.72048512499999995</v>
      </c>
      <c r="Z241" s="135"/>
      <c r="AA241" s="140">
        <f>AA242</f>
        <v>0</v>
      </c>
      <c r="AR241" s="141" t="s">
        <v>89</v>
      </c>
      <c r="AT241" s="142" t="s">
        <v>77</v>
      </c>
      <c r="AU241" s="142" t="s">
        <v>78</v>
      </c>
      <c r="AY241" s="141" t="s">
        <v>168</v>
      </c>
      <c r="BK241" s="143">
        <f>BK242</f>
        <v>0</v>
      </c>
    </row>
    <row r="242" spans="2:65" s="10" customFormat="1" ht="19.95" customHeight="1">
      <c r="B242" s="134"/>
      <c r="C242" s="135"/>
      <c r="D242" s="144" t="s">
        <v>456</v>
      </c>
      <c r="E242" s="144"/>
      <c r="F242" s="144"/>
      <c r="G242" s="144"/>
      <c r="H242" s="144"/>
      <c r="I242" s="144"/>
      <c r="J242" s="144"/>
      <c r="K242" s="144"/>
      <c r="L242" s="144"/>
      <c r="M242" s="144"/>
      <c r="N242" s="212">
        <f>BK242</f>
        <v>0</v>
      </c>
      <c r="O242" s="213"/>
      <c r="P242" s="213"/>
      <c r="Q242" s="213"/>
      <c r="R242" s="137"/>
      <c r="T242" s="138"/>
      <c r="U242" s="135"/>
      <c r="V242" s="135"/>
      <c r="W242" s="139">
        <f>SUM(W243:W255)</f>
        <v>57.398139999999991</v>
      </c>
      <c r="X242" s="135"/>
      <c r="Y242" s="139">
        <f>SUM(Y243:Y255)</f>
        <v>0.72048512499999995</v>
      </c>
      <c r="Z242" s="135"/>
      <c r="AA242" s="140">
        <f>SUM(AA243:AA255)</f>
        <v>0</v>
      </c>
      <c r="AR242" s="141" t="s">
        <v>89</v>
      </c>
      <c r="AT242" s="142" t="s">
        <v>77</v>
      </c>
      <c r="AU242" s="142" t="s">
        <v>83</v>
      </c>
      <c r="AY242" s="141" t="s">
        <v>168</v>
      </c>
      <c r="BK242" s="143">
        <f>SUM(BK243:BK255)</f>
        <v>0</v>
      </c>
    </row>
    <row r="243" spans="2:65" s="1" customFormat="1" ht="38.25" customHeight="1">
      <c r="B243" s="145"/>
      <c r="C243" s="146" t="s">
        <v>645</v>
      </c>
      <c r="D243" s="146" t="s">
        <v>169</v>
      </c>
      <c r="E243" s="147" t="s">
        <v>646</v>
      </c>
      <c r="F243" s="204" t="s">
        <v>647</v>
      </c>
      <c r="G243" s="204"/>
      <c r="H243" s="204"/>
      <c r="I243" s="204"/>
      <c r="J243" s="148" t="s">
        <v>172</v>
      </c>
      <c r="K243" s="149">
        <v>25</v>
      </c>
      <c r="L243" s="205"/>
      <c r="M243" s="205"/>
      <c r="N243" s="205">
        <f t="shared" ref="N243:N255" si="50">ROUND(L243*K243,2)</f>
        <v>0</v>
      </c>
      <c r="O243" s="205"/>
      <c r="P243" s="205"/>
      <c r="Q243" s="205"/>
      <c r="R243" s="150"/>
      <c r="T243" s="151" t="s">
        <v>5</v>
      </c>
      <c r="U243" s="41" t="s">
        <v>43</v>
      </c>
      <c r="V243" s="152">
        <v>2.4E-2</v>
      </c>
      <c r="W243" s="152">
        <f t="shared" ref="W243:W255" si="51">V243*K243</f>
        <v>0.6</v>
      </c>
      <c r="X243" s="152">
        <v>0</v>
      </c>
      <c r="Y243" s="152">
        <f t="shared" ref="Y243:Y255" si="52">X243*K243</f>
        <v>0</v>
      </c>
      <c r="Z243" s="152">
        <v>0</v>
      </c>
      <c r="AA243" s="153">
        <f t="shared" ref="AA243:AA255" si="53">Z243*K243</f>
        <v>0</v>
      </c>
      <c r="AR243" s="19" t="s">
        <v>96</v>
      </c>
      <c r="AT243" s="19" t="s">
        <v>169</v>
      </c>
      <c r="AU243" s="19" t="s">
        <v>89</v>
      </c>
      <c r="AY243" s="19" t="s">
        <v>168</v>
      </c>
      <c r="BE243" s="154">
        <f t="shared" ref="BE243:BE255" si="54">IF(U243="základní",N243,0)</f>
        <v>0</v>
      </c>
      <c r="BF243" s="154">
        <f t="shared" ref="BF243:BF255" si="55">IF(U243="snížená",N243,0)</f>
        <v>0</v>
      </c>
      <c r="BG243" s="154">
        <f t="shared" ref="BG243:BG255" si="56">IF(U243="zákl. přenesená",N243,0)</f>
        <v>0</v>
      </c>
      <c r="BH243" s="154">
        <f t="shared" ref="BH243:BH255" si="57">IF(U243="sníž. přenesená",N243,0)</f>
        <v>0</v>
      </c>
      <c r="BI243" s="154">
        <f t="shared" ref="BI243:BI255" si="58">IF(U243="nulová",N243,0)</f>
        <v>0</v>
      </c>
      <c r="BJ243" s="19" t="s">
        <v>83</v>
      </c>
      <c r="BK243" s="154">
        <f t="shared" ref="BK243:BK255" si="59">ROUND(L243*K243,2)</f>
        <v>0</v>
      </c>
      <c r="BL243" s="19" t="s">
        <v>96</v>
      </c>
      <c r="BM243" s="19" t="s">
        <v>648</v>
      </c>
    </row>
    <row r="244" spans="2:65" s="1" customFormat="1" ht="25.5" customHeight="1">
      <c r="B244" s="145"/>
      <c r="C244" s="146" t="s">
        <v>649</v>
      </c>
      <c r="D244" s="146" t="s">
        <v>169</v>
      </c>
      <c r="E244" s="147" t="s">
        <v>650</v>
      </c>
      <c r="F244" s="204" t="s">
        <v>651</v>
      </c>
      <c r="G244" s="204"/>
      <c r="H244" s="204"/>
      <c r="I244" s="204"/>
      <c r="J244" s="148" t="s">
        <v>172</v>
      </c>
      <c r="K244" s="149">
        <v>77.099999999999994</v>
      </c>
      <c r="L244" s="205"/>
      <c r="M244" s="205"/>
      <c r="N244" s="205">
        <f t="shared" si="50"/>
        <v>0</v>
      </c>
      <c r="O244" s="205"/>
      <c r="P244" s="205"/>
      <c r="Q244" s="205"/>
      <c r="R244" s="150"/>
      <c r="T244" s="151" t="s">
        <v>5</v>
      </c>
      <c r="U244" s="41" t="s">
        <v>43</v>
      </c>
      <c r="V244" s="152">
        <v>5.3999999999999999E-2</v>
      </c>
      <c r="W244" s="152">
        <f t="shared" si="51"/>
        <v>4.1633999999999993</v>
      </c>
      <c r="X244" s="152">
        <v>0</v>
      </c>
      <c r="Y244" s="152">
        <f t="shared" si="52"/>
        <v>0</v>
      </c>
      <c r="Z244" s="152">
        <v>0</v>
      </c>
      <c r="AA244" s="153">
        <f t="shared" si="53"/>
        <v>0</v>
      </c>
      <c r="AR244" s="19" t="s">
        <v>96</v>
      </c>
      <c r="AT244" s="19" t="s">
        <v>169</v>
      </c>
      <c r="AU244" s="19" t="s">
        <v>89</v>
      </c>
      <c r="AY244" s="19" t="s">
        <v>168</v>
      </c>
      <c r="BE244" s="154">
        <f t="shared" si="54"/>
        <v>0</v>
      </c>
      <c r="BF244" s="154">
        <f t="shared" si="55"/>
        <v>0</v>
      </c>
      <c r="BG244" s="154">
        <f t="shared" si="56"/>
        <v>0</v>
      </c>
      <c r="BH244" s="154">
        <f t="shared" si="57"/>
        <v>0</v>
      </c>
      <c r="BI244" s="154">
        <f t="shared" si="58"/>
        <v>0</v>
      </c>
      <c r="BJ244" s="19" t="s">
        <v>83</v>
      </c>
      <c r="BK244" s="154">
        <f t="shared" si="59"/>
        <v>0</v>
      </c>
      <c r="BL244" s="19" t="s">
        <v>96</v>
      </c>
      <c r="BM244" s="19" t="s">
        <v>652</v>
      </c>
    </row>
    <row r="245" spans="2:65" s="1" customFormat="1" ht="16.5" customHeight="1">
      <c r="B245" s="145"/>
      <c r="C245" s="155" t="s">
        <v>653</v>
      </c>
      <c r="D245" s="155" t="s">
        <v>218</v>
      </c>
      <c r="E245" s="156" t="s">
        <v>654</v>
      </c>
      <c r="F245" s="206" t="s">
        <v>655</v>
      </c>
      <c r="G245" s="206"/>
      <c r="H245" s="206"/>
      <c r="I245" s="206"/>
      <c r="J245" s="157" t="s">
        <v>221</v>
      </c>
      <c r="K245" s="158">
        <v>3.1E-2</v>
      </c>
      <c r="L245" s="207"/>
      <c r="M245" s="207"/>
      <c r="N245" s="207">
        <f t="shared" si="50"/>
        <v>0</v>
      </c>
      <c r="O245" s="205"/>
      <c r="P245" s="205"/>
      <c r="Q245" s="205"/>
      <c r="R245" s="150"/>
      <c r="T245" s="151" t="s">
        <v>5</v>
      </c>
      <c r="U245" s="41" t="s">
        <v>43</v>
      </c>
      <c r="V245" s="152">
        <v>0</v>
      </c>
      <c r="W245" s="152">
        <f t="shared" si="51"/>
        <v>0</v>
      </c>
      <c r="X245" s="152">
        <v>1</v>
      </c>
      <c r="Y245" s="152">
        <f t="shared" si="52"/>
        <v>3.1E-2</v>
      </c>
      <c r="Z245" s="152">
        <v>0</v>
      </c>
      <c r="AA245" s="153">
        <f t="shared" si="53"/>
        <v>0</v>
      </c>
      <c r="AR245" s="19" t="s">
        <v>289</v>
      </c>
      <c r="AT245" s="19" t="s">
        <v>218</v>
      </c>
      <c r="AU245" s="19" t="s">
        <v>89</v>
      </c>
      <c r="AY245" s="19" t="s">
        <v>168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9" t="s">
        <v>83</v>
      </c>
      <c r="BK245" s="154">
        <f t="shared" si="59"/>
        <v>0</v>
      </c>
      <c r="BL245" s="19" t="s">
        <v>96</v>
      </c>
      <c r="BM245" s="19" t="s">
        <v>656</v>
      </c>
    </row>
    <row r="246" spans="2:65" s="1" customFormat="1" ht="25.5" customHeight="1">
      <c r="B246" s="145"/>
      <c r="C246" s="146" t="s">
        <v>657</v>
      </c>
      <c r="D246" s="146" t="s">
        <v>169</v>
      </c>
      <c r="E246" s="147" t="s">
        <v>658</v>
      </c>
      <c r="F246" s="204" t="s">
        <v>659</v>
      </c>
      <c r="G246" s="204"/>
      <c r="H246" s="204"/>
      <c r="I246" s="204"/>
      <c r="J246" s="148" t="s">
        <v>172</v>
      </c>
      <c r="K246" s="149">
        <v>25</v>
      </c>
      <c r="L246" s="205"/>
      <c r="M246" s="205"/>
      <c r="N246" s="205">
        <f t="shared" si="50"/>
        <v>0</v>
      </c>
      <c r="O246" s="205"/>
      <c r="P246" s="205"/>
      <c r="Q246" s="205"/>
      <c r="R246" s="150"/>
      <c r="T246" s="151" t="s">
        <v>5</v>
      </c>
      <c r="U246" s="41" t="s">
        <v>43</v>
      </c>
      <c r="V246" s="152">
        <v>0.03</v>
      </c>
      <c r="W246" s="152">
        <f t="shared" si="51"/>
        <v>0.75</v>
      </c>
      <c r="X246" s="152">
        <v>0</v>
      </c>
      <c r="Y246" s="152">
        <f t="shared" si="52"/>
        <v>0</v>
      </c>
      <c r="Z246" s="152">
        <v>0</v>
      </c>
      <c r="AA246" s="153">
        <f t="shared" si="53"/>
        <v>0</v>
      </c>
      <c r="AR246" s="19" t="s">
        <v>96</v>
      </c>
      <c r="AT246" s="19" t="s">
        <v>169</v>
      </c>
      <c r="AU246" s="19" t="s">
        <v>89</v>
      </c>
      <c r="AY246" s="19" t="s">
        <v>168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9" t="s">
        <v>83</v>
      </c>
      <c r="BK246" s="154">
        <f t="shared" si="59"/>
        <v>0</v>
      </c>
      <c r="BL246" s="19" t="s">
        <v>96</v>
      </c>
      <c r="BM246" s="19" t="s">
        <v>660</v>
      </c>
    </row>
    <row r="247" spans="2:65" s="1" customFormat="1" ht="25.5" customHeight="1">
      <c r="B247" s="145"/>
      <c r="C247" s="146" t="s">
        <v>661</v>
      </c>
      <c r="D247" s="146" t="s">
        <v>169</v>
      </c>
      <c r="E247" s="147" t="s">
        <v>662</v>
      </c>
      <c r="F247" s="204" t="s">
        <v>663</v>
      </c>
      <c r="G247" s="204"/>
      <c r="H247" s="204"/>
      <c r="I247" s="204"/>
      <c r="J247" s="148" t="s">
        <v>172</v>
      </c>
      <c r="K247" s="149">
        <v>77.099999999999994</v>
      </c>
      <c r="L247" s="205"/>
      <c r="M247" s="205"/>
      <c r="N247" s="205">
        <f t="shared" si="50"/>
        <v>0</v>
      </c>
      <c r="O247" s="205"/>
      <c r="P247" s="205"/>
      <c r="Q247" s="205"/>
      <c r="R247" s="150"/>
      <c r="T247" s="151" t="s">
        <v>5</v>
      </c>
      <c r="U247" s="41" t="s">
        <v>43</v>
      </c>
      <c r="V247" s="152">
        <v>5.8999999999999997E-2</v>
      </c>
      <c r="W247" s="152">
        <f t="shared" si="51"/>
        <v>4.5488999999999997</v>
      </c>
      <c r="X247" s="152">
        <v>0</v>
      </c>
      <c r="Y247" s="152">
        <f t="shared" si="52"/>
        <v>0</v>
      </c>
      <c r="Z247" s="152">
        <v>0</v>
      </c>
      <c r="AA247" s="153">
        <f t="shared" si="53"/>
        <v>0</v>
      </c>
      <c r="AR247" s="19" t="s">
        <v>96</v>
      </c>
      <c r="AT247" s="19" t="s">
        <v>169</v>
      </c>
      <c r="AU247" s="19" t="s">
        <v>89</v>
      </c>
      <c r="AY247" s="19" t="s">
        <v>168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9" t="s">
        <v>83</v>
      </c>
      <c r="BK247" s="154">
        <f t="shared" si="59"/>
        <v>0</v>
      </c>
      <c r="BL247" s="19" t="s">
        <v>96</v>
      </c>
      <c r="BM247" s="19" t="s">
        <v>664</v>
      </c>
    </row>
    <row r="248" spans="2:65" s="1" customFormat="1" ht="16.5" customHeight="1">
      <c r="B248" s="145"/>
      <c r="C248" s="155" t="s">
        <v>665</v>
      </c>
      <c r="D248" s="155" t="s">
        <v>218</v>
      </c>
      <c r="E248" s="156" t="s">
        <v>666</v>
      </c>
      <c r="F248" s="206" t="s">
        <v>667</v>
      </c>
      <c r="G248" s="206"/>
      <c r="H248" s="206"/>
      <c r="I248" s="206"/>
      <c r="J248" s="157" t="s">
        <v>221</v>
      </c>
      <c r="K248" s="158">
        <v>3.5999999999999997E-2</v>
      </c>
      <c r="L248" s="207"/>
      <c r="M248" s="207"/>
      <c r="N248" s="207">
        <f t="shared" si="50"/>
        <v>0</v>
      </c>
      <c r="O248" s="205"/>
      <c r="P248" s="205"/>
      <c r="Q248" s="205"/>
      <c r="R248" s="150"/>
      <c r="T248" s="151" t="s">
        <v>5</v>
      </c>
      <c r="U248" s="41" t="s">
        <v>43</v>
      </c>
      <c r="V248" s="152">
        <v>0</v>
      </c>
      <c r="W248" s="152">
        <f t="shared" si="51"/>
        <v>0</v>
      </c>
      <c r="X248" s="152">
        <v>1</v>
      </c>
      <c r="Y248" s="152">
        <f t="shared" si="52"/>
        <v>3.5999999999999997E-2</v>
      </c>
      <c r="Z248" s="152">
        <v>0</v>
      </c>
      <c r="AA248" s="153">
        <f t="shared" si="53"/>
        <v>0</v>
      </c>
      <c r="AR248" s="19" t="s">
        <v>289</v>
      </c>
      <c r="AT248" s="19" t="s">
        <v>218</v>
      </c>
      <c r="AU248" s="19" t="s">
        <v>89</v>
      </c>
      <c r="AY248" s="19" t="s">
        <v>168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9" t="s">
        <v>83</v>
      </c>
      <c r="BK248" s="154">
        <f t="shared" si="59"/>
        <v>0</v>
      </c>
      <c r="BL248" s="19" t="s">
        <v>96</v>
      </c>
      <c r="BM248" s="19" t="s">
        <v>668</v>
      </c>
    </row>
    <row r="249" spans="2:65" s="1" customFormat="1" ht="25.5" customHeight="1">
      <c r="B249" s="145"/>
      <c r="C249" s="146" t="s">
        <v>669</v>
      </c>
      <c r="D249" s="146" t="s">
        <v>169</v>
      </c>
      <c r="E249" s="147" t="s">
        <v>670</v>
      </c>
      <c r="F249" s="204" t="s">
        <v>671</v>
      </c>
      <c r="G249" s="204"/>
      <c r="H249" s="204"/>
      <c r="I249" s="204"/>
      <c r="J249" s="148" t="s">
        <v>172</v>
      </c>
      <c r="K249" s="149">
        <v>25</v>
      </c>
      <c r="L249" s="205"/>
      <c r="M249" s="205"/>
      <c r="N249" s="205">
        <f t="shared" si="50"/>
        <v>0</v>
      </c>
      <c r="O249" s="205"/>
      <c r="P249" s="205"/>
      <c r="Q249" s="205"/>
      <c r="R249" s="150"/>
      <c r="T249" s="151" t="s">
        <v>5</v>
      </c>
      <c r="U249" s="41" t="s">
        <v>43</v>
      </c>
      <c r="V249" s="152">
        <v>0.222</v>
      </c>
      <c r="W249" s="152">
        <f t="shared" si="51"/>
        <v>5.55</v>
      </c>
      <c r="X249" s="152">
        <v>3.9825E-4</v>
      </c>
      <c r="Y249" s="152">
        <f t="shared" si="52"/>
        <v>9.9562499999999998E-3</v>
      </c>
      <c r="Z249" s="152">
        <v>0</v>
      </c>
      <c r="AA249" s="153">
        <f t="shared" si="53"/>
        <v>0</v>
      </c>
      <c r="AR249" s="19" t="s">
        <v>96</v>
      </c>
      <c r="AT249" s="19" t="s">
        <v>169</v>
      </c>
      <c r="AU249" s="19" t="s">
        <v>89</v>
      </c>
      <c r="AY249" s="19" t="s">
        <v>168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9" t="s">
        <v>83</v>
      </c>
      <c r="BK249" s="154">
        <f t="shared" si="59"/>
        <v>0</v>
      </c>
      <c r="BL249" s="19" t="s">
        <v>96</v>
      </c>
      <c r="BM249" s="19" t="s">
        <v>672</v>
      </c>
    </row>
    <row r="250" spans="2:65" s="1" customFormat="1" ht="25.5" customHeight="1">
      <c r="B250" s="145"/>
      <c r="C250" s="146" t="s">
        <v>673</v>
      </c>
      <c r="D250" s="146" t="s">
        <v>169</v>
      </c>
      <c r="E250" s="147" t="s">
        <v>674</v>
      </c>
      <c r="F250" s="204" t="s">
        <v>675</v>
      </c>
      <c r="G250" s="204"/>
      <c r="H250" s="204"/>
      <c r="I250" s="204"/>
      <c r="J250" s="148" t="s">
        <v>172</v>
      </c>
      <c r="K250" s="149">
        <v>77.099999999999994</v>
      </c>
      <c r="L250" s="205"/>
      <c r="M250" s="205"/>
      <c r="N250" s="205">
        <f t="shared" si="50"/>
        <v>0</v>
      </c>
      <c r="O250" s="205"/>
      <c r="P250" s="205"/>
      <c r="Q250" s="205"/>
      <c r="R250" s="150"/>
      <c r="T250" s="151" t="s">
        <v>5</v>
      </c>
      <c r="U250" s="41" t="s">
        <v>43</v>
      </c>
      <c r="V250" s="152">
        <v>0.26</v>
      </c>
      <c r="W250" s="152">
        <f t="shared" si="51"/>
        <v>20.045999999999999</v>
      </c>
      <c r="X250" s="152">
        <v>3.9825E-4</v>
      </c>
      <c r="Y250" s="152">
        <f t="shared" si="52"/>
        <v>3.0705074999999998E-2</v>
      </c>
      <c r="Z250" s="152">
        <v>0</v>
      </c>
      <c r="AA250" s="153">
        <f t="shared" si="53"/>
        <v>0</v>
      </c>
      <c r="AR250" s="19" t="s">
        <v>96</v>
      </c>
      <c r="AT250" s="19" t="s">
        <v>169</v>
      </c>
      <c r="AU250" s="19" t="s">
        <v>89</v>
      </c>
      <c r="AY250" s="19" t="s">
        <v>168</v>
      </c>
      <c r="BE250" s="154">
        <f t="shared" si="54"/>
        <v>0</v>
      </c>
      <c r="BF250" s="154">
        <f t="shared" si="55"/>
        <v>0</v>
      </c>
      <c r="BG250" s="154">
        <f t="shared" si="56"/>
        <v>0</v>
      </c>
      <c r="BH250" s="154">
        <f t="shared" si="57"/>
        <v>0</v>
      </c>
      <c r="BI250" s="154">
        <f t="shared" si="58"/>
        <v>0</v>
      </c>
      <c r="BJ250" s="19" t="s">
        <v>83</v>
      </c>
      <c r="BK250" s="154">
        <f t="shared" si="59"/>
        <v>0</v>
      </c>
      <c r="BL250" s="19" t="s">
        <v>96</v>
      </c>
      <c r="BM250" s="19" t="s">
        <v>676</v>
      </c>
    </row>
    <row r="251" spans="2:65" s="1" customFormat="1" ht="16.5" customHeight="1">
      <c r="B251" s="145"/>
      <c r="C251" s="155" t="s">
        <v>677</v>
      </c>
      <c r="D251" s="155" t="s">
        <v>218</v>
      </c>
      <c r="E251" s="156" t="s">
        <v>678</v>
      </c>
      <c r="F251" s="206" t="s">
        <v>679</v>
      </c>
      <c r="G251" s="206"/>
      <c r="H251" s="206"/>
      <c r="I251" s="206"/>
      <c r="J251" s="157" t="s">
        <v>172</v>
      </c>
      <c r="K251" s="158">
        <v>121.27</v>
      </c>
      <c r="L251" s="207"/>
      <c r="M251" s="207"/>
      <c r="N251" s="207">
        <f t="shared" si="50"/>
        <v>0</v>
      </c>
      <c r="O251" s="205"/>
      <c r="P251" s="205"/>
      <c r="Q251" s="205"/>
      <c r="R251" s="150"/>
      <c r="T251" s="151" t="s">
        <v>5</v>
      </c>
      <c r="U251" s="41" t="s">
        <v>43</v>
      </c>
      <c r="V251" s="152">
        <v>0</v>
      </c>
      <c r="W251" s="152">
        <f t="shared" si="51"/>
        <v>0</v>
      </c>
      <c r="X251" s="152">
        <v>4.4999999999999997E-3</v>
      </c>
      <c r="Y251" s="152">
        <f t="shared" si="52"/>
        <v>0.54571499999999995</v>
      </c>
      <c r="Z251" s="152">
        <v>0</v>
      </c>
      <c r="AA251" s="153">
        <f t="shared" si="53"/>
        <v>0</v>
      </c>
      <c r="AR251" s="19" t="s">
        <v>289</v>
      </c>
      <c r="AT251" s="19" t="s">
        <v>218</v>
      </c>
      <c r="AU251" s="19" t="s">
        <v>89</v>
      </c>
      <c r="AY251" s="19" t="s">
        <v>168</v>
      </c>
      <c r="BE251" s="154">
        <f t="shared" si="54"/>
        <v>0</v>
      </c>
      <c r="BF251" s="154">
        <f t="shared" si="55"/>
        <v>0</v>
      </c>
      <c r="BG251" s="154">
        <f t="shared" si="56"/>
        <v>0</v>
      </c>
      <c r="BH251" s="154">
        <f t="shared" si="57"/>
        <v>0</v>
      </c>
      <c r="BI251" s="154">
        <f t="shared" si="58"/>
        <v>0</v>
      </c>
      <c r="BJ251" s="19" t="s">
        <v>83</v>
      </c>
      <c r="BK251" s="154">
        <f t="shared" si="59"/>
        <v>0</v>
      </c>
      <c r="BL251" s="19" t="s">
        <v>96</v>
      </c>
      <c r="BM251" s="19" t="s">
        <v>680</v>
      </c>
    </row>
    <row r="252" spans="2:65" s="1" customFormat="1" ht="25.5" customHeight="1">
      <c r="B252" s="145"/>
      <c r="C252" s="146" t="s">
        <v>681</v>
      </c>
      <c r="D252" s="146" t="s">
        <v>169</v>
      </c>
      <c r="E252" s="147" t="s">
        <v>682</v>
      </c>
      <c r="F252" s="204" t="s">
        <v>683</v>
      </c>
      <c r="G252" s="204"/>
      <c r="H252" s="204"/>
      <c r="I252" s="204"/>
      <c r="J252" s="148" t="s">
        <v>172</v>
      </c>
      <c r="K252" s="149">
        <v>50</v>
      </c>
      <c r="L252" s="205"/>
      <c r="M252" s="205"/>
      <c r="N252" s="205">
        <f t="shared" si="50"/>
        <v>0</v>
      </c>
      <c r="O252" s="205"/>
      <c r="P252" s="205"/>
      <c r="Q252" s="205"/>
      <c r="R252" s="150"/>
      <c r="T252" s="151" t="s">
        <v>5</v>
      </c>
      <c r="U252" s="41" t="s">
        <v>43</v>
      </c>
      <c r="V252" s="152">
        <v>0.11</v>
      </c>
      <c r="W252" s="152">
        <f t="shared" si="51"/>
        <v>5.5</v>
      </c>
      <c r="X252" s="152">
        <v>0</v>
      </c>
      <c r="Y252" s="152">
        <f t="shared" si="52"/>
        <v>0</v>
      </c>
      <c r="Z252" s="152">
        <v>0</v>
      </c>
      <c r="AA252" s="153">
        <f t="shared" si="53"/>
        <v>0</v>
      </c>
      <c r="AR252" s="19" t="s">
        <v>96</v>
      </c>
      <c r="AT252" s="19" t="s">
        <v>169</v>
      </c>
      <c r="AU252" s="19" t="s">
        <v>89</v>
      </c>
      <c r="AY252" s="19" t="s">
        <v>168</v>
      </c>
      <c r="BE252" s="154">
        <f t="shared" si="54"/>
        <v>0</v>
      </c>
      <c r="BF252" s="154">
        <f t="shared" si="55"/>
        <v>0</v>
      </c>
      <c r="BG252" s="154">
        <f t="shared" si="56"/>
        <v>0</v>
      </c>
      <c r="BH252" s="154">
        <f t="shared" si="57"/>
        <v>0</v>
      </c>
      <c r="BI252" s="154">
        <f t="shared" si="58"/>
        <v>0</v>
      </c>
      <c r="BJ252" s="19" t="s">
        <v>83</v>
      </c>
      <c r="BK252" s="154">
        <f t="shared" si="59"/>
        <v>0</v>
      </c>
      <c r="BL252" s="19" t="s">
        <v>96</v>
      </c>
      <c r="BM252" s="19" t="s">
        <v>684</v>
      </c>
    </row>
    <row r="253" spans="2:65" s="1" customFormat="1" ht="25.5" customHeight="1">
      <c r="B253" s="145"/>
      <c r="C253" s="146" t="s">
        <v>685</v>
      </c>
      <c r="D253" s="146" t="s">
        <v>169</v>
      </c>
      <c r="E253" s="147" t="s">
        <v>686</v>
      </c>
      <c r="F253" s="204" t="s">
        <v>687</v>
      </c>
      <c r="G253" s="204"/>
      <c r="H253" s="204"/>
      <c r="I253" s="204"/>
      <c r="J253" s="148" t="s">
        <v>172</v>
      </c>
      <c r="K253" s="149">
        <v>77.099999999999994</v>
      </c>
      <c r="L253" s="205"/>
      <c r="M253" s="205"/>
      <c r="N253" s="205">
        <f t="shared" si="50"/>
        <v>0</v>
      </c>
      <c r="O253" s="205"/>
      <c r="P253" s="205"/>
      <c r="Q253" s="205"/>
      <c r="R253" s="150"/>
      <c r="T253" s="151" t="s">
        <v>5</v>
      </c>
      <c r="U253" s="41" t="s">
        <v>43</v>
      </c>
      <c r="V253" s="152">
        <v>0.19600000000000001</v>
      </c>
      <c r="W253" s="152">
        <f t="shared" si="51"/>
        <v>15.111599999999999</v>
      </c>
      <c r="X253" s="152">
        <v>0</v>
      </c>
      <c r="Y253" s="152">
        <f t="shared" si="52"/>
        <v>0</v>
      </c>
      <c r="Z253" s="152">
        <v>0</v>
      </c>
      <c r="AA253" s="153">
        <f t="shared" si="53"/>
        <v>0</v>
      </c>
      <c r="AR253" s="19" t="s">
        <v>96</v>
      </c>
      <c r="AT253" s="19" t="s">
        <v>169</v>
      </c>
      <c r="AU253" s="19" t="s">
        <v>89</v>
      </c>
      <c r="AY253" s="19" t="s">
        <v>168</v>
      </c>
      <c r="BE253" s="154">
        <f t="shared" si="54"/>
        <v>0</v>
      </c>
      <c r="BF253" s="154">
        <f t="shared" si="55"/>
        <v>0</v>
      </c>
      <c r="BG253" s="154">
        <f t="shared" si="56"/>
        <v>0</v>
      </c>
      <c r="BH253" s="154">
        <f t="shared" si="57"/>
        <v>0</v>
      </c>
      <c r="BI253" s="154">
        <f t="shared" si="58"/>
        <v>0</v>
      </c>
      <c r="BJ253" s="19" t="s">
        <v>83</v>
      </c>
      <c r="BK253" s="154">
        <f t="shared" si="59"/>
        <v>0</v>
      </c>
      <c r="BL253" s="19" t="s">
        <v>96</v>
      </c>
      <c r="BM253" s="19" t="s">
        <v>688</v>
      </c>
    </row>
    <row r="254" spans="2:65" s="1" customFormat="1" ht="16.5" customHeight="1">
      <c r="B254" s="145"/>
      <c r="C254" s="155" t="s">
        <v>689</v>
      </c>
      <c r="D254" s="155" t="s">
        <v>218</v>
      </c>
      <c r="E254" s="156" t="s">
        <v>690</v>
      </c>
      <c r="F254" s="206" t="s">
        <v>691</v>
      </c>
      <c r="G254" s="206"/>
      <c r="H254" s="206"/>
      <c r="I254" s="206"/>
      <c r="J254" s="157" t="s">
        <v>172</v>
      </c>
      <c r="K254" s="158">
        <v>152.52000000000001</v>
      </c>
      <c r="L254" s="207"/>
      <c r="M254" s="207"/>
      <c r="N254" s="207">
        <f t="shared" si="50"/>
        <v>0</v>
      </c>
      <c r="O254" s="205"/>
      <c r="P254" s="205"/>
      <c r="Q254" s="205"/>
      <c r="R254" s="150"/>
      <c r="T254" s="151" t="s">
        <v>5</v>
      </c>
      <c r="U254" s="41" t="s">
        <v>43</v>
      </c>
      <c r="V254" s="152">
        <v>0</v>
      </c>
      <c r="W254" s="152">
        <f t="shared" si="51"/>
        <v>0</v>
      </c>
      <c r="X254" s="152">
        <v>4.4000000000000002E-4</v>
      </c>
      <c r="Y254" s="152">
        <f t="shared" si="52"/>
        <v>6.710880000000001E-2</v>
      </c>
      <c r="Z254" s="152">
        <v>0</v>
      </c>
      <c r="AA254" s="153">
        <f t="shared" si="53"/>
        <v>0</v>
      </c>
      <c r="AR254" s="19" t="s">
        <v>289</v>
      </c>
      <c r="AT254" s="19" t="s">
        <v>218</v>
      </c>
      <c r="AU254" s="19" t="s">
        <v>89</v>
      </c>
      <c r="AY254" s="19" t="s">
        <v>168</v>
      </c>
      <c r="BE254" s="154">
        <f t="shared" si="54"/>
        <v>0</v>
      </c>
      <c r="BF254" s="154">
        <f t="shared" si="55"/>
        <v>0</v>
      </c>
      <c r="BG254" s="154">
        <f t="shared" si="56"/>
        <v>0</v>
      </c>
      <c r="BH254" s="154">
        <f t="shared" si="57"/>
        <v>0</v>
      </c>
      <c r="BI254" s="154">
        <f t="shared" si="58"/>
        <v>0</v>
      </c>
      <c r="BJ254" s="19" t="s">
        <v>83</v>
      </c>
      <c r="BK254" s="154">
        <f t="shared" si="59"/>
        <v>0</v>
      </c>
      <c r="BL254" s="19" t="s">
        <v>96</v>
      </c>
      <c r="BM254" s="19" t="s">
        <v>692</v>
      </c>
    </row>
    <row r="255" spans="2:65" s="1" customFormat="1" ht="38.25" customHeight="1">
      <c r="B255" s="145"/>
      <c r="C255" s="146" t="s">
        <v>693</v>
      </c>
      <c r="D255" s="146" t="s">
        <v>169</v>
      </c>
      <c r="E255" s="147" t="s">
        <v>694</v>
      </c>
      <c r="F255" s="204" t="s">
        <v>695</v>
      </c>
      <c r="G255" s="204"/>
      <c r="H255" s="204"/>
      <c r="I255" s="204"/>
      <c r="J255" s="148" t="s">
        <v>221</v>
      </c>
      <c r="K255" s="149">
        <v>0.72</v>
      </c>
      <c r="L255" s="205"/>
      <c r="M255" s="205"/>
      <c r="N255" s="205">
        <f t="shared" si="50"/>
        <v>0</v>
      </c>
      <c r="O255" s="205"/>
      <c r="P255" s="205"/>
      <c r="Q255" s="205"/>
      <c r="R255" s="150"/>
      <c r="T255" s="151" t="s">
        <v>5</v>
      </c>
      <c r="U255" s="41" t="s">
        <v>43</v>
      </c>
      <c r="V255" s="152">
        <v>1.5669999999999999</v>
      </c>
      <c r="W255" s="152">
        <f t="shared" si="51"/>
        <v>1.1282399999999999</v>
      </c>
      <c r="X255" s="152">
        <v>0</v>
      </c>
      <c r="Y255" s="152">
        <f t="shared" si="52"/>
        <v>0</v>
      </c>
      <c r="Z255" s="152">
        <v>0</v>
      </c>
      <c r="AA255" s="153">
        <f t="shared" si="53"/>
        <v>0</v>
      </c>
      <c r="AR255" s="19" t="s">
        <v>96</v>
      </c>
      <c r="AT255" s="19" t="s">
        <v>169</v>
      </c>
      <c r="AU255" s="19" t="s">
        <v>89</v>
      </c>
      <c r="AY255" s="19" t="s">
        <v>168</v>
      </c>
      <c r="BE255" s="154">
        <f t="shared" si="54"/>
        <v>0</v>
      </c>
      <c r="BF255" s="154">
        <f t="shared" si="55"/>
        <v>0</v>
      </c>
      <c r="BG255" s="154">
        <f t="shared" si="56"/>
        <v>0</v>
      </c>
      <c r="BH255" s="154">
        <f t="shared" si="57"/>
        <v>0</v>
      </c>
      <c r="BI255" s="154">
        <f t="shared" si="58"/>
        <v>0</v>
      </c>
      <c r="BJ255" s="19" t="s">
        <v>83</v>
      </c>
      <c r="BK255" s="154">
        <f t="shared" si="59"/>
        <v>0</v>
      </c>
      <c r="BL255" s="19" t="s">
        <v>96</v>
      </c>
      <c r="BM255" s="19" t="s">
        <v>696</v>
      </c>
    </row>
    <row r="256" spans="2:65" s="10" customFormat="1" ht="37.35" customHeight="1">
      <c r="B256" s="134"/>
      <c r="C256" s="135"/>
      <c r="D256" s="136" t="s">
        <v>151</v>
      </c>
      <c r="E256" s="136"/>
      <c r="F256" s="136"/>
      <c r="G256" s="136"/>
      <c r="H256" s="136"/>
      <c r="I256" s="136"/>
      <c r="J256" s="136"/>
      <c r="K256" s="136"/>
      <c r="L256" s="136"/>
      <c r="M256" s="136"/>
      <c r="N256" s="216">
        <f>BK256</f>
        <v>0</v>
      </c>
      <c r="O256" s="217"/>
      <c r="P256" s="217"/>
      <c r="Q256" s="217"/>
      <c r="R256" s="137"/>
      <c r="T256" s="138"/>
      <c r="U256" s="135"/>
      <c r="V256" s="135"/>
      <c r="W256" s="139">
        <f>W257</f>
        <v>9.84</v>
      </c>
      <c r="X256" s="135"/>
      <c r="Y256" s="139">
        <f>Y257</f>
        <v>6.2731999999999992</v>
      </c>
      <c r="Z256" s="135"/>
      <c r="AA256" s="140">
        <f>AA257</f>
        <v>0</v>
      </c>
      <c r="AR256" s="141" t="s">
        <v>178</v>
      </c>
      <c r="AT256" s="142" t="s">
        <v>77</v>
      </c>
      <c r="AU256" s="142" t="s">
        <v>78</v>
      </c>
      <c r="AY256" s="141" t="s">
        <v>168</v>
      </c>
      <c r="BK256" s="143">
        <f>BK257</f>
        <v>0</v>
      </c>
    </row>
    <row r="257" spans="2:65" s="10" customFormat="1" ht="19.95" customHeight="1">
      <c r="B257" s="134"/>
      <c r="C257" s="135"/>
      <c r="D257" s="144" t="s">
        <v>152</v>
      </c>
      <c r="E257" s="144"/>
      <c r="F257" s="144"/>
      <c r="G257" s="144"/>
      <c r="H257" s="144"/>
      <c r="I257" s="144"/>
      <c r="J257" s="144"/>
      <c r="K257" s="144"/>
      <c r="L257" s="144"/>
      <c r="M257" s="144"/>
      <c r="N257" s="212">
        <f>BK257</f>
        <v>0</v>
      </c>
      <c r="O257" s="213"/>
      <c r="P257" s="213"/>
      <c r="Q257" s="213"/>
      <c r="R257" s="137"/>
      <c r="T257" s="138"/>
      <c r="U257" s="135"/>
      <c r="V257" s="135"/>
      <c r="W257" s="139">
        <f>SUM(W258:W260)</f>
        <v>9.84</v>
      </c>
      <c r="X257" s="135"/>
      <c r="Y257" s="139">
        <f>SUM(Y258:Y260)</f>
        <v>6.2731999999999992</v>
      </c>
      <c r="Z257" s="135"/>
      <c r="AA257" s="140">
        <f>SUM(AA258:AA260)</f>
        <v>0</v>
      </c>
      <c r="AR257" s="141" t="s">
        <v>178</v>
      </c>
      <c r="AT257" s="142" t="s">
        <v>77</v>
      </c>
      <c r="AU257" s="142" t="s">
        <v>83</v>
      </c>
      <c r="AY257" s="141" t="s">
        <v>168</v>
      </c>
      <c r="BK257" s="143">
        <f>SUM(BK258:BK260)</f>
        <v>0</v>
      </c>
    </row>
    <row r="258" spans="2:65" s="1" customFormat="1" ht="38.25" customHeight="1">
      <c r="B258" s="145"/>
      <c r="C258" s="146" t="s">
        <v>697</v>
      </c>
      <c r="D258" s="146" t="s">
        <v>169</v>
      </c>
      <c r="E258" s="147" t="s">
        <v>441</v>
      </c>
      <c r="F258" s="204" t="s">
        <v>442</v>
      </c>
      <c r="G258" s="204"/>
      <c r="H258" s="204"/>
      <c r="I258" s="204"/>
      <c r="J258" s="148" t="s">
        <v>192</v>
      </c>
      <c r="K258" s="149">
        <v>40</v>
      </c>
      <c r="L258" s="205"/>
      <c r="M258" s="205"/>
      <c r="N258" s="205">
        <f>ROUND(L258*K258,2)</f>
        <v>0</v>
      </c>
      <c r="O258" s="205"/>
      <c r="P258" s="205"/>
      <c r="Q258" s="205"/>
      <c r="R258" s="150"/>
      <c r="T258" s="151" t="s">
        <v>5</v>
      </c>
      <c r="U258" s="41" t="s">
        <v>43</v>
      </c>
      <c r="V258" s="152">
        <v>8.7999999999999995E-2</v>
      </c>
      <c r="W258" s="152">
        <f>V258*K258</f>
        <v>3.5199999999999996</v>
      </c>
      <c r="X258" s="152">
        <v>0.15614</v>
      </c>
      <c r="Y258" s="152">
        <f>X258*K258</f>
        <v>6.2455999999999996</v>
      </c>
      <c r="Z258" s="152">
        <v>0</v>
      </c>
      <c r="AA258" s="153">
        <f>Z258*K258</f>
        <v>0</v>
      </c>
      <c r="AR258" s="19" t="s">
        <v>416</v>
      </c>
      <c r="AT258" s="19" t="s">
        <v>169</v>
      </c>
      <c r="AU258" s="19" t="s">
        <v>89</v>
      </c>
      <c r="AY258" s="19" t="s">
        <v>168</v>
      </c>
      <c r="BE258" s="154">
        <f>IF(U258="základní",N258,0)</f>
        <v>0</v>
      </c>
      <c r="BF258" s="154">
        <f>IF(U258="snížená",N258,0)</f>
        <v>0</v>
      </c>
      <c r="BG258" s="154">
        <f>IF(U258="zákl. přenesená",N258,0)</f>
        <v>0</v>
      </c>
      <c r="BH258" s="154">
        <f>IF(U258="sníž. přenesená",N258,0)</f>
        <v>0</v>
      </c>
      <c r="BI258" s="154">
        <f>IF(U258="nulová",N258,0)</f>
        <v>0</v>
      </c>
      <c r="BJ258" s="19" t="s">
        <v>83</v>
      </c>
      <c r="BK258" s="154">
        <f>ROUND(L258*K258,2)</f>
        <v>0</v>
      </c>
      <c r="BL258" s="19" t="s">
        <v>416</v>
      </c>
      <c r="BM258" s="19" t="s">
        <v>443</v>
      </c>
    </row>
    <row r="259" spans="2:65" s="1" customFormat="1" ht="25.5" customHeight="1">
      <c r="B259" s="145"/>
      <c r="C259" s="146" t="s">
        <v>698</v>
      </c>
      <c r="D259" s="146" t="s">
        <v>169</v>
      </c>
      <c r="E259" s="147" t="s">
        <v>445</v>
      </c>
      <c r="F259" s="204" t="s">
        <v>446</v>
      </c>
      <c r="G259" s="204"/>
      <c r="H259" s="204"/>
      <c r="I259" s="204"/>
      <c r="J259" s="148" t="s">
        <v>192</v>
      </c>
      <c r="K259" s="149">
        <v>40</v>
      </c>
      <c r="L259" s="205"/>
      <c r="M259" s="205"/>
      <c r="N259" s="205">
        <f>ROUND(L259*K259,2)</f>
        <v>0</v>
      </c>
      <c r="O259" s="205"/>
      <c r="P259" s="205"/>
      <c r="Q259" s="205"/>
      <c r="R259" s="150"/>
      <c r="T259" s="151" t="s">
        <v>5</v>
      </c>
      <c r="U259" s="41" t="s">
        <v>43</v>
      </c>
      <c r="V259" s="152">
        <v>0.158</v>
      </c>
      <c r="W259" s="152">
        <f>V259*K259</f>
        <v>6.32</v>
      </c>
      <c r="X259" s="152">
        <v>0</v>
      </c>
      <c r="Y259" s="152">
        <f>X259*K259</f>
        <v>0</v>
      </c>
      <c r="Z259" s="152">
        <v>0</v>
      </c>
      <c r="AA259" s="153">
        <f>Z259*K259</f>
        <v>0</v>
      </c>
      <c r="AR259" s="19" t="s">
        <v>416</v>
      </c>
      <c r="AT259" s="19" t="s">
        <v>169</v>
      </c>
      <c r="AU259" s="19" t="s">
        <v>89</v>
      </c>
      <c r="AY259" s="19" t="s">
        <v>168</v>
      </c>
      <c r="BE259" s="154">
        <f>IF(U259="základní",N259,0)</f>
        <v>0</v>
      </c>
      <c r="BF259" s="154">
        <f>IF(U259="snížená",N259,0)</f>
        <v>0</v>
      </c>
      <c r="BG259" s="154">
        <f>IF(U259="zákl. přenesená",N259,0)</f>
        <v>0</v>
      </c>
      <c r="BH259" s="154">
        <f>IF(U259="sníž. přenesená",N259,0)</f>
        <v>0</v>
      </c>
      <c r="BI259" s="154">
        <f>IF(U259="nulová",N259,0)</f>
        <v>0</v>
      </c>
      <c r="BJ259" s="19" t="s">
        <v>83</v>
      </c>
      <c r="BK259" s="154">
        <f>ROUND(L259*K259,2)</f>
        <v>0</v>
      </c>
      <c r="BL259" s="19" t="s">
        <v>416</v>
      </c>
      <c r="BM259" s="19" t="s">
        <v>447</v>
      </c>
    </row>
    <row r="260" spans="2:65" s="1" customFormat="1" ht="16.5" customHeight="1">
      <c r="B260" s="145"/>
      <c r="C260" s="155" t="s">
        <v>699</v>
      </c>
      <c r="D260" s="155" t="s">
        <v>218</v>
      </c>
      <c r="E260" s="156" t="s">
        <v>449</v>
      </c>
      <c r="F260" s="206" t="s">
        <v>450</v>
      </c>
      <c r="G260" s="206"/>
      <c r="H260" s="206"/>
      <c r="I260" s="206"/>
      <c r="J260" s="157" t="s">
        <v>192</v>
      </c>
      <c r="K260" s="158">
        <v>40</v>
      </c>
      <c r="L260" s="207"/>
      <c r="M260" s="207"/>
      <c r="N260" s="207">
        <f>ROUND(L260*K260,2)</f>
        <v>0</v>
      </c>
      <c r="O260" s="205"/>
      <c r="P260" s="205"/>
      <c r="Q260" s="205"/>
      <c r="R260" s="150"/>
      <c r="T260" s="151" t="s">
        <v>5</v>
      </c>
      <c r="U260" s="159" t="s">
        <v>43</v>
      </c>
      <c r="V260" s="160">
        <v>0</v>
      </c>
      <c r="W260" s="160">
        <f>V260*K260</f>
        <v>0</v>
      </c>
      <c r="X260" s="160">
        <v>6.8999999999999997E-4</v>
      </c>
      <c r="Y260" s="160">
        <f>X260*K260</f>
        <v>2.76E-2</v>
      </c>
      <c r="Z260" s="160">
        <v>0</v>
      </c>
      <c r="AA260" s="161">
        <f>Z260*K260</f>
        <v>0</v>
      </c>
      <c r="AR260" s="19" t="s">
        <v>451</v>
      </c>
      <c r="AT260" s="19" t="s">
        <v>218</v>
      </c>
      <c r="AU260" s="19" t="s">
        <v>89</v>
      </c>
      <c r="AY260" s="19" t="s">
        <v>168</v>
      </c>
      <c r="BE260" s="154">
        <f>IF(U260="základní",N260,0)</f>
        <v>0</v>
      </c>
      <c r="BF260" s="154">
        <f>IF(U260="snížená",N260,0)</f>
        <v>0</v>
      </c>
      <c r="BG260" s="154">
        <f>IF(U260="zákl. přenesená",N260,0)</f>
        <v>0</v>
      </c>
      <c r="BH260" s="154">
        <f>IF(U260="sníž. přenesená",N260,0)</f>
        <v>0</v>
      </c>
      <c r="BI260" s="154">
        <f>IF(U260="nulová",N260,0)</f>
        <v>0</v>
      </c>
      <c r="BJ260" s="19" t="s">
        <v>83</v>
      </c>
      <c r="BK260" s="154">
        <f>ROUND(L260*K260,2)</f>
        <v>0</v>
      </c>
      <c r="BL260" s="19" t="s">
        <v>451</v>
      </c>
      <c r="BM260" s="19" t="s">
        <v>452</v>
      </c>
    </row>
    <row r="261" spans="2:65" s="1" customFormat="1" ht="6.9" customHeight="1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</sheetData>
  <mergeCells count="44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L258:M258"/>
    <mergeCell ref="N258:Q258"/>
    <mergeCell ref="F259:I259"/>
    <mergeCell ref="L259:M259"/>
    <mergeCell ref="N259:Q259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H1:K1"/>
    <mergeCell ref="S2:AC2"/>
    <mergeCell ref="F260:I260"/>
    <mergeCell ref="L260:M260"/>
    <mergeCell ref="N260:Q260"/>
    <mergeCell ref="N125:Q125"/>
    <mergeCell ref="N126:Q126"/>
    <mergeCell ref="N127:Q127"/>
    <mergeCell ref="N154:Q154"/>
    <mergeCell ref="N158:Q158"/>
    <mergeCell ref="N167:Q167"/>
    <mergeCell ref="N172:Q172"/>
    <mergeCell ref="N190:Q190"/>
    <mergeCell ref="N193:Q193"/>
    <mergeCell ref="N232:Q232"/>
    <mergeCell ref="N239:Q239"/>
    <mergeCell ref="N241:Q241"/>
    <mergeCell ref="N242:Q242"/>
    <mergeCell ref="N256:Q256"/>
    <mergeCell ref="N257:Q257"/>
    <mergeCell ref="F255:I255"/>
    <mergeCell ref="L255:M255"/>
    <mergeCell ref="N255:Q255"/>
    <mergeCell ref="F258:I258"/>
  </mergeCells>
  <hyperlinks>
    <hyperlink ref="F1:G1" location="C2" display="1) Krycí list rozpočtu" xr:uid="{00000000-0004-0000-0200-000000000000}"/>
    <hyperlink ref="H1:K1" location="C87" display="2) Rekapitulace rozpočtu" xr:uid="{00000000-0004-0000-0200-000001000000}"/>
    <hyperlink ref="L1" location="C124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63"/>
  <sheetViews>
    <sheetView showGridLines="0" workbookViewId="0">
      <pane ySplit="1" topLeftCell="A156" activePane="bottomLeft" state="frozen"/>
      <selection pane="bottomLeft" activeCell="AF161" sqref="AF16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95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700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N100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ROUND((SUM(BE100:BE101)+SUM(BE120:BE162)), 2)</f>
        <v>0</v>
      </c>
      <c r="I33" s="224"/>
      <c r="J33" s="224"/>
      <c r="K33" s="33"/>
      <c r="L33" s="33"/>
      <c r="M33" s="231">
        <f>ROUND(ROUND((SUM(BE100:BE101)+SUM(BE120:BE162)),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ROUND((SUM(BF100:BF101)+SUM(BF120:BF162)), 2)</f>
        <v>0</v>
      </c>
      <c r="I34" s="224"/>
      <c r="J34" s="224"/>
      <c r="K34" s="33"/>
      <c r="L34" s="33"/>
      <c r="M34" s="231">
        <f>ROUND(ROUND((SUM(BF100:BF101)+SUM(BF120:BF162)),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ROUND((SUM(BG100:BG101)+SUM(BG120:BG162)),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ROUND((SUM(BH100:BH101)+SUM(BH120:BH162)),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ROUND((SUM(BI100:BI101)+SUM(BI120:BI162)),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15 - SO 202 - Lávka přes vodní tok v km 1,154 - 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N120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N121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N122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454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N130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144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N134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145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N140</f>
        <v>0</v>
      </c>
      <c r="O94" s="167"/>
      <c r="P94" s="167"/>
      <c r="Q94" s="167"/>
      <c r="R94" s="124"/>
    </row>
    <row r="95" spans="2:47" s="7" customFormat="1" ht="24.9" customHeight="1">
      <c r="B95" s="118"/>
      <c r="C95" s="119"/>
      <c r="D95" s="120" t="s">
        <v>455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11">
        <f>N144</f>
        <v>0</v>
      </c>
      <c r="O95" s="221"/>
      <c r="P95" s="221"/>
      <c r="Q95" s="221"/>
      <c r="R95" s="121"/>
    </row>
    <row r="96" spans="2:47" s="8" customFormat="1" ht="19.95" customHeight="1">
      <c r="B96" s="122"/>
      <c r="C96" s="96"/>
      <c r="D96" s="123" t="s">
        <v>456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N145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701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N153</f>
        <v>0</v>
      </c>
      <c r="O97" s="167"/>
      <c r="P97" s="167"/>
      <c r="Q97" s="167"/>
      <c r="R97" s="124"/>
    </row>
    <row r="98" spans="2:21" s="8" customFormat="1" ht="19.95" customHeight="1">
      <c r="B98" s="122"/>
      <c r="C98" s="96"/>
      <c r="D98" s="123" t="s">
        <v>702</v>
      </c>
      <c r="E98" s="96"/>
      <c r="F98" s="96"/>
      <c r="G98" s="96"/>
      <c r="H98" s="96"/>
      <c r="I98" s="96"/>
      <c r="J98" s="96"/>
      <c r="K98" s="96"/>
      <c r="L98" s="96"/>
      <c r="M98" s="96"/>
      <c r="N98" s="166">
        <f>N159</f>
        <v>0</v>
      </c>
      <c r="O98" s="167"/>
      <c r="P98" s="167"/>
      <c r="Q98" s="167"/>
      <c r="R98" s="124"/>
    </row>
    <row r="99" spans="2:21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21" s="1" customFormat="1" ht="29.25" customHeight="1">
      <c r="B100" s="32"/>
      <c r="C100" s="117" t="s">
        <v>153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22">
        <v>0</v>
      </c>
      <c r="O100" s="223"/>
      <c r="P100" s="223"/>
      <c r="Q100" s="223"/>
      <c r="R100" s="34"/>
      <c r="T100" s="125"/>
      <c r="U100" s="126" t="s">
        <v>42</v>
      </c>
    </row>
    <row r="101" spans="2:21" s="1" customFormat="1" ht="18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08" t="s">
        <v>124</v>
      </c>
      <c r="D102" s="109"/>
      <c r="E102" s="109"/>
      <c r="F102" s="109"/>
      <c r="G102" s="109"/>
      <c r="H102" s="109"/>
      <c r="I102" s="109"/>
      <c r="J102" s="109"/>
      <c r="K102" s="109"/>
      <c r="L102" s="163">
        <f>ROUND(SUM(N89+N100),2)</f>
        <v>0</v>
      </c>
      <c r="M102" s="163"/>
      <c r="N102" s="163"/>
      <c r="O102" s="163"/>
      <c r="P102" s="163"/>
      <c r="Q102" s="163"/>
      <c r="R102" s="34"/>
    </row>
    <row r="103" spans="2:21" s="1" customFormat="1" ht="6.9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21" s="1" customFormat="1" ht="6.9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21" s="1" customFormat="1" ht="36.9" customHeight="1">
      <c r="B108" s="32"/>
      <c r="C108" s="187" t="s">
        <v>154</v>
      </c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34"/>
    </row>
    <row r="109" spans="2:21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1" s="1" customFormat="1" ht="30" customHeight="1">
      <c r="B110" s="32"/>
      <c r="C110" s="29" t="s">
        <v>17</v>
      </c>
      <c r="D110" s="33"/>
      <c r="E110" s="33"/>
      <c r="F110" s="225" t="str">
        <f>F6</f>
        <v>Smíšená stezka a chodníky - etapa II - Smíšená stezka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33"/>
      <c r="R110" s="34"/>
    </row>
    <row r="111" spans="2:21" ht="30" customHeight="1">
      <c r="B111" s="23"/>
      <c r="C111" s="29" t="s">
        <v>131</v>
      </c>
      <c r="D111" s="25"/>
      <c r="E111" s="25"/>
      <c r="F111" s="225" t="s">
        <v>132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25"/>
      <c r="R111" s="24"/>
    </row>
    <row r="112" spans="2:21" s="1" customFormat="1" ht="36.9" customHeight="1">
      <c r="B112" s="32"/>
      <c r="C112" s="66" t="s">
        <v>133</v>
      </c>
      <c r="D112" s="33"/>
      <c r="E112" s="33"/>
      <c r="F112" s="189" t="str">
        <f>F8</f>
        <v>15 - SO 202 - Lávka přes vodní tok v km 1,154 - uznatelné náklady</v>
      </c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33"/>
      <c r="R112" s="34"/>
    </row>
    <row r="113" spans="2:65" s="1" customFormat="1" ht="6.9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8" customHeight="1">
      <c r="B114" s="32"/>
      <c r="C114" s="29" t="s">
        <v>21</v>
      </c>
      <c r="D114" s="33"/>
      <c r="E114" s="33"/>
      <c r="F114" s="27" t="str">
        <f>F10</f>
        <v>Lomnice</v>
      </c>
      <c r="G114" s="33"/>
      <c r="H114" s="33"/>
      <c r="I114" s="33"/>
      <c r="J114" s="33"/>
      <c r="K114" s="29" t="s">
        <v>23</v>
      </c>
      <c r="L114" s="33"/>
      <c r="M114" s="218" t="str">
        <f>IF(O10="","",O10)</f>
        <v>1. 7. 2018</v>
      </c>
      <c r="N114" s="218"/>
      <c r="O114" s="218"/>
      <c r="P114" s="218"/>
      <c r="Q114" s="33"/>
      <c r="R114" s="34"/>
    </row>
    <row r="115" spans="2:65" s="1" customFormat="1" ht="6.9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3.2">
      <c r="B116" s="32"/>
      <c r="C116" s="29" t="s">
        <v>25</v>
      </c>
      <c r="D116" s="33"/>
      <c r="E116" s="33"/>
      <c r="F116" s="27" t="str">
        <f>E13</f>
        <v>obec Lomnice</v>
      </c>
      <c r="G116" s="33"/>
      <c r="H116" s="33"/>
      <c r="I116" s="33"/>
      <c r="J116" s="33"/>
      <c r="K116" s="29" t="s">
        <v>31</v>
      </c>
      <c r="L116" s="33"/>
      <c r="M116" s="200" t="str">
        <f>E19</f>
        <v>ATELIS - ateliér liniových staveb</v>
      </c>
      <c r="N116" s="200"/>
      <c r="O116" s="200"/>
      <c r="P116" s="200"/>
      <c r="Q116" s="200"/>
      <c r="R116" s="34"/>
    </row>
    <row r="117" spans="2:65" s="1" customFormat="1" ht="14.4" customHeight="1">
      <c r="B117" s="32"/>
      <c r="C117" s="29" t="s">
        <v>29</v>
      </c>
      <c r="D117" s="33"/>
      <c r="E117" s="33"/>
      <c r="F117" s="27" t="str">
        <f>IF(E16="","",E16)</f>
        <v xml:space="preserve"> </v>
      </c>
      <c r="G117" s="33"/>
      <c r="H117" s="33"/>
      <c r="I117" s="33"/>
      <c r="J117" s="33"/>
      <c r="K117" s="29" t="s">
        <v>36</v>
      </c>
      <c r="L117" s="33"/>
      <c r="M117" s="200" t="str">
        <f>E22</f>
        <v>Čiklová</v>
      </c>
      <c r="N117" s="200"/>
      <c r="O117" s="200"/>
      <c r="P117" s="200"/>
      <c r="Q117" s="200"/>
      <c r="R117" s="34"/>
    </row>
    <row r="118" spans="2:65" s="1" customFormat="1" ht="10.3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9" customFormat="1" ht="29.25" customHeight="1">
      <c r="B119" s="127"/>
      <c r="C119" s="128" t="s">
        <v>155</v>
      </c>
      <c r="D119" s="129" t="s">
        <v>156</v>
      </c>
      <c r="E119" s="129" t="s">
        <v>60</v>
      </c>
      <c r="F119" s="219" t="s">
        <v>157</v>
      </c>
      <c r="G119" s="219"/>
      <c r="H119" s="219"/>
      <c r="I119" s="219"/>
      <c r="J119" s="129" t="s">
        <v>158</v>
      </c>
      <c r="K119" s="129" t="s">
        <v>159</v>
      </c>
      <c r="L119" s="219" t="s">
        <v>160</v>
      </c>
      <c r="M119" s="219"/>
      <c r="N119" s="219" t="s">
        <v>139</v>
      </c>
      <c r="O119" s="219"/>
      <c r="P119" s="219"/>
      <c r="Q119" s="220"/>
      <c r="R119" s="130"/>
      <c r="T119" s="73" t="s">
        <v>161</v>
      </c>
      <c r="U119" s="74" t="s">
        <v>42</v>
      </c>
      <c r="V119" s="74" t="s">
        <v>162</v>
      </c>
      <c r="W119" s="74" t="s">
        <v>163</v>
      </c>
      <c r="X119" s="74" t="s">
        <v>164</v>
      </c>
      <c r="Y119" s="74" t="s">
        <v>165</v>
      </c>
      <c r="Z119" s="74" t="s">
        <v>166</v>
      </c>
      <c r="AA119" s="75" t="s">
        <v>167</v>
      </c>
    </row>
    <row r="120" spans="2:65" s="1" customFormat="1" ht="29.25" customHeight="1">
      <c r="B120" s="32"/>
      <c r="C120" s="77" t="s">
        <v>135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08">
        <f>BK120</f>
        <v>0</v>
      </c>
      <c r="O120" s="209"/>
      <c r="P120" s="209"/>
      <c r="Q120" s="209"/>
      <c r="R120" s="34"/>
      <c r="T120" s="76"/>
      <c r="U120" s="48"/>
      <c r="V120" s="48"/>
      <c r="W120" s="131">
        <f>W121+W144</f>
        <v>242.688625</v>
      </c>
      <c r="X120" s="48"/>
      <c r="Y120" s="131">
        <f>Y121+Y144</f>
        <v>95.394373906959999</v>
      </c>
      <c r="Z120" s="48"/>
      <c r="AA120" s="132">
        <f>AA121+AA144</f>
        <v>0</v>
      </c>
      <c r="AT120" s="19" t="s">
        <v>77</v>
      </c>
      <c r="AU120" s="19" t="s">
        <v>141</v>
      </c>
      <c r="BK120" s="133">
        <f>BK121+BK144</f>
        <v>0</v>
      </c>
    </row>
    <row r="121" spans="2:65" s="10" customFormat="1" ht="37.35" customHeight="1">
      <c r="B121" s="134"/>
      <c r="C121" s="135"/>
      <c r="D121" s="136" t="s">
        <v>142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10">
        <f>BK121</f>
        <v>0</v>
      </c>
      <c r="O121" s="211"/>
      <c r="P121" s="211"/>
      <c r="Q121" s="211"/>
      <c r="R121" s="137"/>
      <c r="T121" s="138"/>
      <c r="U121" s="135"/>
      <c r="V121" s="135"/>
      <c r="W121" s="139">
        <f>W122+W130+W134+W140</f>
        <v>224.55532199999999</v>
      </c>
      <c r="X121" s="135"/>
      <c r="Y121" s="139">
        <f>Y122+Y130+Y134+Y140</f>
        <v>90.610973906959998</v>
      </c>
      <c r="Z121" s="135"/>
      <c r="AA121" s="140">
        <f>AA122+AA130+AA134+AA140</f>
        <v>0</v>
      </c>
      <c r="AR121" s="141" t="s">
        <v>83</v>
      </c>
      <c r="AT121" s="142" t="s">
        <v>77</v>
      </c>
      <c r="AU121" s="142" t="s">
        <v>78</v>
      </c>
      <c r="AY121" s="141" t="s">
        <v>168</v>
      </c>
      <c r="BK121" s="143">
        <f>BK122+BK130+BK134+BK140</f>
        <v>0</v>
      </c>
    </row>
    <row r="122" spans="2:65" s="10" customFormat="1" ht="19.95" customHeight="1">
      <c r="B122" s="134"/>
      <c r="C122" s="135"/>
      <c r="D122" s="144" t="s">
        <v>143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12">
        <f>BK122</f>
        <v>0</v>
      </c>
      <c r="O122" s="213"/>
      <c r="P122" s="213"/>
      <c r="Q122" s="213"/>
      <c r="R122" s="137"/>
      <c r="T122" s="138"/>
      <c r="U122" s="135"/>
      <c r="V122" s="135"/>
      <c r="W122" s="139">
        <f>SUM(W123:W129)</f>
        <v>64.389200000000002</v>
      </c>
      <c r="X122" s="135"/>
      <c r="Y122" s="139">
        <f>SUM(Y123:Y129)</f>
        <v>0</v>
      </c>
      <c r="Z122" s="135"/>
      <c r="AA122" s="140">
        <f>SUM(AA123:AA129)</f>
        <v>0</v>
      </c>
      <c r="AR122" s="141" t="s">
        <v>83</v>
      </c>
      <c r="AT122" s="142" t="s">
        <v>77</v>
      </c>
      <c r="AU122" s="142" t="s">
        <v>83</v>
      </c>
      <c r="AY122" s="141" t="s">
        <v>168</v>
      </c>
      <c r="BK122" s="143">
        <f>SUM(BK123:BK129)</f>
        <v>0</v>
      </c>
    </row>
    <row r="123" spans="2:65" s="1" customFormat="1" ht="25.5" customHeight="1">
      <c r="B123" s="145"/>
      <c r="C123" s="146" t="s">
        <v>83</v>
      </c>
      <c r="D123" s="146" t="s">
        <v>169</v>
      </c>
      <c r="E123" s="147" t="s">
        <v>703</v>
      </c>
      <c r="F123" s="204" t="s">
        <v>704</v>
      </c>
      <c r="G123" s="204"/>
      <c r="H123" s="204"/>
      <c r="I123" s="204"/>
      <c r="J123" s="148" t="s">
        <v>705</v>
      </c>
      <c r="K123" s="149">
        <v>90</v>
      </c>
      <c r="L123" s="205"/>
      <c r="M123" s="205"/>
      <c r="N123" s="205">
        <f t="shared" ref="N123:N129" si="0">ROUND(L123*K123,2)</f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0.2</v>
      </c>
      <c r="W123" s="152">
        <f t="shared" ref="W123:W129" si="1">V123*K123</f>
        <v>18</v>
      </c>
      <c r="X123" s="152">
        <v>0</v>
      </c>
      <c r="Y123" s="152">
        <f t="shared" ref="Y123:Y129" si="2">X123*K123</f>
        <v>0</v>
      </c>
      <c r="Z123" s="152">
        <v>0</v>
      </c>
      <c r="AA123" s="153">
        <f t="shared" ref="AA123:AA129" si="3">Z123*K123</f>
        <v>0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ref="BE123:BE129" si="4">IF(U123="základní",N123,0)</f>
        <v>0</v>
      </c>
      <c r="BF123" s="154">
        <f t="shared" ref="BF123:BF129" si="5">IF(U123="snížená",N123,0)</f>
        <v>0</v>
      </c>
      <c r="BG123" s="154">
        <f t="shared" ref="BG123:BG129" si="6">IF(U123="zákl. přenesená",N123,0)</f>
        <v>0</v>
      </c>
      <c r="BH123" s="154">
        <f t="shared" ref="BH123:BH129" si="7">IF(U123="sníž. přenesená",N123,0)</f>
        <v>0</v>
      </c>
      <c r="BI123" s="154">
        <f t="shared" ref="BI123:BI129" si="8">IF(U123="nulová",N123,0)</f>
        <v>0</v>
      </c>
      <c r="BJ123" s="19" t="s">
        <v>83</v>
      </c>
      <c r="BK123" s="154">
        <f t="shared" ref="BK123:BK129" si="9">ROUND(L123*K123,2)</f>
        <v>0</v>
      </c>
      <c r="BL123" s="19" t="s">
        <v>173</v>
      </c>
      <c r="BM123" s="19" t="s">
        <v>706</v>
      </c>
    </row>
    <row r="124" spans="2:65" s="1" customFormat="1" ht="25.5" customHeight="1">
      <c r="B124" s="145"/>
      <c r="C124" s="146" t="s">
        <v>89</v>
      </c>
      <c r="D124" s="146" t="s">
        <v>169</v>
      </c>
      <c r="E124" s="147" t="s">
        <v>707</v>
      </c>
      <c r="F124" s="204" t="s">
        <v>708</v>
      </c>
      <c r="G124" s="204"/>
      <c r="H124" s="204"/>
      <c r="I124" s="204"/>
      <c r="J124" s="148" t="s">
        <v>709</v>
      </c>
      <c r="K124" s="149">
        <v>30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710</v>
      </c>
    </row>
    <row r="125" spans="2:65" s="1" customFormat="1" ht="25.5" customHeight="1">
      <c r="B125" s="145"/>
      <c r="C125" s="146" t="s">
        <v>178</v>
      </c>
      <c r="D125" s="146" t="s">
        <v>169</v>
      </c>
      <c r="E125" s="147" t="s">
        <v>478</v>
      </c>
      <c r="F125" s="204" t="s">
        <v>479</v>
      </c>
      <c r="G125" s="204"/>
      <c r="H125" s="204"/>
      <c r="I125" s="204"/>
      <c r="J125" s="148" t="s">
        <v>197</v>
      </c>
      <c r="K125" s="149">
        <v>52.2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0.64300000000000002</v>
      </c>
      <c r="W125" s="152">
        <f t="shared" si="1"/>
        <v>33.564600000000006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711</v>
      </c>
    </row>
    <row r="126" spans="2:65" s="1" customFormat="1" ht="25.5" customHeight="1">
      <c r="B126" s="145"/>
      <c r="C126" s="146" t="s">
        <v>173</v>
      </c>
      <c r="D126" s="146" t="s">
        <v>169</v>
      </c>
      <c r="E126" s="147" t="s">
        <v>208</v>
      </c>
      <c r="F126" s="204" t="s">
        <v>209</v>
      </c>
      <c r="G126" s="204"/>
      <c r="H126" s="204"/>
      <c r="I126" s="204"/>
      <c r="J126" s="148" t="s">
        <v>197</v>
      </c>
      <c r="K126" s="149">
        <v>14.2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8.3000000000000004E-2</v>
      </c>
      <c r="W126" s="152">
        <f t="shared" si="1"/>
        <v>1.1786000000000001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712</v>
      </c>
    </row>
    <row r="127" spans="2:65" s="1" customFormat="1" ht="38.25" customHeight="1">
      <c r="B127" s="145"/>
      <c r="C127" s="146" t="s">
        <v>185</v>
      </c>
      <c r="D127" s="146" t="s">
        <v>169</v>
      </c>
      <c r="E127" s="147" t="s">
        <v>211</v>
      </c>
      <c r="F127" s="204" t="s">
        <v>212</v>
      </c>
      <c r="G127" s="204"/>
      <c r="H127" s="204"/>
      <c r="I127" s="204"/>
      <c r="J127" s="148" t="s">
        <v>197</v>
      </c>
      <c r="K127" s="149">
        <v>71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4.0000000000000001E-3</v>
      </c>
      <c r="W127" s="152">
        <f t="shared" si="1"/>
        <v>0.28400000000000003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713</v>
      </c>
    </row>
    <row r="128" spans="2:65" s="1" customFormat="1" ht="25.5" customHeight="1">
      <c r="B128" s="145"/>
      <c r="C128" s="146" t="s">
        <v>189</v>
      </c>
      <c r="D128" s="146" t="s">
        <v>169</v>
      </c>
      <c r="E128" s="147" t="s">
        <v>224</v>
      </c>
      <c r="F128" s="204" t="s">
        <v>225</v>
      </c>
      <c r="G128" s="204"/>
      <c r="H128" s="204"/>
      <c r="I128" s="204"/>
      <c r="J128" s="148" t="s">
        <v>221</v>
      </c>
      <c r="K128" s="149">
        <v>26.98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714</v>
      </c>
    </row>
    <row r="129" spans="2:65" s="1" customFormat="1" ht="25.5" customHeight="1">
      <c r="B129" s="145"/>
      <c r="C129" s="146" t="s">
        <v>194</v>
      </c>
      <c r="D129" s="146" t="s">
        <v>169</v>
      </c>
      <c r="E129" s="147" t="s">
        <v>227</v>
      </c>
      <c r="F129" s="204" t="s">
        <v>228</v>
      </c>
      <c r="G129" s="204"/>
      <c r="H129" s="204"/>
      <c r="I129" s="204"/>
      <c r="J129" s="148" t="s">
        <v>197</v>
      </c>
      <c r="K129" s="149">
        <v>38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0.29899999999999999</v>
      </c>
      <c r="W129" s="152">
        <f t="shared" si="1"/>
        <v>11.362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715</v>
      </c>
    </row>
    <row r="130" spans="2:65" s="10" customFormat="1" ht="29.85" customHeight="1">
      <c r="B130" s="134"/>
      <c r="C130" s="135"/>
      <c r="D130" s="144" t="s">
        <v>454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14">
        <f>BK130</f>
        <v>0</v>
      </c>
      <c r="O130" s="215"/>
      <c r="P130" s="215"/>
      <c r="Q130" s="215"/>
      <c r="R130" s="137"/>
      <c r="T130" s="138"/>
      <c r="U130" s="135"/>
      <c r="V130" s="135"/>
      <c r="W130" s="139">
        <f>SUM(W131:W133)</f>
        <v>9.0257000000000005</v>
      </c>
      <c r="X130" s="135"/>
      <c r="Y130" s="139">
        <f>SUM(Y131:Y133)</f>
        <v>1.1332090000000001E-2</v>
      </c>
      <c r="Z130" s="135"/>
      <c r="AA130" s="140">
        <f>SUM(AA131:AA133)</f>
        <v>0</v>
      </c>
      <c r="AR130" s="141" t="s">
        <v>83</v>
      </c>
      <c r="AT130" s="142" t="s">
        <v>77</v>
      </c>
      <c r="AU130" s="142" t="s">
        <v>83</v>
      </c>
      <c r="AY130" s="141" t="s">
        <v>168</v>
      </c>
      <c r="BK130" s="143">
        <f>SUM(BK131:BK133)</f>
        <v>0</v>
      </c>
    </row>
    <row r="131" spans="2:65" s="1" customFormat="1" ht="25.5" customHeight="1">
      <c r="B131" s="145"/>
      <c r="C131" s="146" t="s">
        <v>199</v>
      </c>
      <c r="D131" s="146" t="s">
        <v>169</v>
      </c>
      <c r="E131" s="147" t="s">
        <v>716</v>
      </c>
      <c r="F131" s="204" t="s">
        <v>717</v>
      </c>
      <c r="G131" s="204"/>
      <c r="H131" s="204"/>
      <c r="I131" s="204"/>
      <c r="J131" s="148" t="s">
        <v>197</v>
      </c>
      <c r="K131" s="149">
        <v>6</v>
      </c>
      <c r="L131" s="205"/>
      <c r="M131" s="205"/>
      <c r="N131" s="205">
        <f>ROUND(L131*K131,2)</f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0.81</v>
      </c>
      <c r="W131" s="152">
        <f>V131*K131</f>
        <v>4.8600000000000003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9" t="s">
        <v>83</v>
      </c>
      <c r="BK131" s="154">
        <f>ROUND(L131*K131,2)</f>
        <v>0</v>
      </c>
      <c r="BL131" s="19" t="s">
        <v>173</v>
      </c>
      <c r="BM131" s="19" t="s">
        <v>718</v>
      </c>
    </row>
    <row r="132" spans="2:65" s="1" customFormat="1" ht="16.5" customHeight="1">
      <c r="B132" s="145"/>
      <c r="C132" s="146" t="s">
        <v>203</v>
      </c>
      <c r="D132" s="146" t="s">
        <v>169</v>
      </c>
      <c r="E132" s="147" t="s">
        <v>719</v>
      </c>
      <c r="F132" s="204" t="s">
        <v>720</v>
      </c>
      <c r="G132" s="204"/>
      <c r="H132" s="204"/>
      <c r="I132" s="204"/>
      <c r="J132" s="148" t="s">
        <v>172</v>
      </c>
      <c r="K132" s="149">
        <v>7.7</v>
      </c>
      <c r="L132" s="205"/>
      <c r="M132" s="205"/>
      <c r="N132" s="205">
        <f>ROUND(L132*K132,2)</f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0.39700000000000002</v>
      </c>
      <c r="W132" s="152">
        <f>V132*K132</f>
        <v>3.0569000000000002</v>
      </c>
      <c r="X132" s="152">
        <v>1.4357E-3</v>
      </c>
      <c r="Y132" s="152">
        <f>X132*K132</f>
        <v>1.1054890000000001E-2</v>
      </c>
      <c r="Z132" s="152">
        <v>0</v>
      </c>
      <c r="AA132" s="153">
        <f>Z132*K132</f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9" t="s">
        <v>83</v>
      </c>
      <c r="BK132" s="154">
        <f>ROUND(L132*K132,2)</f>
        <v>0</v>
      </c>
      <c r="BL132" s="19" t="s">
        <v>173</v>
      </c>
      <c r="BM132" s="19" t="s">
        <v>721</v>
      </c>
    </row>
    <row r="133" spans="2:65" s="1" customFormat="1" ht="16.5" customHeight="1">
      <c r="B133" s="145"/>
      <c r="C133" s="146" t="s">
        <v>207</v>
      </c>
      <c r="D133" s="146" t="s">
        <v>169</v>
      </c>
      <c r="E133" s="147" t="s">
        <v>722</v>
      </c>
      <c r="F133" s="204" t="s">
        <v>723</v>
      </c>
      <c r="G133" s="204"/>
      <c r="H133" s="204"/>
      <c r="I133" s="204"/>
      <c r="J133" s="148" t="s">
        <v>172</v>
      </c>
      <c r="K133" s="149">
        <v>7.7</v>
      </c>
      <c r="L133" s="205"/>
      <c r="M133" s="205"/>
      <c r="N133" s="205">
        <f>ROUND(L133*K133,2)</f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0.14399999999999999</v>
      </c>
      <c r="W133" s="152">
        <f>V133*K133</f>
        <v>1.1088</v>
      </c>
      <c r="X133" s="152">
        <v>3.6000000000000001E-5</v>
      </c>
      <c r="Y133" s="152">
        <f>X133*K133</f>
        <v>2.7720000000000002E-4</v>
      </c>
      <c r="Z133" s="152">
        <v>0</v>
      </c>
      <c r="AA133" s="153">
        <f>Z133*K133</f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173</v>
      </c>
      <c r="BM133" s="19" t="s">
        <v>724</v>
      </c>
    </row>
    <row r="134" spans="2:65" s="10" customFormat="1" ht="29.85" customHeight="1">
      <c r="B134" s="134"/>
      <c r="C134" s="135"/>
      <c r="D134" s="144" t="s">
        <v>144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14">
        <f>BK134</f>
        <v>0</v>
      </c>
      <c r="O134" s="215"/>
      <c r="P134" s="215"/>
      <c r="Q134" s="215"/>
      <c r="R134" s="137"/>
      <c r="T134" s="138"/>
      <c r="U134" s="135"/>
      <c r="V134" s="135"/>
      <c r="W134" s="139">
        <f>SUM(W135:W139)</f>
        <v>39.358422000000004</v>
      </c>
      <c r="X134" s="135"/>
      <c r="Y134" s="139">
        <f>SUM(Y135:Y139)</f>
        <v>0.74364181696000009</v>
      </c>
      <c r="Z134" s="135"/>
      <c r="AA134" s="140">
        <f>SUM(AA135:AA139)</f>
        <v>0</v>
      </c>
      <c r="AR134" s="141" t="s">
        <v>83</v>
      </c>
      <c r="AT134" s="142" t="s">
        <v>77</v>
      </c>
      <c r="AU134" s="142" t="s">
        <v>83</v>
      </c>
      <c r="AY134" s="141" t="s">
        <v>168</v>
      </c>
      <c r="BK134" s="143">
        <f>SUM(BK135:BK139)</f>
        <v>0</v>
      </c>
    </row>
    <row r="135" spans="2:65" s="1" customFormat="1" ht="25.5" customHeight="1">
      <c r="B135" s="145"/>
      <c r="C135" s="146" t="s">
        <v>87</v>
      </c>
      <c r="D135" s="146" t="s">
        <v>169</v>
      </c>
      <c r="E135" s="147" t="s">
        <v>725</v>
      </c>
      <c r="F135" s="204" t="s">
        <v>726</v>
      </c>
      <c r="G135" s="204"/>
      <c r="H135" s="204"/>
      <c r="I135" s="204"/>
      <c r="J135" s="148" t="s">
        <v>197</v>
      </c>
      <c r="K135" s="149">
        <v>8.1999999999999993</v>
      </c>
      <c r="L135" s="205"/>
      <c r="M135" s="205"/>
      <c r="N135" s="205">
        <f>ROUND(L135*K135,2)</f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0.93799999999999994</v>
      </c>
      <c r="W135" s="152">
        <f>V135*K135</f>
        <v>7.6915999999999984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173</v>
      </c>
      <c r="BM135" s="19" t="s">
        <v>727</v>
      </c>
    </row>
    <row r="136" spans="2:65" s="1" customFormat="1" ht="38.25" customHeight="1">
      <c r="B136" s="145"/>
      <c r="C136" s="146" t="s">
        <v>91</v>
      </c>
      <c r="D136" s="146" t="s">
        <v>169</v>
      </c>
      <c r="E136" s="147" t="s">
        <v>728</v>
      </c>
      <c r="F136" s="204" t="s">
        <v>729</v>
      </c>
      <c r="G136" s="204"/>
      <c r="H136" s="204"/>
      <c r="I136" s="204"/>
      <c r="J136" s="148" t="s">
        <v>172</v>
      </c>
      <c r="K136" s="149">
        <v>35.25</v>
      </c>
      <c r="L136" s="205"/>
      <c r="M136" s="205"/>
      <c r="N136" s="205">
        <f>ROUND(L136*K136,2)</f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0.41599999999999998</v>
      </c>
      <c r="W136" s="152">
        <f>V136*K136</f>
        <v>14.664</v>
      </c>
      <c r="X136" s="152">
        <v>1.8247000000000001E-3</v>
      </c>
      <c r="Y136" s="152">
        <f>X136*K136</f>
        <v>6.4320675000000008E-2</v>
      </c>
      <c r="Z136" s="152">
        <v>0</v>
      </c>
      <c r="AA136" s="153">
        <f>Z136*K136</f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173</v>
      </c>
      <c r="BM136" s="19" t="s">
        <v>730</v>
      </c>
    </row>
    <row r="137" spans="2:65" s="1" customFormat="1" ht="25.5" customHeight="1">
      <c r="B137" s="145"/>
      <c r="C137" s="146" t="s">
        <v>217</v>
      </c>
      <c r="D137" s="146" t="s">
        <v>169</v>
      </c>
      <c r="E137" s="147" t="s">
        <v>731</v>
      </c>
      <c r="F137" s="204" t="s">
        <v>732</v>
      </c>
      <c r="G137" s="204"/>
      <c r="H137" s="204"/>
      <c r="I137" s="204"/>
      <c r="J137" s="148" t="s">
        <v>172</v>
      </c>
      <c r="K137" s="149">
        <v>35.25</v>
      </c>
      <c r="L137" s="205"/>
      <c r="M137" s="205"/>
      <c r="N137" s="205">
        <f>ROUND(L137*K137,2)</f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0.192</v>
      </c>
      <c r="W137" s="152">
        <f>V137*K137</f>
        <v>6.7679999999999998</v>
      </c>
      <c r="X137" s="152">
        <v>3.6000000000000001E-5</v>
      </c>
      <c r="Y137" s="152">
        <f>X137*K137</f>
        <v>1.2689999999999999E-3</v>
      </c>
      <c r="Z137" s="152">
        <v>0</v>
      </c>
      <c r="AA137" s="153">
        <f>Z137*K137</f>
        <v>0</v>
      </c>
      <c r="AR137" s="19" t="s">
        <v>173</v>
      </c>
      <c r="AT137" s="19" t="s">
        <v>169</v>
      </c>
      <c r="AU137" s="19" t="s">
        <v>89</v>
      </c>
      <c r="AY137" s="19" t="s">
        <v>168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173</v>
      </c>
      <c r="BM137" s="19" t="s">
        <v>733</v>
      </c>
    </row>
    <row r="138" spans="2:65" s="1" customFormat="1" ht="25.5" customHeight="1">
      <c r="B138" s="145"/>
      <c r="C138" s="146" t="s">
        <v>223</v>
      </c>
      <c r="D138" s="146" t="s">
        <v>169</v>
      </c>
      <c r="E138" s="147" t="s">
        <v>734</v>
      </c>
      <c r="F138" s="204" t="s">
        <v>735</v>
      </c>
      <c r="G138" s="204"/>
      <c r="H138" s="204"/>
      <c r="I138" s="204"/>
      <c r="J138" s="148" t="s">
        <v>221</v>
      </c>
      <c r="K138" s="149">
        <v>2.3E-2</v>
      </c>
      <c r="L138" s="205"/>
      <c r="M138" s="205"/>
      <c r="N138" s="205">
        <f>ROUND(L138*K138,2)</f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41.774000000000001</v>
      </c>
      <c r="W138" s="152">
        <f>V138*K138</f>
        <v>0.96080200000000004</v>
      </c>
      <c r="X138" s="152">
        <v>1.0383020000000001</v>
      </c>
      <c r="Y138" s="152">
        <f>X138*K138</f>
        <v>2.3880946E-2</v>
      </c>
      <c r="Z138" s="152">
        <v>0</v>
      </c>
      <c r="AA138" s="153">
        <f>Z138*K138</f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173</v>
      </c>
      <c r="BM138" s="19" t="s">
        <v>736</v>
      </c>
    </row>
    <row r="139" spans="2:65" s="1" customFormat="1" ht="25.5" customHeight="1">
      <c r="B139" s="145"/>
      <c r="C139" s="146" t="s">
        <v>11</v>
      </c>
      <c r="D139" s="146" t="s">
        <v>169</v>
      </c>
      <c r="E139" s="147" t="s">
        <v>737</v>
      </c>
      <c r="F139" s="204" t="s">
        <v>738</v>
      </c>
      <c r="G139" s="204"/>
      <c r="H139" s="204"/>
      <c r="I139" s="204"/>
      <c r="J139" s="148" t="s">
        <v>221</v>
      </c>
      <c r="K139" s="149">
        <v>0.622</v>
      </c>
      <c r="L139" s="205"/>
      <c r="M139" s="205"/>
      <c r="N139" s="205">
        <f>ROUND(L139*K139,2)</f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14.91</v>
      </c>
      <c r="W139" s="152">
        <f>V139*K139</f>
        <v>9.2740200000000002</v>
      </c>
      <c r="X139" s="152">
        <v>1.0517221800000001</v>
      </c>
      <c r="Y139" s="152">
        <f>X139*K139</f>
        <v>0.65417119596000006</v>
      </c>
      <c r="Z139" s="152">
        <v>0</v>
      </c>
      <c r="AA139" s="153">
        <f>Z139*K139</f>
        <v>0</v>
      </c>
      <c r="AR139" s="19" t="s">
        <v>173</v>
      </c>
      <c r="AT139" s="19" t="s">
        <v>169</v>
      </c>
      <c r="AU139" s="19" t="s">
        <v>89</v>
      </c>
      <c r="AY139" s="19" t="s">
        <v>168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173</v>
      </c>
      <c r="BM139" s="19" t="s">
        <v>739</v>
      </c>
    </row>
    <row r="140" spans="2:65" s="10" customFormat="1" ht="29.85" customHeight="1">
      <c r="B140" s="134"/>
      <c r="C140" s="135"/>
      <c r="D140" s="144" t="s">
        <v>145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14">
        <f>BK140</f>
        <v>0</v>
      </c>
      <c r="O140" s="215"/>
      <c r="P140" s="215"/>
      <c r="Q140" s="215"/>
      <c r="R140" s="137"/>
      <c r="T140" s="138"/>
      <c r="U140" s="135"/>
      <c r="V140" s="135"/>
      <c r="W140" s="139">
        <f>SUM(W141:W143)</f>
        <v>111.782</v>
      </c>
      <c r="X140" s="135"/>
      <c r="Y140" s="139">
        <f>SUM(Y141:Y143)</f>
        <v>89.855999999999995</v>
      </c>
      <c r="Z140" s="135"/>
      <c r="AA140" s="140">
        <f>SUM(AA141:AA143)</f>
        <v>0</v>
      </c>
      <c r="AR140" s="141" t="s">
        <v>83</v>
      </c>
      <c r="AT140" s="142" t="s">
        <v>77</v>
      </c>
      <c r="AU140" s="142" t="s">
        <v>83</v>
      </c>
      <c r="AY140" s="141" t="s">
        <v>168</v>
      </c>
      <c r="BK140" s="143">
        <f>SUM(BK141:BK143)</f>
        <v>0</v>
      </c>
    </row>
    <row r="141" spans="2:65" s="1" customFormat="1" ht="25.5" customHeight="1">
      <c r="B141" s="145"/>
      <c r="C141" s="146" t="s">
        <v>96</v>
      </c>
      <c r="D141" s="146" t="s">
        <v>169</v>
      </c>
      <c r="E141" s="147" t="s">
        <v>740</v>
      </c>
      <c r="F141" s="204" t="s">
        <v>741</v>
      </c>
      <c r="G141" s="204"/>
      <c r="H141" s="204"/>
      <c r="I141" s="204"/>
      <c r="J141" s="148" t="s">
        <v>239</v>
      </c>
      <c r="K141" s="149">
        <v>4</v>
      </c>
      <c r="L141" s="205"/>
      <c r="M141" s="205"/>
      <c r="N141" s="205">
        <f>ROUND(L141*K141,2)</f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1.508</v>
      </c>
      <c r="W141" s="152">
        <f>V141*K141</f>
        <v>6.032</v>
      </c>
      <c r="X141" s="152">
        <v>0</v>
      </c>
      <c r="Y141" s="152">
        <f>X141*K141</f>
        <v>0</v>
      </c>
      <c r="Z141" s="152">
        <v>0</v>
      </c>
      <c r="AA141" s="153">
        <f>Z141*K141</f>
        <v>0</v>
      </c>
      <c r="AR141" s="19" t="s">
        <v>173</v>
      </c>
      <c r="AT141" s="19" t="s">
        <v>169</v>
      </c>
      <c r="AU141" s="19" t="s">
        <v>89</v>
      </c>
      <c r="AY141" s="19" t="s">
        <v>168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9" t="s">
        <v>83</v>
      </c>
      <c r="BK141" s="154">
        <f>ROUND(L141*K141,2)</f>
        <v>0</v>
      </c>
      <c r="BL141" s="19" t="s">
        <v>173</v>
      </c>
      <c r="BM141" s="19" t="s">
        <v>742</v>
      </c>
    </row>
    <row r="142" spans="2:65" s="1" customFormat="1" ht="16.5" customHeight="1">
      <c r="B142" s="145"/>
      <c r="C142" s="155" t="s">
        <v>99</v>
      </c>
      <c r="D142" s="155" t="s">
        <v>218</v>
      </c>
      <c r="E142" s="156" t="s">
        <v>743</v>
      </c>
      <c r="F142" s="206" t="s">
        <v>744</v>
      </c>
      <c r="G142" s="206"/>
      <c r="H142" s="206"/>
      <c r="I142" s="206"/>
      <c r="J142" s="157" t="s">
        <v>239</v>
      </c>
      <c r="K142" s="158">
        <v>4</v>
      </c>
      <c r="L142" s="207"/>
      <c r="M142" s="207"/>
      <c r="N142" s="207">
        <f>ROUND(L142*K142,2)</f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0</v>
      </c>
      <c r="W142" s="152">
        <f>V142*K142</f>
        <v>0</v>
      </c>
      <c r="X142" s="152">
        <v>0</v>
      </c>
      <c r="Y142" s="152">
        <f>X142*K142</f>
        <v>0</v>
      </c>
      <c r="Z142" s="152">
        <v>0</v>
      </c>
      <c r="AA142" s="153">
        <f>Z142*K142</f>
        <v>0</v>
      </c>
      <c r="AR142" s="19" t="s">
        <v>199</v>
      </c>
      <c r="AT142" s="19" t="s">
        <v>218</v>
      </c>
      <c r="AU142" s="19" t="s">
        <v>89</v>
      </c>
      <c r="AY142" s="19" t="s">
        <v>168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19" t="s">
        <v>83</v>
      </c>
      <c r="BK142" s="154">
        <f>ROUND(L142*K142,2)</f>
        <v>0</v>
      </c>
      <c r="BL142" s="19" t="s">
        <v>173</v>
      </c>
      <c r="BM142" s="19" t="s">
        <v>745</v>
      </c>
    </row>
    <row r="143" spans="2:65" s="1" customFormat="1" ht="25.5" customHeight="1">
      <c r="B143" s="145"/>
      <c r="C143" s="146" t="s">
        <v>236</v>
      </c>
      <c r="D143" s="146" t="s">
        <v>169</v>
      </c>
      <c r="E143" s="147" t="s">
        <v>746</v>
      </c>
      <c r="F143" s="204" t="s">
        <v>747</v>
      </c>
      <c r="G143" s="204"/>
      <c r="H143" s="204"/>
      <c r="I143" s="204"/>
      <c r="J143" s="148" t="s">
        <v>197</v>
      </c>
      <c r="K143" s="149">
        <v>45</v>
      </c>
      <c r="L143" s="205"/>
      <c r="M143" s="205"/>
      <c r="N143" s="205">
        <f>ROUND(L143*K143,2)</f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2.35</v>
      </c>
      <c r="W143" s="152">
        <f>V143*K143</f>
        <v>105.75</v>
      </c>
      <c r="X143" s="152">
        <v>1.9967999999999999</v>
      </c>
      <c r="Y143" s="152">
        <f>X143*K143</f>
        <v>89.855999999999995</v>
      </c>
      <c r="Z143" s="152">
        <v>0</v>
      </c>
      <c r="AA143" s="153">
        <f>Z143*K143</f>
        <v>0</v>
      </c>
      <c r="AR143" s="19" t="s">
        <v>173</v>
      </c>
      <c r="AT143" s="19" t="s">
        <v>169</v>
      </c>
      <c r="AU143" s="19" t="s">
        <v>89</v>
      </c>
      <c r="AY143" s="19" t="s">
        <v>168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19" t="s">
        <v>83</v>
      </c>
      <c r="BK143" s="154">
        <f>ROUND(L143*K143,2)</f>
        <v>0</v>
      </c>
      <c r="BL143" s="19" t="s">
        <v>173</v>
      </c>
      <c r="BM143" s="19" t="s">
        <v>748</v>
      </c>
    </row>
    <row r="144" spans="2:65" s="10" customFormat="1" ht="37.35" customHeight="1">
      <c r="B144" s="134"/>
      <c r="C144" s="135"/>
      <c r="D144" s="136" t="s">
        <v>455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216">
        <f>BK144</f>
        <v>0</v>
      </c>
      <c r="O144" s="217"/>
      <c r="P144" s="217"/>
      <c r="Q144" s="217"/>
      <c r="R144" s="137"/>
      <c r="T144" s="138"/>
      <c r="U144" s="135"/>
      <c r="V144" s="135"/>
      <c r="W144" s="139">
        <f>W145+W153+W159</f>
        <v>18.133302999999998</v>
      </c>
      <c r="X144" s="135"/>
      <c r="Y144" s="139">
        <f>Y145+Y153+Y159</f>
        <v>4.7834000000000003</v>
      </c>
      <c r="Z144" s="135"/>
      <c r="AA144" s="140">
        <f>AA145+AA153+AA159</f>
        <v>0</v>
      </c>
      <c r="AR144" s="141" t="s">
        <v>89</v>
      </c>
      <c r="AT144" s="142" t="s">
        <v>77</v>
      </c>
      <c r="AU144" s="142" t="s">
        <v>78</v>
      </c>
      <c r="AY144" s="141" t="s">
        <v>168</v>
      </c>
      <c r="BK144" s="143">
        <f>BK145+BK153+BK159</f>
        <v>0</v>
      </c>
    </row>
    <row r="145" spans="2:65" s="10" customFormat="1" ht="19.95" customHeight="1">
      <c r="B145" s="134"/>
      <c r="C145" s="135"/>
      <c r="D145" s="144" t="s">
        <v>456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12">
        <f>BK145</f>
        <v>0</v>
      </c>
      <c r="O145" s="213"/>
      <c r="P145" s="213"/>
      <c r="Q145" s="213"/>
      <c r="R145" s="137"/>
      <c r="T145" s="138"/>
      <c r="U145" s="135"/>
      <c r="V145" s="135"/>
      <c r="W145" s="139">
        <f>SUM(W146:W152)</f>
        <v>5.2361340000000007</v>
      </c>
      <c r="X145" s="135"/>
      <c r="Y145" s="139">
        <f>SUM(Y146:Y152)</f>
        <v>3.2000000000000001E-2</v>
      </c>
      <c r="Z145" s="135"/>
      <c r="AA145" s="140">
        <f>SUM(AA146:AA152)</f>
        <v>0</v>
      </c>
      <c r="AR145" s="141" t="s">
        <v>89</v>
      </c>
      <c r="AT145" s="142" t="s">
        <v>77</v>
      </c>
      <c r="AU145" s="142" t="s">
        <v>83</v>
      </c>
      <c r="AY145" s="141" t="s">
        <v>168</v>
      </c>
      <c r="BK145" s="143">
        <f>SUM(BK146:BK152)</f>
        <v>0</v>
      </c>
    </row>
    <row r="146" spans="2:65" s="1" customFormat="1" ht="38.25" customHeight="1">
      <c r="B146" s="145"/>
      <c r="C146" s="146" t="s">
        <v>241</v>
      </c>
      <c r="D146" s="146" t="s">
        <v>169</v>
      </c>
      <c r="E146" s="147" t="s">
        <v>646</v>
      </c>
      <c r="F146" s="204" t="s">
        <v>647</v>
      </c>
      <c r="G146" s="204"/>
      <c r="H146" s="204"/>
      <c r="I146" s="204"/>
      <c r="J146" s="148" t="s">
        <v>172</v>
      </c>
      <c r="K146" s="149">
        <v>6.16</v>
      </c>
      <c r="L146" s="205"/>
      <c r="M146" s="205"/>
      <c r="N146" s="205">
        <f t="shared" ref="N146:N152" si="10">ROUND(L146*K146,2)</f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2.4E-2</v>
      </c>
      <c r="W146" s="152">
        <f t="shared" ref="W146:W152" si="11">V146*K146</f>
        <v>0.14784</v>
      </c>
      <c r="X146" s="152">
        <v>0</v>
      </c>
      <c r="Y146" s="152">
        <f t="shared" ref="Y146:Y152" si="12">X146*K146</f>
        <v>0</v>
      </c>
      <c r="Z146" s="152">
        <v>0</v>
      </c>
      <c r="AA146" s="153">
        <f t="shared" ref="AA146:AA152" si="13">Z146*K146</f>
        <v>0</v>
      </c>
      <c r="AR146" s="19" t="s">
        <v>96</v>
      </c>
      <c r="AT146" s="19" t="s">
        <v>169</v>
      </c>
      <c r="AU146" s="19" t="s">
        <v>89</v>
      </c>
      <c r="AY146" s="19" t="s">
        <v>168</v>
      </c>
      <c r="BE146" s="154">
        <f t="shared" ref="BE146:BE152" si="14">IF(U146="základní",N146,0)</f>
        <v>0</v>
      </c>
      <c r="BF146" s="154">
        <f t="shared" ref="BF146:BF152" si="15">IF(U146="snížená",N146,0)</f>
        <v>0</v>
      </c>
      <c r="BG146" s="154">
        <f t="shared" ref="BG146:BG152" si="16">IF(U146="zákl. přenesená",N146,0)</f>
        <v>0</v>
      </c>
      <c r="BH146" s="154">
        <f t="shared" ref="BH146:BH152" si="17">IF(U146="sníž. přenesená",N146,0)</f>
        <v>0</v>
      </c>
      <c r="BI146" s="154">
        <f t="shared" ref="BI146:BI152" si="18">IF(U146="nulová",N146,0)</f>
        <v>0</v>
      </c>
      <c r="BJ146" s="19" t="s">
        <v>83</v>
      </c>
      <c r="BK146" s="154">
        <f t="shared" ref="BK146:BK152" si="19">ROUND(L146*K146,2)</f>
        <v>0</v>
      </c>
      <c r="BL146" s="19" t="s">
        <v>96</v>
      </c>
      <c r="BM146" s="19" t="s">
        <v>749</v>
      </c>
    </row>
    <row r="147" spans="2:65" s="1" customFormat="1" ht="25.5" customHeight="1">
      <c r="B147" s="145"/>
      <c r="C147" s="146" t="s">
        <v>245</v>
      </c>
      <c r="D147" s="146" t="s">
        <v>169</v>
      </c>
      <c r="E147" s="147" t="s">
        <v>650</v>
      </c>
      <c r="F147" s="204" t="s">
        <v>651</v>
      </c>
      <c r="G147" s="204"/>
      <c r="H147" s="204"/>
      <c r="I147" s="204"/>
      <c r="J147" s="148" t="s">
        <v>172</v>
      </c>
      <c r="K147" s="149">
        <v>42.95</v>
      </c>
      <c r="L147" s="205"/>
      <c r="M147" s="205"/>
      <c r="N147" s="205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5.3999999999999999E-2</v>
      </c>
      <c r="W147" s="152">
        <f t="shared" si="11"/>
        <v>2.3193000000000001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96</v>
      </c>
      <c r="AT147" s="19" t="s">
        <v>169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96</v>
      </c>
      <c r="BM147" s="19" t="s">
        <v>750</v>
      </c>
    </row>
    <row r="148" spans="2:65" s="1" customFormat="1" ht="16.5" customHeight="1">
      <c r="B148" s="145"/>
      <c r="C148" s="155" t="s">
        <v>10</v>
      </c>
      <c r="D148" s="155" t="s">
        <v>218</v>
      </c>
      <c r="E148" s="156" t="s">
        <v>654</v>
      </c>
      <c r="F148" s="206" t="s">
        <v>655</v>
      </c>
      <c r="G148" s="206"/>
      <c r="H148" s="206"/>
      <c r="I148" s="206"/>
      <c r="J148" s="157" t="s">
        <v>221</v>
      </c>
      <c r="K148" s="158">
        <v>1.4999999999999999E-2</v>
      </c>
      <c r="L148" s="207"/>
      <c r="M148" s="207"/>
      <c r="N148" s="207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1"/>
        <v>0</v>
      </c>
      <c r="X148" s="152">
        <v>1</v>
      </c>
      <c r="Y148" s="152">
        <f t="shared" si="12"/>
        <v>1.4999999999999999E-2</v>
      </c>
      <c r="Z148" s="152">
        <v>0</v>
      </c>
      <c r="AA148" s="153">
        <f t="shared" si="13"/>
        <v>0</v>
      </c>
      <c r="AR148" s="19" t="s">
        <v>289</v>
      </c>
      <c r="AT148" s="19" t="s">
        <v>218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96</v>
      </c>
      <c r="BM148" s="19" t="s">
        <v>751</v>
      </c>
    </row>
    <row r="149" spans="2:65" s="1" customFormat="1" ht="25.5" customHeight="1">
      <c r="B149" s="145"/>
      <c r="C149" s="146" t="s">
        <v>109</v>
      </c>
      <c r="D149" s="146" t="s">
        <v>169</v>
      </c>
      <c r="E149" s="147" t="s">
        <v>658</v>
      </c>
      <c r="F149" s="204" t="s">
        <v>659</v>
      </c>
      <c r="G149" s="204"/>
      <c r="H149" s="204"/>
      <c r="I149" s="204"/>
      <c r="J149" s="148" t="s">
        <v>172</v>
      </c>
      <c r="K149" s="149">
        <v>6.16</v>
      </c>
      <c r="L149" s="205"/>
      <c r="M149" s="205"/>
      <c r="N149" s="205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0.03</v>
      </c>
      <c r="W149" s="152">
        <f t="shared" si="11"/>
        <v>0.18479999999999999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96</v>
      </c>
      <c r="AT149" s="19" t="s">
        <v>169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96</v>
      </c>
      <c r="BM149" s="19" t="s">
        <v>752</v>
      </c>
    </row>
    <row r="150" spans="2:65" s="1" customFormat="1" ht="25.5" customHeight="1">
      <c r="B150" s="145"/>
      <c r="C150" s="146" t="s">
        <v>255</v>
      </c>
      <c r="D150" s="146" t="s">
        <v>169</v>
      </c>
      <c r="E150" s="147" t="s">
        <v>662</v>
      </c>
      <c r="F150" s="204" t="s">
        <v>663</v>
      </c>
      <c r="G150" s="204"/>
      <c r="H150" s="204"/>
      <c r="I150" s="204"/>
      <c r="J150" s="148" t="s">
        <v>172</v>
      </c>
      <c r="K150" s="149">
        <v>42.95</v>
      </c>
      <c r="L150" s="205"/>
      <c r="M150" s="205"/>
      <c r="N150" s="205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5.8999999999999997E-2</v>
      </c>
      <c r="W150" s="152">
        <f t="shared" si="11"/>
        <v>2.5340500000000001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96</v>
      </c>
      <c r="AT150" s="19" t="s">
        <v>169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96</v>
      </c>
      <c r="BM150" s="19" t="s">
        <v>753</v>
      </c>
    </row>
    <row r="151" spans="2:65" s="1" customFormat="1" ht="16.5" customHeight="1">
      <c r="B151" s="145"/>
      <c r="C151" s="155" t="s">
        <v>259</v>
      </c>
      <c r="D151" s="155" t="s">
        <v>218</v>
      </c>
      <c r="E151" s="156" t="s">
        <v>666</v>
      </c>
      <c r="F151" s="206" t="s">
        <v>667</v>
      </c>
      <c r="G151" s="206"/>
      <c r="H151" s="206"/>
      <c r="I151" s="206"/>
      <c r="J151" s="157" t="s">
        <v>221</v>
      </c>
      <c r="K151" s="158">
        <v>1.7000000000000001E-2</v>
      </c>
      <c r="L151" s="207"/>
      <c r="M151" s="207"/>
      <c r="N151" s="207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</v>
      </c>
      <c r="W151" s="152">
        <f t="shared" si="11"/>
        <v>0</v>
      </c>
      <c r="X151" s="152">
        <v>1</v>
      </c>
      <c r="Y151" s="152">
        <f t="shared" si="12"/>
        <v>1.7000000000000001E-2</v>
      </c>
      <c r="Z151" s="152">
        <v>0</v>
      </c>
      <c r="AA151" s="153">
        <f t="shared" si="13"/>
        <v>0</v>
      </c>
      <c r="AR151" s="19" t="s">
        <v>289</v>
      </c>
      <c r="AT151" s="19" t="s">
        <v>218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96</v>
      </c>
      <c r="BM151" s="19" t="s">
        <v>754</v>
      </c>
    </row>
    <row r="152" spans="2:65" s="1" customFormat="1" ht="38.25" customHeight="1">
      <c r="B152" s="145"/>
      <c r="C152" s="146" t="s">
        <v>263</v>
      </c>
      <c r="D152" s="146" t="s">
        <v>169</v>
      </c>
      <c r="E152" s="147" t="s">
        <v>694</v>
      </c>
      <c r="F152" s="204" t="s">
        <v>695</v>
      </c>
      <c r="G152" s="204"/>
      <c r="H152" s="204"/>
      <c r="I152" s="204"/>
      <c r="J152" s="148" t="s">
        <v>221</v>
      </c>
      <c r="K152" s="149">
        <v>3.2000000000000001E-2</v>
      </c>
      <c r="L152" s="205"/>
      <c r="M152" s="205"/>
      <c r="N152" s="205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1.5669999999999999</v>
      </c>
      <c r="W152" s="152">
        <f t="shared" si="11"/>
        <v>5.0144000000000001E-2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96</v>
      </c>
      <c r="AT152" s="19" t="s">
        <v>169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96</v>
      </c>
      <c r="BM152" s="19" t="s">
        <v>755</v>
      </c>
    </row>
    <row r="153" spans="2:65" s="10" customFormat="1" ht="29.85" customHeight="1">
      <c r="B153" s="134"/>
      <c r="C153" s="135"/>
      <c r="D153" s="144" t="s">
        <v>701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14">
        <f>BK153</f>
        <v>0</v>
      </c>
      <c r="O153" s="215"/>
      <c r="P153" s="215"/>
      <c r="Q153" s="215"/>
      <c r="R153" s="137"/>
      <c r="T153" s="138"/>
      <c r="U153" s="135"/>
      <c r="V153" s="135"/>
      <c r="W153" s="139">
        <f>SUM(W154:W158)</f>
        <v>6.1200699999999992</v>
      </c>
      <c r="X153" s="135"/>
      <c r="Y153" s="139">
        <f>SUM(Y154:Y158)</f>
        <v>2.7144000000000004</v>
      </c>
      <c r="Z153" s="135"/>
      <c r="AA153" s="140">
        <f>SUM(AA154:AA158)</f>
        <v>0</v>
      </c>
      <c r="AR153" s="141" t="s">
        <v>89</v>
      </c>
      <c r="AT153" s="142" t="s">
        <v>77</v>
      </c>
      <c r="AU153" s="142" t="s">
        <v>83</v>
      </c>
      <c r="AY153" s="141" t="s">
        <v>168</v>
      </c>
      <c r="BK153" s="143">
        <f>SUM(BK154:BK158)</f>
        <v>0</v>
      </c>
    </row>
    <row r="154" spans="2:65" s="1" customFormat="1" ht="25.5" customHeight="1">
      <c r="B154" s="145"/>
      <c r="C154" s="146" t="s">
        <v>112</v>
      </c>
      <c r="D154" s="146" t="s">
        <v>169</v>
      </c>
      <c r="E154" s="147" t="s">
        <v>756</v>
      </c>
      <c r="F154" s="204" t="s">
        <v>757</v>
      </c>
      <c r="G154" s="204"/>
      <c r="H154" s="204"/>
      <c r="I154" s="204"/>
      <c r="J154" s="148" t="s">
        <v>197</v>
      </c>
      <c r="K154" s="149">
        <v>3.3929999999999998</v>
      </c>
      <c r="L154" s="205"/>
      <c r="M154" s="205"/>
      <c r="N154" s="205">
        <f>ROUND(L154*K154,2)</f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0</v>
      </c>
      <c r="W154" s="152">
        <f>V154*K154</f>
        <v>0</v>
      </c>
      <c r="X154" s="152">
        <v>0</v>
      </c>
      <c r="Y154" s="152">
        <f>X154*K154</f>
        <v>0</v>
      </c>
      <c r="Z154" s="152">
        <v>0</v>
      </c>
      <c r="AA154" s="153">
        <f>Z154*K154</f>
        <v>0</v>
      </c>
      <c r="AR154" s="19" t="s">
        <v>96</v>
      </c>
      <c r="AT154" s="19" t="s">
        <v>169</v>
      </c>
      <c r="AU154" s="19" t="s">
        <v>89</v>
      </c>
      <c r="AY154" s="19" t="s">
        <v>168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9" t="s">
        <v>83</v>
      </c>
      <c r="BK154" s="154">
        <f>ROUND(L154*K154,2)</f>
        <v>0</v>
      </c>
      <c r="BL154" s="19" t="s">
        <v>96</v>
      </c>
      <c r="BM154" s="19" t="s">
        <v>758</v>
      </c>
    </row>
    <row r="155" spans="2:65" s="1" customFormat="1" ht="63.75" customHeight="1">
      <c r="B155" s="145"/>
      <c r="C155" s="155" t="s">
        <v>115</v>
      </c>
      <c r="D155" s="155" t="s">
        <v>218</v>
      </c>
      <c r="E155" s="156" t="s">
        <v>759</v>
      </c>
      <c r="F155" s="206" t="s">
        <v>760</v>
      </c>
      <c r="G155" s="206"/>
      <c r="H155" s="206"/>
      <c r="I155" s="206"/>
      <c r="J155" s="157" t="s">
        <v>197</v>
      </c>
      <c r="K155" s="158">
        <v>1.5760000000000001</v>
      </c>
      <c r="L155" s="207"/>
      <c r="M155" s="207"/>
      <c r="N155" s="207">
        <f>ROUND(L155*K155,2)</f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</v>
      </c>
      <c r="W155" s="152">
        <f>V155*K155</f>
        <v>0</v>
      </c>
      <c r="X155" s="152">
        <v>0.8</v>
      </c>
      <c r="Y155" s="152">
        <f>X155*K155</f>
        <v>1.2608000000000001</v>
      </c>
      <c r="Z155" s="152">
        <v>0</v>
      </c>
      <c r="AA155" s="153">
        <f>Z155*K155</f>
        <v>0</v>
      </c>
      <c r="AR155" s="19" t="s">
        <v>289</v>
      </c>
      <c r="AT155" s="19" t="s">
        <v>218</v>
      </c>
      <c r="AU155" s="19" t="s">
        <v>89</v>
      </c>
      <c r="AY155" s="19" t="s">
        <v>168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96</v>
      </c>
      <c r="BM155" s="19" t="s">
        <v>761</v>
      </c>
    </row>
    <row r="156" spans="2:65" s="1" customFormat="1" ht="38.25" customHeight="1">
      <c r="B156" s="145"/>
      <c r="C156" s="155" t="s">
        <v>273</v>
      </c>
      <c r="D156" s="155" t="s">
        <v>218</v>
      </c>
      <c r="E156" s="156" t="s">
        <v>762</v>
      </c>
      <c r="F156" s="206" t="s">
        <v>763</v>
      </c>
      <c r="G156" s="206"/>
      <c r="H156" s="206"/>
      <c r="I156" s="206"/>
      <c r="J156" s="157" t="s">
        <v>197</v>
      </c>
      <c r="K156" s="158">
        <v>0.36799999999999999</v>
      </c>
      <c r="L156" s="207"/>
      <c r="M156" s="207"/>
      <c r="N156" s="207">
        <f>ROUND(L156*K156,2)</f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</v>
      </c>
      <c r="W156" s="152">
        <f>V156*K156</f>
        <v>0</v>
      </c>
      <c r="X156" s="152">
        <v>0.8</v>
      </c>
      <c r="Y156" s="152">
        <f>X156*K156</f>
        <v>0.2944</v>
      </c>
      <c r="Z156" s="152">
        <v>0</v>
      </c>
      <c r="AA156" s="153">
        <f>Z156*K156</f>
        <v>0</v>
      </c>
      <c r="AR156" s="19" t="s">
        <v>289</v>
      </c>
      <c r="AT156" s="19" t="s">
        <v>218</v>
      </c>
      <c r="AU156" s="19" t="s">
        <v>89</v>
      </c>
      <c r="AY156" s="19" t="s">
        <v>168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9" t="s">
        <v>83</v>
      </c>
      <c r="BK156" s="154">
        <f>ROUND(L156*K156,2)</f>
        <v>0</v>
      </c>
      <c r="BL156" s="19" t="s">
        <v>96</v>
      </c>
      <c r="BM156" s="19" t="s">
        <v>764</v>
      </c>
    </row>
    <row r="157" spans="2:65" s="1" customFormat="1" ht="38.25" customHeight="1">
      <c r="B157" s="145"/>
      <c r="C157" s="155" t="s">
        <v>277</v>
      </c>
      <c r="D157" s="155" t="s">
        <v>218</v>
      </c>
      <c r="E157" s="156" t="s">
        <v>765</v>
      </c>
      <c r="F157" s="206" t="s">
        <v>766</v>
      </c>
      <c r="G157" s="206"/>
      <c r="H157" s="206"/>
      <c r="I157" s="206"/>
      <c r="J157" s="157" t="s">
        <v>197</v>
      </c>
      <c r="K157" s="158">
        <v>1.4490000000000001</v>
      </c>
      <c r="L157" s="207"/>
      <c r="M157" s="207"/>
      <c r="N157" s="207">
        <f>ROUND(L157*K157,2)</f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</v>
      </c>
      <c r="W157" s="152">
        <f>V157*K157</f>
        <v>0</v>
      </c>
      <c r="X157" s="152">
        <v>0.8</v>
      </c>
      <c r="Y157" s="152">
        <f>X157*K157</f>
        <v>1.1592</v>
      </c>
      <c r="Z157" s="152">
        <v>0</v>
      </c>
      <c r="AA157" s="153">
        <f>Z157*K157</f>
        <v>0</v>
      </c>
      <c r="AR157" s="19" t="s">
        <v>289</v>
      </c>
      <c r="AT157" s="19" t="s">
        <v>218</v>
      </c>
      <c r="AU157" s="19" t="s">
        <v>89</v>
      </c>
      <c r="AY157" s="19" t="s">
        <v>168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9" t="s">
        <v>83</v>
      </c>
      <c r="BK157" s="154">
        <f>ROUND(L157*K157,2)</f>
        <v>0</v>
      </c>
      <c r="BL157" s="19" t="s">
        <v>96</v>
      </c>
      <c r="BM157" s="19" t="s">
        <v>767</v>
      </c>
    </row>
    <row r="158" spans="2:65" s="1" customFormat="1" ht="25.5" customHeight="1">
      <c r="B158" s="145"/>
      <c r="C158" s="146" t="s">
        <v>281</v>
      </c>
      <c r="D158" s="146" t="s">
        <v>169</v>
      </c>
      <c r="E158" s="147" t="s">
        <v>768</v>
      </c>
      <c r="F158" s="204" t="s">
        <v>769</v>
      </c>
      <c r="G158" s="204"/>
      <c r="H158" s="204"/>
      <c r="I158" s="204"/>
      <c r="J158" s="148" t="s">
        <v>221</v>
      </c>
      <c r="K158" s="149">
        <v>2.714</v>
      </c>
      <c r="L158" s="205"/>
      <c r="M158" s="205"/>
      <c r="N158" s="205">
        <f>ROUND(L158*K158,2)</f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2.2549999999999999</v>
      </c>
      <c r="W158" s="152">
        <f>V158*K158</f>
        <v>6.1200699999999992</v>
      </c>
      <c r="X158" s="152">
        <v>0</v>
      </c>
      <c r="Y158" s="152">
        <f>X158*K158</f>
        <v>0</v>
      </c>
      <c r="Z158" s="152">
        <v>0</v>
      </c>
      <c r="AA158" s="153">
        <f>Z158*K158</f>
        <v>0</v>
      </c>
      <c r="AR158" s="19" t="s">
        <v>96</v>
      </c>
      <c r="AT158" s="19" t="s">
        <v>169</v>
      </c>
      <c r="AU158" s="19" t="s">
        <v>89</v>
      </c>
      <c r="AY158" s="19" t="s">
        <v>168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19" t="s">
        <v>83</v>
      </c>
      <c r="BK158" s="154">
        <f>ROUND(L158*K158,2)</f>
        <v>0</v>
      </c>
      <c r="BL158" s="19" t="s">
        <v>96</v>
      </c>
      <c r="BM158" s="19" t="s">
        <v>770</v>
      </c>
    </row>
    <row r="159" spans="2:65" s="10" customFormat="1" ht="29.85" customHeight="1">
      <c r="B159" s="134"/>
      <c r="C159" s="135"/>
      <c r="D159" s="144" t="s">
        <v>702</v>
      </c>
      <c r="E159" s="144"/>
      <c r="F159" s="144"/>
      <c r="G159" s="144"/>
      <c r="H159" s="144"/>
      <c r="I159" s="144"/>
      <c r="J159" s="144"/>
      <c r="K159" s="144"/>
      <c r="L159" s="144"/>
      <c r="M159" s="144"/>
      <c r="N159" s="214">
        <f>BK159</f>
        <v>0</v>
      </c>
      <c r="O159" s="215"/>
      <c r="P159" s="215"/>
      <c r="Q159" s="215"/>
      <c r="R159" s="137"/>
      <c r="T159" s="138"/>
      <c r="U159" s="135"/>
      <c r="V159" s="135"/>
      <c r="W159" s="139">
        <f>SUM(W160:W162)</f>
        <v>6.7770989999999998</v>
      </c>
      <c r="X159" s="135"/>
      <c r="Y159" s="139">
        <f>SUM(Y160:Y162)</f>
        <v>2.0369999999999999</v>
      </c>
      <c r="Z159" s="135"/>
      <c r="AA159" s="140">
        <f>SUM(AA160:AA162)</f>
        <v>0</v>
      </c>
      <c r="AR159" s="141" t="s">
        <v>89</v>
      </c>
      <c r="AT159" s="142" t="s">
        <v>77</v>
      </c>
      <c r="AU159" s="142" t="s">
        <v>83</v>
      </c>
      <c r="AY159" s="141" t="s">
        <v>168</v>
      </c>
      <c r="BK159" s="143">
        <f>SUM(BK160:BK162)</f>
        <v>0</v>
      </c>
    </row>
    <row r="160" spans="2:65" s="1" customFormat="1" ht="25.5" customHeight="1">
      <c r="B160" s="145"/>
      <c r="C160" s="146" t="s">
        <v>285</v>
      </c>
      <c r="D160" s="146" t="s">
        <v>169</v>
      </c>
      <c r="E160" s="147" t="s">
        <v>771</v>
      </c>
      <c r="F160" s="204" t="s">
        <v>772</v>
      </c>
      <c r="G160" s="204"/>
      <c r="H160" s="204"/>
      <c r="I160" s="204"/>
      <c r="J160" s="148" t="s">
        <v>773</v>
      </c>
      <c r="K160" s="149">
        <v>2037</v>
      </c>
      <c r="L160" s="205"/>
      <c r="M160" s="205"/>
      <c r="N160" s="205">
        <f>ROUND(L160*K160,2)</f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>V160*K160</f>
        <v>0</v>
      </c>
      <c r="X160" s="152">
        <v>0</v>
      </c>
      <c r="Y160" s="152">
        <f>X160*K160</f>
        <v>0</v>
      </c>
      <c r="Z160" s="152">
        <v>0</v>
      </c>
      <c r="AA160" s="153">
        <f>Z160*K160</f>
        <v>0</v>
      </c>
      <c r="AR160" s="19" t="s">
        <v>96</v>
      </c>
      <c r="AT160" s="19" t="s">
        <v>169</v>
      </c>
      <c r="AU160" s="19" t="s">
        <v>89</v>
      </c>
      <c r="AY160" s="19" t="s">
        <v>168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19" t="s">
        <v>83</v>
      </c>
      <c r="BK160" s="154">
        <f>ROUND(L160*K160,2)</f>
        <v>0</v>
      </c>
      <c r="BL160" s="19" t="s">
        <v>96</v>
      </c>
      <c r="BM160" s="19" t="s">
        <v>774</v>
      </c>
    </row>
    <row r="161" spans="2:65" s="1" customFormat="1" ht="38.25" customHeight="1">
      <c r="B161" s="145"/>
      <c r="C161" s="155" t="s">
        <v>289</v>
      </c>
      <c r="D161" s="155" t="s">
        <v>218</v>
      </c>
      <c r="E161" s="156" t="s">
        <v>775</v>
      </c>
      <c r="F161" s="206" t="s">
        <v>776</v>
      </c>
      <c r="G161" s="206"/>
      <c r="H161" s="206"/>
      <c r="I161" s="206"/>
      <c r="J161" s="157" t="s">
        <v>773</v>
      </c>
      <c r="K161" s="158">
        <v>2037</v>
      </c>
      <c r="L161" s="207"/>
      <c r="M161" s="207"/>
      <c r="N161" s="207">
        <f>ROUND(L161*K161,2)</f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0</v>
      </c>
      <c r="W161" s="152">
        <f>V161*K161</f>
        <v>0</v>
      </c>
      <c r="X161" s="152">
        <v>1E-3</v>
      </c>
      <c r="Y161" s="152">
        <f>X161*K161</f>
        <v>2.0369999999999999</v>
      </c>
      <c r="Z161" s="152">
        <v>0</v>
      </c>
      <c r="AA161" s="153">
        <f>Z161*K161</f>
        <v>0</v>
      </c>
      <c r="AR161" s="19" t="s">
        <v>289</v>
      </c>
      <c r="AT161" s="19" t="s">
        <v>218</v>
      </c>
      <c r="AU161" s="19" t="s">
        <v>89</v>
      </c>
      <c r="AY161" s="19" t="s">
        <v>168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9" t="s">
        <v>83</v>
      </c>
      <c r="BK161" s="154">
        <f>ROUND(L161*K161,2)</f>
        <v>0</v>
      </c>
      <c r="BL161" s="19" t="s">
        <v>96</v>
      </c>
      <c r="BM161" s="19" t="s">
        <v>777</v>
      </c>
    </row>
    <row r="162" spans="2:65" s="1" customFormat="1" ht="25.5" customHeight="1">
      <c r="B162" s="145"/>
      <c r="C162" s="146" t="s">
        <v>293</v>
      </c>
      <c r="D162" s="146" t="s">
        <v>169</v>
      </c>
      <c r="E162" s="147" t="s">
        <v>778</v>
      </c>
      <c r="F162" s="204" t="s">
        <v>779</v>
      </c>
      <c r="G162" s="204"/>
      <c r="H162" s="204"/>
      <c r="I162" s="204"/>
      <c r="J162" s="148" t="s">
        <v>221</v>
      </c>
      <c r="K162" s="149">
        <v>2.0369999999999999</v>
      </c>
      <c r="L162" s="205"/>
      <c r="M162" s="205"/>
      <c r="N162" s="205">
        <f>ROUND(L162*K162,2)</f>
        <v>0</v>
      </c>
      <c r="O162" s="205"/>
      <c r="P162" s="205"/>
      <c r="Q162" s="205"/>
      <c r="R162" s="150"/>
      <c r="T162" s="151" t="s">
        <v>5</v>
      </c>
      <c r="U162" s="159" t="s">
        <v>43</v>
      </c>
      <c r="V162" s="160">
        <v>3.327</v>
      </c>
      <c r="W162" s="160">
        <f>V162*K162</f>
        <v>6.7770989999999998</v>
      </c>
      <c r="X162" s="160">
        <v>0</v>
      </c>
      <c r="Y162" s="160">
        <f>X162*K162</f>
        <v>0</v>
      </c>
      <c r="Z162" s="160">
        <v>0</v>
      </c>
      <c r="AA162" s="161">
        <f>Z162*K162</f>
        <v>0</v>
      </c>
      <c r="AR162" s="19" t="s">
        <v>96</v>
      </c>
      <c r="AT162" s="19" t="s">
        <v>169</v>
      </c>
      <c r="AU162" s="19" t="s">
        <v>89</v>
      </c>
      <c r="AY162" s="19" t="s">
        <v>168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9" t="s">
        <v>83</v>
      </c>
      <c r="BK162" s="154">
        <f>ROUND(L162*K162,2)</f>
        <v>0</v>
      </c>
      <c r="BL162" s="19" t="s">
        <v>96</v>
      </c>
      <c r="BM162" s="19" t="s">
        <v>780</v>
      </c>
    </row>
    <row r="163" spans="2:65" s="1" customFormat="1" ht="6.9" customHeight="1"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8"/>
    </row>
  </sheetData>
  <mergeCells count="17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H1:K1"/>
    <mergeCell ref="S2:AC2"/>
    <mergeCell ref="F162:I162"/>
    <mergeCell ref="L162:M162"/>
    <mergeCell ref="N162:Q162"/>
    <mergeCell ref="N120:Q120"/>
    <mergeCell ref="N121:Q121"/>
    <mergeCell ref="N122:Q122"/>
    <mergeCell ref="N130:Q130"/>
    <mergeCell ref="N134:Q134"/>
    <mergeCell ref="N140:Q140"/>
    <mergeCell ref="N144:Q144"/>
    <mergeCell ref="N145:Q145"/>
    <mergeCell ref="N153:Q153"/>
    <mergeCell ref="N159:Q159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</mergeCells>
  <hyperlinks>
    <hyperlink ref="F1:G1" location="C2" display="1) Krycí list rozpočtu" xr:uid="{00000000-0004-0000-0300-000000000000}"/>
    <hyperlink ref="H1:K1" location="C87" display="2) Rekapitulace rozpočtu" xr:uid="{00000000-0004-0000-0300-000001000000}"/>
    <hyperlink ref="L1" location="C119" display="3) Rozpočet" xr:uid="{00000000-0004-0000-0300-000002000000}"/>
    <hyperlink ref="S1:T1" location="'Rekapitulace stavby'!C2" display="Rekapitulace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59"/>
  <sheetViews>
    <sheetView showGridLines="0" workbookViewId="0">
      <pane ySplit="1" topLeftCell="A147" activePane="bottomLeft" state="frozen"/>
      <selection pane="bottomLeft" activeCell="AE158" sqref="AE158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98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781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N97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ROUND((SUM(BE97:BE98)+SUM(BE117:BE158)), 2)</f>
        <v>0</v>
      </c>
      <c r="I33" s="224"/>
      <c r="J33" s="224"/>
      <c r="K33" s="33"/>
      <c r="L33" s="33"/>
      <c r="M33" s="231">
        <f>ROUND(ROUND((SUM(BE97:BE98)+SUM(BE117:BE158)),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ROUND((SUM(BF97:BF98)+SUM(BF117:BF158)), 2)</f>
        <v>0</v>
      </c>
      <c r="I34" s="224"/>
      <c r="J34" s="224"/>
      <c r="K34" s="33"/>
      <c r="L34" s="33"/>
      <c r="M34" s="231">
        <f>ROUND(ROUND((SUM(BF97:BF98)+SUM(BF117:BF158)),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ROUND((SUM(BG97:BG98)+SUM(BG117:BG158)),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ROUND((SUM(BH97:BH98)+SUM(BH117:BH158)),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ROUND((SUM(BI97:BI98)+SUM(BI117:BI158)),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16 - SO 301 - Odvodnění dopravních ploch - stezka - osa 1 - 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N117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N118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N119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145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N132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147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N137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148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N153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150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N157</f>
        <v>0</v>
      </c>
      <c r="O95" s="167"/>
      <c r="P95" s="167"/>
      <c r="Q95" s="167"/>
      <c r="R95" s="124"/>
    </row>
    <row r="96" spans="2:47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2">
        <v>0</v>
      </c>
      <c r="O97" s="223"/>
      <c r="P97" s="223"/>
      <c r="Q97" s="223"/>
      <c r="R97" s="34"/>
      <c r="T97" s="125"/>
      <c r="U97" s="126" t="s">
        <v>42</v>
      </c>
    </row>
    <row r="98" spans="2:21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8" t="s">
        <v>124</v>
      </c>
      <c r="D99" s="109"/>
      <c r="E99" s="109"/>
      <c r="F99" s="109"/>
      <c r="G99" s="109"/>
      <c r="H99" s="109"/>
      <c r="I99" s="109"/>
      <c r="J99" s="109"/>
      <c r="K99" s="109"/>
      <c r="L99" s="163">
        <f>ROUND(SUM(N89+N97),2)</f>
        <v>0</v>
      </c>
      <c r="M99" s="163"/>
      <c r="N99" s="163"/>
      <c r="O99" s="163"/>
      <c r="P99" s="163"/>
      <c r="Q99" s="163"/>
      <c r="R99" s="34"/>
    </row>
    <row r="100" spans="2:21" s="1" customFormat="1" ht="6.9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21" s="1" customFormat="1" ht="6.9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21" s="1" customFormat="1" ht="36.9" customHeight="1">
      <c r="B105" s="32"/>
      <c r="C105" s="187" t="s">
        <v>154</v>
      </c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34"/>
    </row>
    <row r="106" spans="2:21" s="1" customFormat="1" ht="6.9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30" customHeight="1">
      <c r="B107" s="32"/>
      <c r="C107" s="29" t="s">
        <v>17</v>
      </c>
      <c r="D107" s="33"/>
      <c r="E107" s="33"/>
      <c r="F107" s="225" t="str">
        <f>F6</f>
        <v>Smíšená stezka a chodníky - etapa II - Smíšená stezka</v>
      </c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33"/>
      <c r="R107" s="34"/>
    </row>
    <row r="108" spans="2:21" ht="30" customHeight="1">
      <c r="B108" s="23"/>
      <c r="C108" s="29" t="s">
        <v>131</v>
      </c>
      <c r="D108" s="25"/>
      <c r="E108" s="25"/>
      <c r="F108" s="225" t="s">
        <v>132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25"/>
      <c r="R108" s="24"/>
    </row>
    <row r="109" spans="2:21" s="1" customFormat="1" ht="36.9" customHeight="1">
      <c r="B109" s="32"/>
      <c r="C109" s="66" t="s">
        <v>133</v>
      </c>
      <c r="D109" s="33"/>
      <c r="E109" s="33"/>
      <c r="F109" s="189" t="str">
        <f>F8</f>
        <v>16 - SO 301 - Odvodnění dopravních ploch - stezka - osa 1 - uznatelné náklady</v>
      </c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33"/>
      <c r="R109" s="34"/>
    </row>
    <row r="110" spans="2:21" s="1" customFormat="1" ht="6.9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18" customHeight="1">
      <c r="B111" s="32"/>
      <c r="C111" s="29" t="s">
        <v>21</v>
      </c>
      <c r="D111" s="33"/>
      <c r="E111" s="33"/>
      <c r="F111" s="27" t="str">
        <f>F10</f>
        <v>Lomnice</v>
      </c>
      <c r="G111" s="33"/>
      <c r="H111" s="33"/>
      <c r="I111" s="33"/>
      <c r="J111" s="33"/>
      <c r="K111" s="29" t="s">
        <v>23</v>
      </c>
      <c r="L111" s="33"/>
      <c r="M111" s="218" t="str">
        <f>IF(O10="","",O10)</f>
        <v>1. 7. 2018</v>
      </c>
      <c r="N111" s="218"/>
      <c r="O111" s="218"/>
      <c r="P111" s="218"/>
      <c r="Q111" s="33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3.2">
      <c r="B113" s="32"/>
      <c r="C113" s="29" t="s">
        <v>25</v>
      </c>
      <c r="D113" s="33"/>
      <c r="E113" s="33"/>
      <c r="F113" s="27" t="str">
        <f>E13</f>
        <v>obec Lomnice</v>
      </c>
      <c r="G113" s="33"/>
      <c r="H113" s="33"/>
      <c r="I113" s="33"/>
      <c r="J113" s="33"/>
      <c r="K113" s="29" t="s">
        <v>31</v>
      </c>
      <c r="L113" s="33"/>
      <c r="M113" s="200" t="str">
        <f>E19</f>
        <v>ATELIS - ateliér liniových staveb</v>
      </c>
      <c r="N113" s="200"/>
      <c r="O113" s="200"/>
      <c r="P113" s="200"/>
      <c r="Q113" s="200"/>
      <c r="R113" s="34"/>
    </row>
    <row r="114" spans="2:65" s="1" customFormat="1" ht="14.4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36</v>
      </c>
      <c r="L114" s="33"/>
      <c r="M114" s="200" t="str">
        <f>E22</f>
        <v>Čiklová</v>
      </c>
      <c r="N114" s="200"/>
      <c r="O114" s="200"/>
      <c r="P114" s="200"/>
      <c r="Q114" s="200"/>
      <c r="R114" s="34"/>
    </row>
    <row r="115" spans="2:65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9" customFormat="1" ht="29.25" customHeight="1">
      <c r="B116" s="127"/>
      <c r="C116" s="128" t="s">
        <v>155</v>
      </c>
      <c r="D116" s="129" t="s">
        <v>156</v>
      </c>
      <c r="E116" s="129" t="s">
        <v>60</v>
      </c>
      <c r="F116" s="219" t="s">
        <v>157</v>
      </c>
      <c r="G116" s="219"/>
      <c r="H116" s="219"/>
      <c r="I116" s="219"/>
      <c r="J116" s="129" t="s">
        <v>158</v>
      </c>
      <c r="K116" s="129" t="s">
        <v>159</v>
      </c>
      <c r="L116" s="219" t="s">
        <v>160</v>
      </c>
      <c r="M116" s="219"/>
      <c r="N116" s="219" t="s">
        <v>139</v>
      </c>
      <c r="O116" s="219"/>
      <c r="P116" s="219"/>
      <c r="Q116" s="220"/>
      <c r="R116" s="130"/>
      <c r="T116" s="73" t="s">
        <v>161</v>
      </c>
      <c r="U116" s="74" t="s">
        <v>42</v>
      </c>
      <c r="V116" s="74" t="s">
        <v>162</v>
      </c>
      <c r="W116" s="74" t="s">
        <v>163</v>
      </c>
      <c r="X116" s="74" t="s">
        <v>164</v>
      </c>
      <c r="Y116" s="74" t="s">
        <v>165</v>
      </c>
      <c r="Z116" s="74" t="s">
        <v>166</v>
      </c>
      <c r="AA116" s="75" t="s">
        <v>167</v>
      </c>
    </row>
    <row r="117" spans="2:65" s="1" customFormat="1" ht="29.25" customHeight="1">
      <c r="B117" s="32"/>
      <c r="C117" s="77" t="s">
        <v>135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08">
        <f>BK117</f>
        <v>0</v>
      </c>
      <c r="O117" s="209"/>
      <c r="P117" s="209"/>
      <c r="Q117" s="209"/>
      <c r="R117" s="34"/>
      <c r="T117" s="76"/>
      <c r="U117" s="48"/>
      <c r="V117" s="48"/>
      <c r="W117" s="131">
        <f>W118</f>
        <v>460.07279099999994</v>
      </c>
      <c r="X117" s="48"/>
      <c r="Y117" s="131">
        <f>Y118</f>
        <v>170.83310380500001</v>
      </c>
      <c r="Z117" s="48"/>
      <c r="AA117" s="132">
        <f>AA118</f>
        <v>2.15</v>
      </c>
      <c r="AT117" s="19" t="s">
        <v>77</v>
      </c>
      <c r="AU117" s="19" t="s">
        <v>141</v>
      </c>
      <c r="BK117" s="133">
        <f>BK118</f>
        <v>0</v>
      </c>
    </row>
    <row r="118" spans="2:65" s="10" customFormat="1" ht="37.35" customHeight="1">
      <c r="B118" s="134"/>
      <c r="C118" s="135"/>
      <c r="D118" s="136" t="s">
        <v>142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10">
        <f>BK118</f>
        <v>0</v>
      </c>
      <c r="O118" s="211"/>
      <c r="P118" s="211"/>
      <c r="Q118" s="211"/>
      <c r="R118" s="137"/>
      <c r="T118" s="138"/>
      <c r="U118" s="135"/>
      <c r="V118" s="135"/>
      <c r="W118" s="139">
        <f>W119+W132+W137+W153+W157</f>
        <v>460.07279099999994</v>
      </c>
      <c r="X118" s="135"/>
      <c r="Y118" s="139">
        <f>Y119+Y132+Y137+Y153+Y157</f>
        <v>170.83310380500001</v>
      </c>
      <c r="Z118" s="135"/>
      <c r="AA118" s="140">
        <f>AA119+AA132+AA137+AA153+AA157</f>
        <v>2.15</v>
      </c>
      <c r="AR118" s="141" t="s">
        <v>83</v>
      </c>
      <c r="AT118" s="142" t="s">
        <v>77</v>
      </c>
      <c r="AU118" s="142" t="s">
        <v>78</v>
      </c>
      <c r="AY118" s="141" t="s">
        <v>168</v>
      </c>
      <c r="BK118" s="143">
        <f>BK119+BK132+BK137+BK153+BK157</f>
        <v>0</v>
      </c>
    </row>
    <row r="119" spans="2:65" s="10" customFormat="1" ht="19.95" customHeight="1">
      <c r="B119" s="134"/>
      <c r="C119" s="135"/>
      <c r="D119" s="144" t="s">
        <v>143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12">
        <f>BK119</f>
        <v>0</v>
      </c>
      <c r="O119" s="213"/>
      <c r="P119" s="213"/>
      <c r="Q119" s="213"/>
      <c r="R119" s="137"/>
      <c r="T119" s="138"/>
      <c r="U119" s="135"/>
      <c r="V119" s="135"/>
      <c r="W119" s="139">
        <f>SUM(W120:W131)</f>
        <v>308.04391499999997</v>
      </c>
      <c r="X119" s="135"/>
      <c r="Y119" s="139">
        <f>SUM(Y120:Y131)</f>
        <v>162.67173936</v>
      </c>
      <c r="Z119" s="135"/>
      <c r="AA119" s="140">
        <f>SUM(AA120:AA131)</f>
        <v>0</v>
      </c>
      <c r="AR119" s="141" t="s">
        <v>83</v>
      </c>
      <c r="AT119" s="142" t="s">
        <v>77</v>
      </c>
      <c r="AU119" s="142" t="s">
        <v>83</v>
      </c>
      <c r="AY119" s="141" t="s">
        <v>168</v>
      </c>
      <c r="BK119" s="143">
        <f>SUM(BK120:BK131)</f>
        <v>0</v>
      </c>
    </row>
    <row r="120" spans="2:65" s="1" customFormat="1" ht="25.5" customHeight="1">
      <c r="B120" s="145"/>
      <c r="C120" s="146" t="s">
        <v>83</v>
      </c>
      <c r="D120" s="146" t="s">
        <v>169</v>
      </c>
      <c r="E120" s="147" t="s">
        <v>782</v>
      </c>
      <c r="F120" s="204" t="s">
        <v>783</v>
      </c>
      <c r="G120" s="204"/>
      <c r="H120" s="204"/>
      <c r="I120" s="204"/>
      <c r="J120" s="148" t="s">
        <v>197</v>
      </c>
      <c r="K120" s="149">
        <v>110.2</v>
      </c>
      <c r="L120" s="205"/>
      <c r="M120" s="205"/>
      <c r="N120" s="205">
        <f t="shared" ref="N120:N131" si="0">ROUND(L120*K120,2)</f>
        <v>0</v>
      </c>
      <c r="O120" s="205"/>
      <c r="P120" s="205"/>
      <c r="Q120" s="205"/>
      <c r="R120" s="150"/>
      <c r="T120" s="151" t="s">
        <v>5</v>
      </c>
      <c r="U120" s="41" t="s">
        <v>43</v>
      </c>
      <c r="V120" s="152">
        <v>1.355</v>
      </c>
      <c r="W120" s="152">
        <f t="shared" ref="W120:W131" si="1">V120*K120</f>
        <v>149.321</v>
      </c>
      <c r="X120" s="152">
        <v>0</v>
      </c>
      <c r="Y120" s="152">
        <f t="shared" ref="Y120:Y131" si="2">X120*K120</f>
        <v>0</v>
      </c>
      <c r="Z120" s="152">
        <v>0</v>
      </c>
      <c r="AA120" s="153">
        <f t="shared" ref="AA120:AA131" si="3">Z120*K120</f>
        <v>0</v>
      </c>
      <c r="AR120" s="19" t="s">
        <v>173</v>
      </c>
      <c r="AT120" s="19" t="s">
        <v>169</v>
      </c>
      <c r="AU120" s="19" t="s">
        <v>89</v>
      </c>
      <c r="AY120" s="19" t="s">
        <v>168</v>
      </c>
      <c r="BE120" s="154">
        <f t="shared" ref="BE120:BE131" si="4">IF(U120="základní",N120,0)</f>
        <v>0</v>
      </c>
      <c r="BF120" s="154">
        <f t="shared" ref="BF120:BF131" si="5">IF(U120="snížená",N120,0)</f>
        <v>0</v>
      </c>
      <c r="BG120" s="154">
        <f t="shared" ref="BG120:BG131" si="6">IF(U120="zákl. přenesená",N120,0)</f>
        <v>0</v>
      </c>
      <c r="BH120" s="154">
        <f t="shared" ref="BH120:BH131" si="7">IF(U120="sníž. přenesená",N120,0)</f>
        <v>0</v>
      </c>
      <c r="BI120" s="154">
        <f t="shared" ref="BI120:BI131" si="8">IF(U120="nulová",N120,0)</f>
        <v>0</v>
      </c>
      <c r="BJ120" s="19" t="s">
        <v>83</v>
      </c>
      <c r="BK120" s="154">
        <f t="shared" ref="BK120:BK131" si="9">ROUND(L120*K120,2)</f>
        <v>0</v>
      </c>
      <c r="BL120" s="19" t="s">
        <v>173</v>
      </c>
      <c r="BM120" s="19" t="s">
        <v>202</v>
      </c>
    </row>
    <row r="121" spans="2:65" s="1" customFormat="1" ht="25.5" customHeight="1">
      <c r="B121" s="145"/>
      <c r="C121" s="146" t="s">
        <v>89</v>
      </c>
      <c r="D121" s="146" t="s">
        <v>169</v>
      </c>
      <c r="E121" s="147" t="s">
        <v>784</v>
      </c>
      <c r="F121" s="204" t="s">
        <v>785</v>
      </c>
      <c r="G121" s="204"/>
      <c r="H121" s="204"/>
      <c r="I121" s="204"/>
      <c r="J121" s="148" t="s">
        <v>197</v>
      </c>
      <c r="K121" s="149">
        <v>8</v>
      </c>
      <c r="L121" s="205"/>
      <c r="M121" s="205"/>
      <c r="N121" s="205">
        <f t="shared" si="0"/>
        <v>0</v>
      </c>
      <c r="O121" s="205"/>
      <c r="P121" s="205"/>
      <c r="Q121" s="205"/>
      <c r="R121" s="150"/>
      <c r="T121" s="151" t="s">
        <v>5</v>
      </c>
      <c r="U121" s="41" t="s">
        <v>43</v>
      </c>
      <c r="V121" s="152">
        <v>2.6629999999999998</v>
      </c>
      <c r="W121" s="152">
        <f t="shared" si="1"/>
        <v>21.303999999999998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173</v>
      </c>
      <c r="AT121" s="19" t="s">
        <v>169</v>
      </c>
      <c r="AU121" s="19" t="s">
        <v>89</v>
      </c>
      <c r="AY121" s="19" t="s">
        <v>168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173</v>
      </c>
      <c r="BM121" s="19" t="s">
        <v>786</v>
      </c>
    </row>
    <row r="122" spans="2:65" s="1" customFormat="1" ht="25.5" customHeight="1">
      <c r="B122" s="145"/>
      <c r="C122" s="146" t="s">
        <v>178</v>
      </c>
      <c r="D122" s="146" t="s">
        <v>169</v>
      </c>
      <c r="E122" s="147" t="s">
        <v>787</v>
      </c>
      <c r="F122" s="204" t="s">
        <v>788</v>
      </c>
      <c r="G122" s="204"/>
      <c r="H122" s="204"/>
      <c r="I122" s="204"/>
      <c r="J122" s="148" t="s">
        <v>172</v>
      </c>
      <c r="K122" s="149">
        <v>336</v>
      </c>
      <c r="L122" s="205"/>
      <c r="M122" s="205"/>
      <c r="N122" s="205">
        <f t="shared" si="0"/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0.23599999999999999</v>
      </c>
      <c r="W122" s="152">
        <f t="shared" si="1"/>
        <v>79.295999999999992</v>
      </c>
      <c r="X122" s="152">
        <v>8.3850999999999999E-4</v>
      </c>
      <c r="Y122" s="152">
        <f t="shared" si="2"/>
        <v>0.28173935999999999</v>
      </c>
      <c r="Z122" s="152">
        <v>0</v>
      </c>
      <c r="AA122" s="153">
        <f t="shared" si="3"/>
        <v>0</v>
      </c>
      <c r="AR122" s="19" t="s">
        <v>173</v>
      </c>
      <c r="AT122" s="19" t="s">
        <v>169</v>
      </c>
      <c r="AU122" s="19" t="s">
        <v>89</v>
      </c>
      <c r="AY122" s="19" t="s">
        <v>168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173</v>
      </c>
      <c r="BM122" s="19" t="s">
        <v>789</v>
      </c>
    </row>
    <row r="123" spans="2:65" s="1" customFormat="1" ht="25.5" customHeight="1">
      <c r="B123" s="145"/>
      <c r="C123" s="146" t="s">
        <v>173</v>
      </c>
      <c r="D123" s="146" t="s">
        <v>169</v>
      </c>
      <c r="E123" s="147" t="s">
        <v>790</v>
      </c>
      <c r="F123" s="204" t="s">
        <v>791</v>
      </c>
      <c r="G123" s="204"/>
      <c r="H123" s="204"/>
      <c r="I123" s="204"/>
      <c r="J123" s="148" t="s">
        <v>172</v>
      </c>
      <c r="K123" s="149">
        <v>336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7.0000000000000007E-2</v>
      </c>
      <c r="W123" s="152">
        <f t="shared" si="1"/>
        <v>23.520000000000003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173</v>
      </c>
      <c r="BM123" s="19" t="s">
        <v>792</v>
      </c>
    </row>
    <row r="124" spans="2:65" s="1" customFormat="1" ht="25.5" customHeight="1">
      <c r="B124" s="145"/>
      <c r="C124" s="146" t="s">
        <v>185</v>
      </c>
      <c r="D124" s="146" t="s">
        <v>169</v>
      </c>
      <c r="E124" s="147" t="s">
        <v>208</v>
      </c>
      <c r="F124" s="204" t="s">
        <v>209</v>
      </c>
      <c r="G124" s="204"/>
      <c r="H124" s="204"/>
      <c r="I124" s="204"/>
      <c r="J124" s="148" t="s">
        <v>197</v>
      </c>
      <c r="K124" s="149">
        <v>118.2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8.3000000000000004E-2</v>
      </c>
      <c r="W124" s="152">
        <f t="shared" si="1"/>
        <v>9.8106000000000009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210</v>
      </c>
    </row>
    <row r="125" spans="2:65" s="1" customFormat="1" ht="38.25" customHeight="1">
      <c r="B125" s="145"/>
      <c r="C125" s="146" t="s">
        <v>189</v>
      </c>
      <c r="D125" s="146" t="s">
        <v>169</v>
      </c>
      <c r="E125" s="147" t="s">
        <v>211</v>
      </c>
      <c r="F125" s="204" t="s">
        <v>212</v>
      </c>
      <c r="G125" s="204"/>
      <c r="H125" s="204"/>
      <c r="I125" s="204"/>
      <c r="J125" s="148" t="s">
        <v>197</v>
      </c>
      <c r="K125" s="149">
        <v>591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4.0000000000000001E-3</v>
      </c>
      <c r="W125" s="152">
        <f t="shared" si="1"/>
        <v>2.3639999999999999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213</v>
      </c>
    </row>
    <row r="126" spans="2:65" s="1" customFormat="1" ht="25.5" customHeight="1">
      <c r="B126" s="145"/>
      <c r="C126" s="146" t="s">
        <v>194</v>
      </c>
      <c r="D126" s="146" t="s">
        <v>169</v>
      </c>
      <c r="E126" s="147" t="s">
        <v>224</v>
      </c>
      <c r="F126" s="204" t="s">
        <v>225</v>
      </c>
      <c r="G126" s="204"/>
      <c r="H126" s="204"/>
      <c r="I126" s="204"/>
      <c r="J126" s="148" t="s">
        <v>221</v>
      </c>
      <c r="K126" s="149">
        <v>224.58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226</v>
      </c>
    </row>
    <row r="127" spans="2:65" s="1" customFormat="1" ht="25.5" customHeight="1">
      <c r="B127" s="145"/>
      <c r="C127" s="146" t="s">
        <v>199</v>
      </c>
      <c r="D127" s="146" t="s">
        <v>169</v>
      </c>
      <c r="E127" s="147" t="s">
        <v>227</v>
      </c>
      <c r="F127" s="204" t="s">
        <v>228</v>
      </c>
      <c r="G127" s="204"/>
      <c r="H127" s="204"/>
      <c r="I127" s="204"/>
      <c r="J127" s="148" t="s">
        <v>197</v>
      </c>
      <c r="K127" s="149">
        <v>39.725000000000001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0.29899999999999999</v>
      </c>
      <c r="W127" s="152">
        <f t="shared" si="1"/>
        <v>11.877775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793</v>
      </c>
    </row>
    <row r="128" spans="2:65" s="1" customFormat="1" ht="16.5" customHeight="1">
      <c r="B128" s="145"/>
      <c r="C128" s="155" t="s">
        <v>203</v>
      </c>
      <c r="D128" s="155" t="s">
        <v>218</v>
      </c>
      <c r="E128" s="156" t="s">
        <v>219</v>
      </c>
      <c r="F128" s="206" t="s">
        <v>220</v>
      </c>
      <c r="G128" s="206"/>
      <c r="H128" s="206"/>
      <c r="I128" s="206"/>
      <c r="J128" s="157" t="s">
        <v>221</v>
      </c>
      <c r="K128" s="158">
        <v>78.155000000000001</v>
      </c>
      <c r="L128" s="207"/>
      <c r="M128" s="207"/>
      <c r="N128" s="207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1</v>
      </c>
      <c r="Y128" s="152">
        <f t="shared" si="2"/>
        <v>78.155000000000001</v>
      </c>
      <c r="Z128" s="152">
        <v>0</v>
      </c>
      <c r="AA128" s="153">
        <f t="shared" si="3"/>
        <v>0</v>
      </c>
      <c r="AR128" s="19" t="s">
        <v>199</v>
      </c>
      <c r="AT128" s="19" t="s">
        <v>218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794</v>
      </c>
    </row>
    <row r="129" spans="2:65" s="1" customFormat="1" ht="16.5" customHeight="1">
      <c r="B129" s="145"/>
      <c r="C129" s="155" t="s">
        <v>207</v>
      </c>
      <c r="D129" s="155" t="s">
        <v>218</v>
      </c>
      <c r="E129" s="156" t="s">
        <v>795</v>
      </c>
      <c r="F129" s="206" t="s">
        <v>796</v>
      </c>
      <c r="G129" s="206"/>
      <c r="H129" s="206"/>
      <c r="I129" s="206"/>
      <c r="J129" s="157" t="s">
        <v>221</v>
      </c>
      <c r="K129" s="158">
        <v>8.61</v>
      </c>
      <c r="L129" s="207"/>
      <c r="M129" s="207"/>
      <c r="N129" s="207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</v>
      </c>
      <c r="W129" s="152">
        <f t="shared" si="1"/>
        <v>0</v>
      </c>
      <c r="X129" s="152">
        <v>1</v>
      </c>
      <c r="Y129" s="152">
        <f t="shared" si="2"/>
        <v>8.61</v>
      </c>
      <c r="Z129" s="152">
        <v>0</v>
      </c>
      <c r="AA129" s="153">
        <f t="shared" si="3"/>
        <v>0</v>
      </c>
      <c r="AR129" s="19" t="s">
        <v>199</v>
      </c>
      <c r="AT129" s="19" t="s">
        <v>218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797</v>
      </c>
    </row>
    <row r="130" spans="2:65" s="1" customFormat="1" ht="25.5" customHeight="1">
      <c r="B130" s="145"/>
      <c r="C130" s="146" t="s">
        <v>87</v>
      </c>
      <c r="D130" s="146" t="s">
        <v>169</v>
      </c>
      <c r="E130" s="147" t="s">
        <v>495</v>
      </c>
      <c r="F130" s="204" t="s">
        <v>496</v>
      </c>
      <c r="G130" s="204"/>
      <c r="H130" s="204"/>
      <c r="I130" s="204"/>
      <c r="J130" s="148" t="s">
        <v>197</v>
      </c>
      <c r="K130" s="149">
        <v>36.89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0.28599999999999998</v>
      </c>
      <c r="W130" s="152">
        <f t="shared" si="1"/>
        <v>10.55054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798</v>
      </c>
    </row>
    <row r="131" spans="2:65" s="1" customFormat="1" ht="16.5" customHeight="1">
      <c r="B131" s="145"/>
      <c r="C131" s="155" t="s">
        <v>91</v>
      </c>
      <c r="D131" s="155" t="s">
        <v>218</v>
      </c>
      <c r="E131" s="156" t="s">
        <v>498</v>
      </c>
      <c r="F131" s="206" t="s">
        <v>499</v>
      </c>
      <c r="G131" s="206"/>
      <c r="H131" s="206"/>
      <c r="I131" s="206"/>
      <c r="J131" s="157" t="s">
        <v>221</v>
      </c>
      <c r="K131" s="158">
        <v>75.625</v>
      </c>
      <c r="L131" s="207"/>
      <c r="M131" s="207"/>
      <c r="N131" s="207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</v>
      </c>
      <c r="W131" s="152">
        <f t="shared" si="1"/>
        <v>0</v>
      </c>
      <c r="X131" s="152">
        <v>1</v>
      </c>
      <c r="Y131" s="152">
        <f t="shared" si="2"/>
        <v>75.625</v>
      </c>
      <c r="Z131" s="152">
        <v>0</v>
      </c>
      <c r="AA131" s="153">
        <f t="shared" si="3"/>
        <v>0</v>
      </c>
      <c r="AR131" s="19" t="s">
        <v>199</v>
      </c>
      <c r="AT131" s="19" t="s">
        <v>218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799</v>
      </c>
    </row>
    <row r="132" spans="2:65" s="10" customFormat="1" ht="29.85" customHeight="1">
      <c r="B132" s="134"/>
      <c r="C132" s="135"/>
      <c r="D132" s="144" t="s">
        <v>145</v>
      </c>
      <c r="E132" s="144"/>
      <c r="F132" s="144"/>
      <c r="G132" s="144"/>
      <c r="H132" s="144"/>
      <c r="I132" s="144"/>
      <c r="J132" s="144"/>
      <c r="K132" s="144"/>
      <c r="L132" s="144"/>
      <c r="M132" s="144"/>
      <c r="N132" s="214">
        <f>BK132</f>
        <v>0</v>
      </c>
      <c r="O132" s="215"/>
      <c r="P132" s="215"/>
      <c r="Q132" s="215"/>
      <c r="R132" s="137"/>
      <c r="T132" s="138"/>
      <c r="U132" s="135"/>
      <c r="V132" s="135"/>
      <c r="W132" s="139">
        <f>SUM(W133:W136)</f>
        <v>16.185825000000001</v>
      </c>
      <c r="X132" s="135"/>
      <c r="Y132" s="139">
        <f>SUM(Y133:Y136)</f>
        <v>2.229816</v>
      </c>
      <c r="Z132" s="135"/>
      <c r="AA132" s="140">
        <f>SUM(AA133:AA136)</f>
        <v>0</v>
      </c>
      <c r="AR132" s="141" t="s">
        <v>83</v>
      </c>
      <c r="AT132" s="142" t="s">
        <v>77</v>
      </c>
      <c r="AU132" s="142" t="s">
        <v>83</v>
      </c>
      <c r="AY132" s="141" t="s">
        <v>168</v>
      </c>
      <c r="BK132" s="143">
        <f>SUM(BK133:BK136)</f>
        <v>0</v>
      </c>
    </row>
    <row r="133" spans="2:65" s="1" customFormat="1" ht="38.25" customHeight="1">
      <c r="B133" s="145"/>
      <c r="C133" s="146" t="s">
        <v>217</v>
      </c>
      <c r="D133" s="146" t="s">
        <v>169</v>
      </c>
      <c r="E133" s="147" t="s">
        <v>531</v>
      </c>
      <c r="F133" s="204" t="s">
        <v>532</v>
      </c>
      <c r="G133" s="204"/>
      <c r="H133" s="204"/>
      <c r="I133" s="204"/>
      <c r="J133" s="148" t="s">
        <v>172</v>
      </c>
      <c r="K133" s="149">
        <v>3</v>
      </c>
      <c r="L133" s="205"/>
      <c r="M133" s="205"/>
      <c r="N133" s="205">
        <f>ROUND(L133*K133,2)</f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0.33</v>
      </c>
      <c r="W133" s="152">
        <f>V133*K133</f>
        <v>0.99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173</v>
      </c>
      <c r="BM133" s="19" t="s">
        <v>800</v>
      </c>
    </row>
    <row r="134" spans="2:65" s="1" customFormat="1" ht="25.5" customHeight="1">
      <c r="B134" s="145"/>
      <c r="C134" s="146" t="s">
        <v>223</v>
      </c>
      <c r="D134" s="146" t="s">
        <v>169</v>
      </c>
      <c r="E134" s="147" t="s">
        <v>534</v>
      </c>
      <c r="F134" s="204" t="s">
        <v>535</v>
      </c>
      <c r="G134" s="204"/>
      <c r="H134" s="204"/>
      <c r="I134" s="204"/>
      <c r="J134" s="148" t="s">
        <v>197</v>
      </c>
      <c r="K134" s="149">
        <v>8.625</v>
      </c>
      <c r="L134" s="205"/>
      <c r="M134" s="205"/>
      <c r="N134" s="205">
        <f>ROUND(L134*K134,2)</f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1.3169999999999999</v>
      </c>
      <c r="W134" s="152">
        <f>V134*K134</f>
        <v>11.359124999999999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173</v>
      </c>
      <c r="AT134" s="19" t="s">
        <v>169</v>
      </c>
      <c r="AU134" s="19" t="s">
        <v>89</v>
      </c>
      <c r="AY134" s="19" t="s">
        <v>168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173</v>
      </c>
      <c r="BM134" s="19" t="s">
        <v>801</v>
      </c>
    </row>
    <row r="135" spans="2:65" s="1" customFormat="1" ht="25.5" customHeight="1">
      <c r="B135" s="145"/>
      <c r="C135" s="146" t="s">
        <v>11</v>
      </c>
      <c r="D135" s="146" t="s">
        <v>169</v>
      </c>
      <c r="E135" s="147" t="s">
        <v>802</v>
      </c>
      <c r="F135" s="204" t="s">
        <v>803</v>
      </c>
      <c r="G135" s="204"/>
      <c r="H135" s="204"/>
      <c r="I135" s="204"/>
      <c r="J135" s="148" t="s">
        <v>197</v>
      </c>
      <c r="K135" s="149">
        <v>0.18</v>
      </c>
      <c r="L135" s="205"/>
      <c r="M135" s="205"/>
      <c r="N135" s="205">
        <f>ROUND(L135*K135,2)</f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1.4650000000000001</v>
      </c>
      <c r="W135" s="152">
        <f>V135*K135</f>
        <v>0.26369999999999999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173</v>
      </c>
      <c r="BM135" s="19" t="s">
        <v>804</v>
      </c>
    </row>
    <row r="136" spans="2:65" s="1" customFormat="1" ht="25.5" customHeight="1">
      <c r="B136" s="145"/>
      <c r="C136" s="146" t="s">
        <v>96</v>
      </c>
      <c r="D136" s="146" t="s">
        <v>169</v>
      </c>
      <c r="E136" s="147" t="s">
        <v>540</v>
      </c>
      <c r="F136" s="204" t="s">
        <v>541</v>
      </c>
      <c r="G136" s="204"/>
      <c r="H136" s="204"/>
      <c r="I136" s="204"/>
      <c r="J136" s="148" t="s">
        <v>172</v>
      </c>
      <c r="K136" s="149">
        <v>3</v>
      </c>
      <c r="L136" s="205"/>
      <c r="M136" s="205"/>
      <c r="N136" s="205">
        <f>ROUND(L136*K136,2)</f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1.1910000000000001</v>
      </c>
      <c r="W136" s="152">
        <f>V136*K136</f>
        <v>3.5730000000000004</v>
      </c>
      <c r="X136" s="152">
        <v>0.74327200000000004</v>
      </c>
      <c r="Y136" s="152">
        <f>X136*K136</f>
        <v>2.229816</v>
      </c>
      <c r="Z136" s="152">
        <v>0</v>
      </c>
      <c r="AA136" s="153">
        <f>Z136*K136</f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173</v>
      </c>
      <c r="BM136" s="19" t="s">
        <v>805</v>
      </c>
    </row>
    <row r="137" spans="2:65" s="10" customFormat="1" ht="29.85" customHeight="1">
      <c r="B137" s="134"/>
      <c r="C137" s="135"/>
      <c r="D137" s="144" t="s">
        <v>147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14">
        <f>BK137</f>
        <v>0</v>
      </c>
      <c r="O137" s="215"/>
      <c r="P137" s="215"/>
      <c r="Q137" s="215"/>
      <c r="R137" s="137"/>
      <c r="T137" s="138"/>
      <c r="U137" s="135"/>
      <c r="V137" s="135"/>
      <c r="W137" s="139">
        <f>SUM(W138:W152)</f>
        <v>52.457999999999998</v>
      </c>
      <c r="X137" s="135"/>
      <c r="Y137" s="139">
        <f>SUM(Y138:Y152)</f>
        <v>2.2347526499999995</v>
      </c>
      <c r="Z137" s="135"/>
      <c r="AA137" s="140">
        <f>SUM(AA138:AA152)</f>
        <v>0</v>
      </c>
      <c r="AR137" s="141" t="s">
        <v>83</v>
      </c>
      <c r="AT137" s="142" t="s">
        <v>77</v>
      </c>
      <c r="AU137" s="142" t="s">
        <v>83</v>
      </c>
      <c r="AY137" s="141" t="s">
        <v>168</v>
      </c>
      <c r="BK137" s="143">
        <f>SUM(BK138:BK152)</f>
        <v>0</v>
      </c>
    </row>
    <row r="138" spans="2:65" s="1" customFormat="1" ht="25.5" customHeight="1">
      <c r="B138" s="145"/>
      <c r="C138" s="146" t="s">
        <v>99</v>
      </c>
      <c r="D138" s="146" t="s">
        <v>169</v>
      </c>
      <c r="E138" s="147" t="s">
        <v>806</v>
      </c>
      <c r="F138" s="204" t="s">
        <v>807</v>
      </c>
      <c r="G138" s="204"/>
      <c r="H138" s="204"/>
      <c r="I138" s="204"/>
      <c r="J138" s="148" t="s">
        <v>192</v>
      </c>
      <c r="K138" s="149">
        <v>15</v>
      </c>
      <c r="L138" s="205"/>
      <c r="M138" s="205"/>
      <c r="N138" s="205">
        <f t="shared" ref="N138:N152" si="10">ROUND(L138*K138,2)</f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0.28000000000000003</v>
      </c>
      <c r="W138" s="152">
        <f t="shared" ref="W138:W152" si="11">V138*K138</f>
        <v>4.2</v>
      </c>
      <c r="X138" s="152">
        <v>6.5673999999999995E-4</v>
      </c>
      <c r="Y138" s="152">
        <f t="shared" ref="Y138:Y152" si="12">X138*K138</f>
        <v>9.8510999999999998E-3</v>
      </c>
      <c r="Z138" s="152">
        <v>0</v>
      </c>
      <c r="AA138" s="153">
        <f t="shared" ref="AA138:AA152" si="13">Z138*K138</f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ref="BE138:BE152" si="14">IF(U138="základní",N138,0)</f>
        <v>0</v>
      </c>
      <c r="BF138" s="154">
        <f t="shared" ref="BF138:BF152" si="15">IF(U138="snížená",N138,0)</f>
        <v>0</v>
      </c>
      <c r="BG138" s="154">
        <f t="shared" ref="BG138:BG152" si="16">IF(U138="zákl. přenesená",N138,0)</f>
        <v>0</v>
      </c>
      <c r="BH138" s="154">
        <f t="shared" ref="BH138:BH152" si="17">IF(U138="sníž. přenesená",N138,0)</f>
        <v>0</v>
      </c>
      <c r="BI138" s="154">
        <f t="shared" ref="BI138:BI152" si="18">IF(U138="nulová",N138,0)</f>
        <v>0</v>
      </c>
      <c r="BJ138" s="19" t="s">
        <v>83</v>
      </c>
      <c r="BK138" s="154">
        <f t="shared" ref="BK138:BK152" si="19">ROUND(L138*K138,2)</f>
        <v>0</v>
      </c>
      <c r="BL138" s="19" t="s">
        <v>173</v>
      </c>
      <c r="BM138" s="19" t="s">
        <v>808</v>
      </c>
    </row>
    <row r="139" spans="2:65" s="1" customFormat="1" ht="25.5" customHeight="1">
      <c r="B139" s="145"/>
      <c r="C139" s="146" t="s">
        <v>236</v>
      </c>
      <c r="D139" s="146" t="s">
        <v>169</v>
      </c>
      <c r="E139" s="147" t="s">
        <v>809</v>
      </c>
      <c r="F139" s="204" t="s">
        <v>810</v>
      </c>
      <c r="G139" s="204"/>
      <c r="H139" s="204"/>
      <c r="I139" s="204"/>
      <c r="J139" s="148" t="s">
        <v>192</v>
      </c>
      <c r="K139" s="149">
        <v>80</v>
      </c>
      <c r="L139" s="205"/>
      <c r="M139" s="205"/>
      <c r="N139" s="205">
        <f t="shared" si="1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0.3</v>
      </c>
      <c r="W139" s="152">
        <f t="shared" si="11"/>
        <v>24</v>
      </c>
      <c r="X139" s="152">
        <v>9.2765999999999996E-4</v>
      </c>
      <c r="Y139" s="152">
        <f t="shared" si="12"/>
        <v>7.4212799999999995E-2</v>
      </c>
      <c r="Z139" s="152">
        <v>0</v>
      </c>
      <c r="AA139" s="153">
        <f t="shared" si="13"/>
        <v>0</v>
      </c>
      <c r="AR139" s="19" t="s">
        <v>173</v>
      </c>
      <c r="AT139" s="19" t="s">
        <v>169</v>
      </c>
      <c r="AU139" s="19" t="s">
        <v>89</v>
      </c>
      <c r="AY139" s="19" t="s">
        <v>168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173</v>
      </c>
      <c r="BM139" s="19" t="s">
        <v>811</v>
      </c>
    </row>
    <row r="140" spans="2:65" s="1" customFormat="1" ht="25.5" customHeight="1">
      <c r="B140" s="145"/>
      <c r="C140" s="146" t="s">
        <v>241</v>
      </c>
      <c r="D140" s="146" t="s">
        <v>169</v>
      </c>
      <c r="E140" s="147" t="s">
        <v>812</v>
      </c>
      <c r="F140" s="204" t="s">
        <v>813</v>
      </c>
      <c r="G140" s="204"/>
      <c r="H140" s="204"/>
      <c r="I140" s="204"/>
      <c r="J140" s="148" t="s">
        <v>239</v>
      </c>
      <c r="K140" s="149">
        <v>1</v>
      </c>
      <c r="L140" s="205"/>
      <c r="M140" s="205"/>
      <c r="N140" s="205">
        <f t="shared" si="1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0.745</v>
      </c>
      <c r="W140" s="152">
        <f t="shared" si="11"/>
        <v>0.745</v>
      </c>
      <c r="X140" s="152">
        <v>5.75E-6</v>
      </c>
      <c r="Y140" s="152">
        <f t="shared" si="12"/>
        <v>5.75E-6</v>
      </c>
      <c r="Z140" s="152">
        <v>0</v>
      </c>
      <c r="AA140" s="153">
        <f t="shared" si="1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173</v>
      </c>
      <c r="BM140" s="19" t="s">
        <v>814</v>
      </c>
    </row>
    <row r="141" spans="2:65" s="1" customFormat="1" ht="16.5" customHeight="1">
      <c r="B141" s="145"/>
      <c r="C141" s="155" t="s">
        <v>245</v>
      </c>
      <c r="D141" s="155" t="s">
        <v>218</v>
      </c>
      <c r="E141" s="156" t="s">
        <v>815</v>
      </c>
      <c r="F141" s="206" t="s">
        <v>816</v>
      </c>
      <c r="G141" s="206"/>
      <c r="H141" s="206"/>
      <c r="I141" s="206"/>
      <c r="J141" s="157" t="s">
        <v>239</v>
      </c>
      <c r="K141" s="158">
        <v>1</v>
      </c>
      <c r="L141" s="207"/>
      <c r="M141" s="207"/>
      <c r="N141" s="207">
        <f t="shared" si="10"/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0</v>
      </c>
      <c r="W141" s="152">
        <f t="shared" si="11"/>
        <v>0</v>
      </c>
      <c r="X141" s="152">
        <v>6.0000000000000002E-5</v>
      </c>
      <c r="Y141" s="152">
        <f t="shared" si="12"/>
        <v>6.0000000000000002E-5</v>
      </c>
      <c r="Z141" s="152">
        <v>0</v>
      </c>
      <c r="AA141" s="153">
        <f t="shared" si="13"/>
        <v>0</v>
      </c>
      <c r="AR141" s="19" t="s">
        <v>199</v>
      </c>
      <c r="AT141" s="19" t="s">
        <v>218</v>
      </c>
      <c r="AU141" s="19" t="s">
        <v>89</v>
      </c>
      <c r="AY141" s="19" t="s">
        <v>168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173</v>
      </c>
      <c r="BM141" s="19" t="s">
        <v>817</v>
      </c>
    </row>
    <row r="142" spans="2:65" s="1" customFormat="1" ht="38.25" customHeight="1">
      <c r="B142" s="145"/>
      <c r="C142" s="146" t="s">
        <v>10</v>
      </c>
      <c r="D142" s="146" t="s">
        <v>169</v>
      </c>
      <c r="E142" s="147" t="s">
        <v>818</v>
      </c>
      <c r="F142" s="204" t="s">
        <v>819</v>
      </c>
      <c r="G142" s="204"/>
      <c r="H142" s="204"/>
      <c r="I142" s="204"/>
      <c r="J142" s="148" t="s">
        <v>239</v>
      </c>
      <c r="K142" s="149">
        <v>1</v>
      </c>
      <c r="L142" s="205"/>
      <c r="M142" s="205"/>
      <c r="N142" s="205">
        <f t="shared" si="1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1.167</v>
      </c>
      <c r="W142" s="152">
        <f t="shared" si="11"/>
        <v>1.167</v>
      </c>
      <c r="X142" s="152">
        <v>0.16476499999999999</v>
      </c>
      <c r="Y142" s="152">
        <f t="shared" si="12"/>
        <v>0.16476499999999999</v>
      </c>
      <c r="Z142" s="152">
        <v>0</v>
      </c>
      <c r="AA142" s="153">
        <f t="shared" si="13"/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173</v>
      </c>
      <c r="BM142" s="19" t="s">
        <v>820</v>
      </c>
    </row>
    <row r="143" spans="2:65" s="1" customFormat="1" ht="25.5" customHeight="1">
      <c r="B143" s="145"/>
      <c r="C143" s="146" t="s">
        <v>109</v>
      </c>
      <c r="D143" s="146" t="s">
        <v>169</v>
      </c>
      <c r="E143" s="147" t="s">
        <v>821</v>
      </c>
      <c r="F143" s="204" t="s">
        <v>822</v>
      </c>
      <c r="G143" s="204"/>
      <c r="H143" s="204"/>
      <c r="I143" s="204"/>
      <c r="J143" s="148" t="s">
        <v>239</v>
      </c>
      <c r="K143" s="149">
        <v>1</v>
      </c>
      <c r="L143" s="205"/>
      <c r="M143" s="205"/>
      <c r="N143" s="205">
        <f t="shared" si="1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0.25</v>
      </c>
      <c r="W143" s="152">
        <f t="shared" si="11"/>
        <v>0.25</v>
      </c>
      <c r="X143" s="152">
        <v>3.9579999999999997E-2</v>
      </c>
      <c r="Y143" s="152">
        <f t="shared" si="12"/>
        <v>3.9579999999999997E-2</v>
      </c>
      <c r="Z143" s="152">
        <v>0</v>
      </c>
      <c r="AA143" s="153">
        <f t="shared" si="13"/>
        <v>0</v>
      </c>
      <c r="AR143" s="19" t="s">
        <v>173</v>
      </c>
      <c r="AT143" s="19" t="s">
        <v>169</v>
      </c>
      <c r="AU143" s="19" t="s">
        <v>89</v>
      </c>
      <c r="AY143" s="19" t="s">
        <v>168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173</v>
      </c>
      <c r="BM143" s="19" t="s">
        <v>823</v>
      </c>
    </row>
    <row r="144" spans="2:65" s="1" customFormat="1" ht="38.25" customHeight="1">
      <c r="B144" s="145"/>
      <c r="C144" s="146" t="s">
        <v>255</v>
      </c>
      <c r="D144" s="146" t="s">
        <v>169</v>
      </c>
      <c r="E144" s="147" t="s">
        <v>824</v>
      </c>
      <c r="F144" s="204" t="s">
        <v>825</v>
      </c>
      <c r="G144" s="204"/>
      <c r="H144" s="204"/>
      <c r="I144" s="204"/>
      <c r="J144" s="148" t="s">
        <v>239</v>
      </c>
      <c r="K144" s="149">
        <v>1</v>
      </c>
      <c r="L144" s="205"/>
      <c r="M144" s="205"/>
      <c r="N144" s="205">
        <f t="shared" si="1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2</v>
      </c>
      <c r="W144" s="152">
        <f t="shared" si="11"/>
        <v>2</v>
      </c>
      <c r="X144" s="152">
        <v>0.35478999999999999</v>
      </c>
      <c r="Y144" s="152">
        <f t="shared" si="12"/>
        <v>0.35478999999999999</v>
      </c>
      <c r="Z144" s="152">
        <v>0</v>
      </c>
      <c r="AA144" s="153">
        <f t="shared" si="13"/>
        <v>0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173</v>
      </c>
      <c r="BM144" s="19" t="s">
        <v>826</v>
      </c>
    </row>
    <row r="145" spans="2:65" s="1" customFormat="1" ht="89.25" customHeight="1">
      <c r="B145" s="145"/>
      <c r="C145" s="146" t="s">
        <v>259</v>
      </c>
      <c r="D145" s="146" t="s">
        <v>169</v>
      </c>
      <c r="E145" s="147" t="s">
        <v>827</v>
      </c>
      <c r="F145" s="204" t="s">
        <v>828</v>
      </c>
      <c r="G145" s="204"/>
      <c r="H145" s="204"/>
      <c r="I145" s="204"/>
      <c r="J145" s="148" t="s">
        <v>239</v>
      </c>
      <c r="K145" s="149">
        <v>2</v>
      </c>
      <c r="L145" s="205"/>
      <c r="M145" s="205"/>
      <c r="N145" s="205">
        <f t="shared" si="1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173</v>
      </c>
      <c r="AT145" s="19" t="s">
        <v>169</v>
      </c>
      <c r="AU145" s="19" t="s">
        <v>89</v>
      </c>
      <c r="AY145" s="19" t="s">
        <v>168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173</v>
      </c>
      <c r="BM145" s="19" t="s">
        <v>829</v>
      </c>
    </row>
    <row r="146" spans="2:65" s="1" customFormat="1" ht="25.5" customHeight="1">
      <c r="B146" s="145"/>
      <c r="C146" s="146" t="s">
        <v>263</v>
      </c>
      <c r="D146" s="146" t="s">
        <v>169</v>
      </c>
      <c r="E146" s="147" t="s">
        <v>830</v>
      </c>
      <c r="F146" s="204" t="s">
        <v>831</v>
      </c>
      <c r="G146" s="204"/>
      <c r="H146" s="204"/>
      <c r="I146" s="204"/>
      <c r="J146" s="148" t="s">
        <v>239</v>
      </c>
      <c r="K146" s="149">
        <v>4</v>
      </c>
      <c r="L146" s="205"/>
      <c r="M146" s="205"/>
      <c r="N146" s="205">
        <f t="shared" si="10"/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5.024</v>
      </c>
      <c r="W146" s="152">
        <f t="shared" si="11"/>
        <v>20.096</v>
      </c>
      <c r="X146" s="152">
        <v>0.14494199999999999</v>
      </c>
      <c r="Y146" s="152">
        <f t="shared" si="12"/>
        <v>0.57976799999999995</v>
      </c>
      <c r="Z146" s="152">
        <v>0</v>
      </c>
      <c r="AA146" s="153">
        <f t="shared" si="13"/>
        <v>0</v>
      </c>
      <c r="AR146" s="19" t="s">
        <v>173</v>
      </c>
      <c r="AT146" s="19" t="s">
        <v>169</v>
      </c>
      <c r="AU146" s="19" t="s">
        <v>89</v>
      </c>
      <c r="AY146" s="19" t="s">
        <v>168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173</v>
      </c>
      <c r="BM146" s="19" t="s">
        <v>832</v>
      </c>
    </row>
    <row r="147" spans="2:65" s="1" customFormat="1" ht="38.25" customHeight="1">
      <c r="B147" s="145"/>
      <c r="C147" s="155" t="s">
        <v>112</v>
      </c>
      <c r="D147" s="155" t="s">
        <v>218</v>
      </c>
      <c r="E147" s="156" t="s">
        <v>833</v>
      </c>
      <c r="F147" s="206" t="s">
        <v>834</v>
      </c>
      <c r="G147" s="206"/>
      <c r="H147" s="206"/>
      <c r="I147" s="206"/>
      <c r="J147" s="157" t="s">
        <v>239</v>
      </c>
      <c r="K147" s="158">
        <v>4.04</v>
      </c>
      <c r="L147" s="207"/>
      <c r="M147" s="207"/>
      <c r="N147" s="207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0</v>
      </c>
      <c r="W147" s="152">
        <f t="shared" si="11"/>
        <v>0</v>
      </c>
      <c r="X147" s="152">
        <v>9.7000000000000003E-2</v>
      </c>
      <c r="Y147" s="152">
        <f t="shared" si="12"/>
        <v>0.39188000000000001</v>
      </c>
      <c r="Z147" s="152">
        <v>0</v>
      </c>
      <c r="AA147" s="153">
        <f t="shared" si="13"/>
        <v>0</v>
      </c>
      <c r="AR147" s="19" t="s">
        <v>199</v>
      </c>
      <c r="AT147" s="19" t="s">
        <v>218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173</v>
      </c>
      <c r="BM147" s="19" t="s">
        <v>835</v>
      </c>
    </row>
    <row r="148" spans="2:65" s="1" customFormat="1" ht="25.5" customHeight="1">
      <c r="B148" s="145"/>
      <c r="C148" s="155" t="s">
        <v>115</v>
      </c>
      <c r="D148" s="155" t="s">
        <v>218</v>
      </c>
      <c r="E148" s="156" t="s">
        <v>836</v>
      </c>
      <c r="F148" s="206" t="s">
        <v>837</v>
      </c>
      <c r="G148" s="206"/>
      <c r="H148" s="206"/>
      <c r="I148" s="206"/>
      <c r="J148" s="157" t="s">
        <v>239</v>
      </c>
      <c r="K148" s="158">
        <v>2.02</v>
      </c>
      <c r="L148" s="207"/>
      <c r="M148" s="207"/>
      <c r="N148" s="207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</v>
      </c>
      <c r="W148" s="152">
        <f t="shared" si="11"/>
        <v>0</v>
      </c>
      <c r="X148" s="152">
        <v>5.8000000000000003E-2</v>
      </c>
      <c r="Y148" s="152">
        <f t="shared" si="12"/>
        <v>0.11716</v>
      </c>
      <c r="Z148" s="152">
        <v>0</v>
      </c>
      <c r="AA148" s="153">
        <f t="shared" si="13"/>
        <v>0</v>
      </c>
      <c r="AR148" s="19" t="s">
        <v>199</v>
      </c>
      <c r="AT148" s="19" t="s">
        <v>218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173</v>
      </c>
      <c r="BM148" s="19" t="s">
        <v>838</v>
      </c>
    </row>
    <row r="149" spans="2:65" s="1" customFormat="1" ht="25.5" customHeight="1">
      <c r="B149" s="145"/>
      <c r="C149" s="155" t="s">
        <v>273</v>
      </c>
      <c r="D149" s="155" t="s">
        <v>218</v>
      </c>
      <c r="E149" s="156" t="s">
        <v>839</v>
      </c>
      <c r="F149" s="206" t="s">
        <v>840</v>
      </c>
      <c r="G149" s="206"/>
      <c r="H149" s="206"/>
      <c r="I149" s="206"/>
      <c r="J149" s="157" t="s">
        <v>239</v>
      </c>
      <c r="K149" s="158">
        <v>4.04</v>
      </c>
      <c r="L149" s="207"/>
      <c r="M149" s="207"/>
      <c r="N149" s="207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0</v>
      </c>
      <c r="W149" s="152">
        <f t="shared" si="11"/>
        <v>0</v>
      </c>
      <c r="X149" s="152">
        <v>0.04</v>
      </c>
      <c r="Y149" s="152">
        <f t="shared" si="12"/>
        <v>0.16159999999999999</v>
      </c>
      <c r="Z149" s="152">
        <v>0</v>
      </c>
      <c r="AA149" s="153">
        <f t="shared" si="13"/>
        <v>0</v>
      </c>
      <c r="AR149" s="19" t="s">
        <v>199</v>
      </c>
      <c r="AT149" s="19" t="s">
        <v>218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173</v>
      </c>
      <c r="BM149" s="19" t="s">
        <v>841</v>
      </c>
    </row>
    <row r="150" spans="2:65" s="1" customFormat="1" ht="38.25" customHeight="1">
      <c r="B150" s="145"/>
      <c r="C150" s="155" t="s">
        <v>277</v>
      </c>
      <c r="D150" s="155" t="s">
        <v>218</v>
      </c>
      <c r="E150" s="156" t="s">
        <v>842</v>
      </c>
      <c r="F150" s="206" t="s">
        <v>843</v>
      </c>
      <c r="G150" s="206"/>
      <c r="H150" s="206"/>
      <c r="I150" s="206"/>
      <c r="J150" s="157" t="s">
        <v>239</v>
      </c>
      <c r="K150" s="158">
        <v>4.04</v>
      </c>
      <c r="L150" s="207"/>
      <c r="M150" s="207"/>
      <c r="N150" s="207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</v>
      </c>
      <c r="W150" s="152">
        <f t="shared" si="11"/>
        <v>0</v>
      </c>
      <c r="X150" s="152">
        <v>2.7E-2</v>
      </c>
      <c r="Y150" s="152">
        <f t="shared" si="12"/>
        <v>0.10908</v>
      </c>
      <c r="Z150" s="152">
        <v>0</v>
      </c>
      <c r="AA150" s="153">
        <f t="shared" si="13"/>
        <v>0</v>
      </c>
      <c r="AR150" s="19" t="s">
        <v>199</v>
      </c>
      <c r="AT150" s="19" t="s">
        <v>218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173</v>
      </c>
      <c r="BM150" s="19" t="s">
        <v>844</v>
      </c>
    </row>
    <row r="151" spans="2:65" s="1" customFormat="1" ht="16.5" customHeight="1">
      <c r="B151" s="145"/>
      <c r="C151" s="155" t="s">
        <v>281</v>
      </c>
      <c r="D151" s="155" t="s">
        <v>218</v>
      </c>
      <c r="E151" s="156" t="s">
        <v>845</v>
      </c>
      <c r="F151" s="206" t="s">
        <v>846</v>
      </c>
      <c r="G151" s="206"/>
      <c r="H151" s="206"/>
      <c r="I151" s="206"/>
      <c r="J151" s="157" t="s">
        <v>239</v>
      </c>
      <c r="K151" s="158">
        <v>1</v>
      </c>
      <c r="L151" s="207"/>
      <c r="M151" s="207"/>
      <c r="N151" s="207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</v>
      </c>
      <c r="W151" s="152">
        <f t="shared" si="11"/>
        <v>0</v>
      </c>
      <c r="X151" s="152">
        <v>5.8000000000000003E-2</v>
      </c>
      <c r="Y151" s="152">
        <f t="shared" si="12"/>
        <v>5.8000000000000003E-2</v>
      </c>
      <c r="Z151" s="152">
        <v>0</v>
      </c>
      <c r="AA151" s="153">
        <f t="shared" si="13"/>
        <v>0</v>
      </c>
      <c r="AR151" s="19" t="s">
        <v>199</v>
      </c>
      <c r="AT151" s="19" t="s">
        <v>218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173</v>
      </c>
      <c r="BM151" s="19" t="s">
        <v>847</v>
      </c>
    </row>
    <row r="152" spans="2:65" s="1" customFormat="1" ht="16.5" customHeight="1">
      <c r="B152" s="145"/>
      <c r="C152" s="155" t="s">
        <v>285</v>
      </c>
      <c r="D152" s="155" t="s">
        <v>218</v>
      </c>
      <c r="E152" s="156" t="s">
        <v>848</v>
      </c>
      <c r="F152" s="206" t="s">
        <v>849</v>
      </c>
      <c r="G152" s="206"/>
      <c r="H152" s="206"/>
      <c r="I152" s="206"/>
      <c r="J152" s="157" t="s">
        <v>239</v>
      </c>
      <c r="K152" s="158">
        <v>3</v>
      </c>
      <c r="L152" s="207"/>
      <c r="M152" s="207"/>
      <c r="N152" s="207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0</v>
      </c>
      <c r="W152" s="152">
        <f t="shared" si="11"/>
        <v>0</v>
      </c>
      <c r="X152" s="152">
        <v>5.8000000000000003E-2</v>
      </c>
      <c r="Y152" s="152">
        <f t="shared" si="12"/>
        <v>0.17400000000000002</v>
      </c>
      <c r="Z152" s="152">
        <v>0</v>
      </c>
      <c r="AA152" s="153">
        <f t="shared" si="13"/>
        <v>0</v>
      </c>
      <c r="AR152" s="19" t="s">
        <v>199</v>
      </c>
      <c r="AT152" s="19" t="s">
        <v>218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173</v>
      </c>
      <c r="BM152" s="19" t="s">
        <v>850</v>
      </c>
    </row>
    <row r="153" spans="2:65" s="10" customFormat="1" ht="29.85" customHeight="1">
      <c r="B153" s="134"/>
      <c r="C153" s="135"/>
      <c r="D153" s="144" t="s">
        <v>148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14">
        <f>BK153</f>
        <v>0</v>
      </c>
      <c r="O153" s="215"/>
      <c r="P153" s="215"/>
      <c r="Q153" s="215"/>
      <c r="R153" s="137"/>
      <c r="T153" s="138"/>
      <c r="U153" s="135"/>
      <c r="V153" s="135"/>
      <c r="W153" s="139">
        <f>SUM(W154:W156)</f>
        <v>15.564349999999997</v>
      </c>
      <c r="X153" s="135"/>
      <c r="Y153" s="139">
        <f>SUM(Y154:Y156)</f>
        <v>3.6967957949999999</v>
      </c>
      <c r="Z153" s="135"/>
      <c r="AA153" s="140">
        <f>SUM(AA154:AA156)</f>
        <v>2.15</v>
      </c>
      <c r="AR153" s="141" t="s">
        <v>83</v>
      </c>
      <c r="AT153" s="142" t="s">
        <v>77</v>
      </c>
      <c r="AU153" s="142" t="s">
        <v>83</v>
      </c>
      <c r="AY153" s="141" t="s">
        <v>168</v>
      </c>
      <c r="BK153" s="143">
        <f>SUM(BK154:BK156)</f>
        <v>0</v>
      </c>
    </row>
    <row r="154" spans="2:65" s="1" customFormat="1" ht="25.5" customHeight="1">
      <c r="B154" s="145"/>
      <c r="C154" s="146" t="s">
        <v>289</v>
      </c>
      <c r="D154" s="146" t="s">
        <v>169</v>
      </c>
      <c r="E154" s="147" t="s">
        <v>851</v>
      </c>
      <c r="F154" s="204" t="s">
        <v>852</v>
      </c>
      <c r="G154" s="204"/>
      <c r="H154" s="204"/>
      <c r="I154" s="204"/>
      <c r="J154" s="148" t="s">
        <v>192</v>
      </c>
      <c r="K154" s="149">
        <v>3.15</v>
      </c>
      <c r="L154" s="205"/>
      <c r="M154" s="205"/>
      <c r="N154" s="205">
        <f>ROUND(L154*K154,2)</f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1.6990000000000001</v>
      </c>
      <c r="W154" s="152">
        <f>V154*K154</f>
        <v>5.3518499999999998</v>
      </c>
      <c r="X154" s="152">
        <v>0.74931930000000002</v>
      </c>
      <c r="Y154" s="152">
        <f>X154*K154</f>
        <v>2.3603557949999998</v>
      </c>
      <c r="Z154" s="152">
        <v>0</v>
      </c>
      <c r="AA154" s="153">
        <f>Z154*K154</f>
        <v>0</v>
      </c>
      <c r="AR154" s="19" t="s">
        <v>173</v>
      </c>
      <c r="AT154" s="19" t="s">
        <v>169</v>
      </c>
      <c r="AU154" s="19" t="s">
        <v>89</v>
      </c>
      <c r="AY154" s="19" t="s">
        <v>168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9" t="s">
        <v>83</v>
      </c>
      <c r="BK154" s="154">
        <f>ROUND(L154*K154,2)</f>
        <v>0</v>
      </c>
      <c r="BL154" s="19" t="s">
        <v>173</v>
      </c>
      <c r="BM154" s="19" t="s">
        <v>853</v>
      </c>
    </row>
    <row r="155" spans="2:65" s="1" customFormat="1" ht="25.5" customHeight="1">
      <c r="B155" s="145"/>
      <c r="C155" s="155" t="s">
        <v>293</v>
      </c>
      <c r="D155" s="155" t="s">
        <v>218</v>
      </c>
      <c r="E155" s="156" t="s">
        <v>854</v>
      </c>
      <c r="F155" s="206" t="s">
        <v>855</v>
      </c>
      <c r="G155" s="206"/>
      <c r="H155" s="206"/>
      <c r="I155" s="206"/>
      <c r="J155" s="157" t="s">
        <v>192</v>
      </c>
      <c r="K155" s="158">
        <v>3.1819999999999999</v>
      </c>
      <c r="L155" s="207"/>
      <c r="M155" s="207"/>
      <c r="N155" s="207">
        <f>ROUND(L155*K155,2)</f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</v>
      </c>
      <c r="W155" s="152">
        <f>V155*K155</f>
        <v>0</v>
      </c>
      <c r="X155" s="152">
        <v>0.42</v>
      </c>
      <c r="Y155" s="152">
        <f>X155*K155</f>
        <v>1.3364399999999999</v>
      </c>
      <c r="Z155" s="152">
        <v>0</v>
      </c>
      <c r="AA155" s="153">
        <f>Z155*K155</f>
        <v>0</v>
      </c>
      <c r="AR155" s="19" t="s">
        <v>199</v>
      </c>
      <c r="AT155" s="19" t="s">
        <v>218</v>
      </c>
      <c r="AU155" s="19" t="s">
        <v>89</v>
      </c>
      <c r="AY155" s="19" t="s">
        <v>168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173</v>
      </c>
      <c r="BM155" s="19" t="s">
        <v>856</v>
      </c>
    </row>
    <row r="156" spans="2:65" s="1" customFormat="1" ht="25.5" customHeight="1">
      <c r="B156" s="145"/>
      <c r="C156" s="146" t="s">
        <v>297</v>
      </c>
      <c r="D156" s="146" t="s">
        <v>169</v>
      </c>
      <c r="E156" s="147" t="s">
        <v>857</v>
      </c>
      <c r="F156" s="204" t="s">
        <v>858</v>
      </c>
      <c r="G156" s="204"/>
      <c r="H156" s="204"/>
      <c r="I156" s="204"/>
      <c r="J156" s="148" t="s">
        <v>192</v>
      </c>
      <c r="K156" s="149">
        <v>12.5</v>
      </c>
      <c r="L156" s="205"/>
      <c r="M156" s="205"/>
      <c r="N156" s="205">
        <f>ROUND(L156*K156,2)</f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0.81699999999999995</v>
      </c>
      <c r="W156" s="152">
        <f>V156*K156</f>
        <v>10.212499999999999</v>
      </c>
      <c r="X156" s="152">
        <v>0</v>
      </c>
      <c r="Y156" s="152">
        <f>X156*K156</f>
        <v>0</v>
      </c>
      <c r="Z156" s="152">
        <v>0.17199999999999999</v>
      </c>
      <c r="AA156" s="153">
        <f>Z156*K156</f>
        <v>2.15</v>
      </c>
      <c r="AR156" s="19" t="s">
        <v>173</v>
      </c>
      <c r="AT156" s="19" t="s">
        <v>169</v>
      </c>
      <c r="AU156" s="19" t="s">
        <v>89</v>
      </c>
      <c r="AY156" s="19" t="s">
        <v>168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9" t="s">
        <v>83</v>
      </c>
      <c r="BK156" s="154">
        <f>ROUND(L156*K156,2)</f>
        <v>0</v>
      </c>
      <c r="BL156" s="19" t="s">
        <v>173</v>
      </c>
      <c r="BM156" s="19" t="s">
        <v>859</v>
      </c>
    </row>
    <row r="157" spans="2:65" s="10" customFormat="1" ht="29.85" customHeight="1">
      <c r="B157" s="134"/>
      <c r="C157" s="135"/>
      <c r="D157" s="144" t="s">
        <v>150</v>
      </c>
      <c r="E157" s="144"/>
      <c r="F157" s="144"/>
      <c r="G157" s="144"/>
      <c r="H157" s="144"/>
      <c r="I157" s="144"/>
      <c r="J157" s="144"/>
      <c r="K157" s="144"/>
      <c r="L157" s="144"/>
      <c r="M157" s="144"/>
      <c r="N157" s="214">
        <f>BK157</f>
        <v>0</v>
      </c>
      <c r="O157" s="215"/>
      <c r="P157" s="215"/>
      <c r="Q157" s="215"/>
      <c r="R157" s="137"/>
      <c r="T157" s="138"/>
      <c r="U157" s="135"/>
      <c r="V157" s="135"/>
      <c r="W157" s="139">
        <f>W158</f>
        <v>67.820701</v>
      </c>
      <c r="X157" s="135"/>
      <c r="Y157" s="139">
        <f>Y158</f>
        <v>0</v>
      </c>
      <c r="Z157" s="135"/>
      <c r="AA157" s="140">
        <f>AA158</f>
        <v>0</v>
      </c>
      <c r="AR157" s="141" t="s">
        <v>83</v>
      </c>
      <c r="AT157" s="142" t="s">
        <v>77</v>
      </c>
      <c r="AU157" s="142" t="s">
        <v>83</v>
      </c>
      <c r="AY157" s="141" t="s">
        <v>168</v>
      </c>
      <c r="BK157" s="143">
        <f>BK158</f>
        <v>0</v>
      </c>
    </row>
    <row r="158" spans="2:65" s="1" customFormat="1" ht="25.5" customHeight="1">
      <c r="B158" s="145"/>
      <c r="C158" s="146" t="s">
        <v>301</v>
      </c>
      <c r="D158" s="146" t="s">
        <v>169</v>
      </c>
      <c r="E158" s="147" t="s">
        <v>437</v>
      </c>
      <c r="F158" s="204" t="s">
        <v>438</v>
      </c>
      <c r="G158" s="204"/>
      <c r="H158" s="204"/>
      <c r="I158" s="204"/>
      <c r="J158" s="148" t="s">
        <v>221</v>
      </c>
      <c r="K158" s="149">
        <v>170.833</v>
      </c>
      <c r="L158" s="205"/>
      <c r="M158" s="205"/>
      <c r="N158" s="205">
        <f>ROUND(L158*K158,2)</f>
        <v>0</v>
      </c>
      <c r="O158" s="205"/>
      <c r="P158" s="205"/>
      <c r="Q158" s="205"/>
      <c r="R158" s="150"/>
      <c r="T158" s="151" t="s">
        <v>5</v>
      </c>
      <c r="U158" s="159" t="s">
        <v>43</v>
      </c>
      <c r="V158" s="160">
        <v>0.39700000000000002</v>
      </c>
      <c r="W158" s="160">
        <f>V158*K158</f>
        <v>67.820701</v>
      </c>
      <c r="X158" s="160">
        <v>0</v>
      </c>
      <c r="Y158" s="160">
        <f>X158*K158</f>
        <v>0</v>
      </c>
      <c r="Z158" s="160">
        <v>0</v>
      </c>
      <c r="AA158" s="161">
        <f>Z158*K158</f>
        <v>0</v>
      </c>
      <c r="AR158" s="19" t="s">
        <v>173</v>
      </c>
      <c r="AT158" s="19" t="s">
        <v>169</v>
      </c>
      <c r="AU158" s="19" t="s">
        <v>89</v>
      </c>
      <c r="AY158" s="19" t="s">
        <v>168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19" t="s">
        <v>83</v>
      </c>
      <c r="BK158" s="154">
        <f>ROUND(L158*K158,2)</f>
        <v>0</v>
      </c>
      <c r="BL158" s="19" t="s">
        <v>173</v>
      </c>
      <c r="BM158" s="19" t="s">
        <v>439</v>
      </c>
    </row>
    <row r="159" spans="2:65" s="1" customFormat="1" ht="6.9" customHeight="1"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</sheetData>
  <mergeCells count="17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H1:K1"/>
    <mergeCell ref="S2:AC2"/>
    <mergeCell ref="F156:I156"/>
    <mergeCell ref="L156:M156"/>
    <mergeCell ref="N156:Q156"/>
    <mergeCell ref="F158:I158"/>
    <mergeCell ref="L158:M158"/>
    <mergeCell ref="N158:Q158"/>
    <mergeCell ref="N117:Q117"/>
    <mergeCell ref="N118:Q118"/>
    <mergeCell ref="N119:Q119"/>
    <mergeCell ref="N132:Q132"/>
    <mergeCell ref="N137:Q137"/>
    <mergeCell ref="N153:Q153"/>
    <mergeCell ref="N157:Q157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</mergeCells>
  <hyperlinks>
    <hyperlink ref="F1:G1" location="C2" display="1) Krycí list rozpočtu" xr:uid="{00000000-0004-0000-0400-000000000000}"/>
    <hyperlink ref="H1:K1" location="C87" display="2) Rekapitulace rozpočtu" xr:uid="{00000000-0004-0000-0400-000001000000}"/>
    <hyperlink ref="L1" location="C116" display="3) Rozpočet" xr:uid="{00000000-0004-0000-0400-000002000000}"/>
    <hyperlink ref="S1:T1" location="'Rekapitulace stavby'!C2" display="Rekapitulace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87"/>
  <sheetViews>
    <sheetView showGridLines="0" workbookViewId="0">
      <pane ySplit="1" topLeftCell="A178" activePane="bottomLeft" state="frozen"/>
      <selection pane="bottomLeft" activeCell="L122" sqref="L122:M186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101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860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N99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ROUND((SUM(BE99:BE100)+SUM(BE119:BE186)), 2)</f>
        <v>0</v>
      </c>
      <c r="I33" s="224"/>
      <c r="J33" s="224"/>
      <c r="K33" s="33"/>
      <c r="L33" s="33"/>
      <c r="M33" s="231">
        <f>ROUND(ROUND((SUM(BE99:BE100)+SUM(BE119:BE186)),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ROUND((SUM(BF99:BF100)+SUM(BF119:BF186)), 2)</f>
        <v>0</v>
      </c>
      <c r="I34" s="224"/>
      <c r="J34" s="224"/>
      <c r="K34" s="33"/>
      <c r="L34" s="33"/>
      <c r="M34" s="231">
        <f>ROUND(ROUND((SUM(BF99:BF100)+SUM(BF119:BF186)),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ROUND((SUM(BG99:BG100)+SUM(BG119:BG186)),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ROUND((SUM(BH99:BH100)+SUM(BH119:BH186)),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ROUND((SUM(BI99:BI100)+SUM(BI119:BI186)),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17 - SO 301 - Odvodnění dopravních ploch - stezka - osa 2 - 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N119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N120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N121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454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N134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144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N140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145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N149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N154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N175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150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N185</f>
        <v>0</v>
      </c>
      <c r="O97" s="167"/>
      <c r="P97" s="167"/>
      <c r="Q97" s="167"/>
      <c r="R97" s="124"/>
    </row>
    <row r="98" spans="2:21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153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22">
        <v>0</v>
      </c>
      <c r="O99" s="223"/>
      <c r="P99" s="223"/>
      <c r="Q99" s="223"/>
      <c r="R99" s="34"/>
      <c r="T99" s="125"/>
      <c r="U99" s="126" t="s">
        <v>42</v>
      </c>
    </row>
    <row r="100" spans="2:21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08" t="s">
        <v>124</v>
      </c>
      <c r="D101" s="109"/>
      <c r="E101" s="109"/>
      <c r="F101" s="109"/>
      <c r="G101" s="109"/>
      <c r="H101" s="109"/>
      <c r="I101" s="109"/>
      <c r="J101" s="109"/>
      <c r="K101" s="109"/>
      <c r="L101" s="163">
        <f>ROUND(SUM(N89+N99),2)</f>
        <v>0</v>
      </c>
      <c r="M101" s="163"/>
      <c r="N101" s="163"/>
      <c r="O101" s="163"/>
      <c r="P101" s="163"/>
      <c r="Q101" s="163"/>
      <c r="R101" s="34"/>
    </row>
    <row r="102" spans="2:21" s="1" customFormat="1" ht="6.9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21" s="1" customFormat="1" ht="6.9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21" s="1" customFormat="1" ht="36.9" customHeight="1">
      <c r="B107" s="32"/>
      <c r="C107" s="187" t="s">
        <v>154</v>
      </c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34"/>
    </row>
    <row r="108" spans="2:21" s="1" customFormat="1" ht="6.9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1" s="1" customFormat="1" ht="30" customHeight="1">
      <c r="B109" s="32"/>
      <c r="C109" s="29" t="s">
        <v>17</v>
      </c>
      <c r="D109" s="33"/>
      <c r="E109" s="33"/>
      <c r="F109" s="225" t="str">
        <f>F6</f>
        <v>Smíšená stezka a chodníky - etapa II - Smíšená stezka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3"/>
      <c r="R109" s="34"/>
    </row>
    <row r="110" spans="2:21" ht="30" customHeight="1">
      <c r="B110" s="23"/>
      <c r="C110" s="29" t="s">
        <v>131</v>
      </c>
      <c r="D110" s="25"/>
      <c r="E110" s="25"/>
      <c r="F110" s="225" t="s">
        <v>132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25"/>
      <c r="R110" s="24"/>
    </row>
    <row r="111" spans="2:21" s="1" customFormat="1" ht="36.9" customHeight="1">
      <c r="B111" s="32"/>
      <c r="C111" s="66" t="s">
        <v>133</v>
      </c>
      <c r="D111" s="33"/>
      <c r="E111" s="33"/>
      <c r="F111" s="189" t="str">
        <f>F8</f>
        <v>17 - SO 301 - Odvodnění dopravních ploch - stezka - osa 2 - uznatelné náklady</v>
      </c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33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8" customHeight="1">
      <c r="B113" s="32"/>
      <c r="C113" s="29" t="s">
        <v>21</v>
      </c>
      <c r="D113" s="33"/>
      <c r="E113" s="33"/>
      <c r="F113" s="27" t="str">
        <f>F10</f>
        <v>Lomnice</v>
      </c>
      <c r="G113" s="33"/>
      <c r="H113" s="33"/>
      <c r="I113" s="33"/>
      <c r="J113" s="33"/>
      <c r="K113" s="29" t="s">
        <v>23</v>
      </c>
      <c r="L113" s="33"/>
      <c r="M113" s="218" t="str">
        <f>IF(O10="","",O10)</f>
        <v>1. 7. 2018</v>
      </c>
      <c r="N113" s="218"/>
      <c r="O113" s="218"/>
      <c r="P113" s="218"/>
      <c r="Q113" s="33"/>
      <c r="R113" s="34"/>
    </row>
    <row r="114" spans="2:65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13.2">
      <c r="B115" s="32"/>
      <c r="C115" s="29" t="s">
        <v>25</v>
      </c>
      <c r="D115" s="33"/>
      <c r="E115" s="33"/>
      <c r="F115" s="27" t="str">
        <f>E13</f>
        <v>obec Lomnice</v>
      </c>
      <c r="G115" s="33"/>
      <c r="H115" s="33"/>
      <c r="I115" s="33"/>
      <c r="J115" s="33"/>
      <c r="K115" s="29" t="s">
        <v>31</v>
      </c>
      <c r="L115" s="33"/>
      <c r="M115" s="200" t="str">
        <f>E19</f>
        <v>ATELIS - ateliér liniových staveb</v>
      </c>
      <c r="N115" s="200"/>
      <c r="O115" s="200"/>
      <c r="P115" s="200"/>
      <c r="Q115" s="200"/>
      <c r="R115" s="34"/>
    </row>
    <row r="116" spans="2:65" s="1" customFormat="1" ht="14.4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36</v>
      </c>
      <c r="L116" s="33"/>
      <c r="M116" s="200" t="str">
        <f>E22</f>
        <v>Čiklová</v>
      </c>
      <c r="N116" s="200"/>
      <c r="O116" s="200"/>
      <c r="P116" s="200"/>
      <c r="Q116" s="200"/>
      <c r="R116" s="34"/>
    </row>
    <row r="117" spans="2:65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9" customFormat="1" ht="29.25" customHeight="1">
      <c r="B118" s="127"/>
      <c r="C118" s="128" t="s">
        <v>155</v>
      </c>
      <c r="D118" s="129" t="s">
        <v>156</v>
      </c>
      <c r="E118" s="129" t="s">
        <v>60</v>
      </c>
      <c r="F118" s="219" t="s">
        <v>157</v>
      </c>
      <c r="G118" s="219"/>
      <c r="H118" s="219"/>
      <c r="I118" s="219"/>
      <c r="J118" s="129" t="s">
        <v>158</v>
      </c>
      <c r="K118" s="129" t="s">
        <v>159</v>
      </c>
      <c r="L118" s="219" t="s">
        <v>160</v>
      </c>
      <c r="M118" s="219"/>
      <c r="N118" s="219" t="s">
        <v>139</v>
      </c>
      <c r="O118" s="219"/>
      <c r="P118" s="219"/>
      <c r="Q118" s="220"/>
      <c r="R118" s="130"/>
      <c r="T118" s="73" t="s">
        <v>161</v>
      </c>
      <c r="U118" s="74" t="s">
        <v>42</v>
      </c>
      <c r="V118" s="74" t="s">
        <v>162</v>
      </c>
      <c r="W118" s="74" t="s">
        <v>163</v>
      </c>
      <c r="X118" s="74" t="s">
        <v>164</v>
      </c>
      <c r="Y118" s="74" t="s">
        <v>165</v>
      </c>
      <c r="Z118" s="74" t="s">
        <v>166</v>
      </c>
      <c r="AA118" s="75" t="s">
        <v>167</v>
      </c>
    </row>
    <row r="119" spans="2:65" s="1" customFormat="1" ht="29.25" customHeight="1">
      <c r="B119" s="32"/>
      <c r="C119" s="77" t="s">
        <v>135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08">
        <f>BK119</f>
        <v>0</v>
      </c>
      <c r="O119" s="209"/>
      <c r="P119" s="209"/>
      <c r="Q119" s="209"/>
      <c r="R119" s="34"/>
      <c r="T119" s="76"/>
      <c r="U119" s="48"/>
      <c r="V119" s="48"/>
      <c r="W119" s="131">
        <f>W120</f>
        <v>1249.351449</v>
      </c>
      <c r="X119" s="48"/>
      <c r="Y119" s="131">
        <f>Y120</f>
        <v>571.33714508574951</v>
      </c>
      <c r="Z119" s="48"/>
      <c r="AA119" s="132">
        <f>AA120</f>
        <v>9.0299999999999994</v>
      </c>
      <c r="AT119" s="19" t="s">
        <v>77</v>
      </c>
      <c r="AU119" s="19" t="s">
        <v>141</v>
      </c>
      <c r="BK119" s="133">
        <f>BK120</f>
        <v>0</v>
      </c>
    </row>
    <row r="120" spans="2:65" s="10" customFormat="1" ht="37.35" customHeight="1">
      <c r="B120" s="134"/>
      <c r="C120" s="135"/>
      <c r="D120" s="136" t="s">
        <v>142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10">
        <f>BK120</f>
        <v>0</v>
      </c>
      <c r="O120" s="211"/>
      <c r="P120" s="211"/>
      <c r="Q120" s="211"/>
      <c r="R120" s="137"/>
      <c r="T120" s="138"/>
      <c r="U120" s="135"/>
      <c r="V120" s="135"/>
      <c r="W120" s="139">
        <f>W121+W134+W140+W149+W154+W175+W185</f>
        <v>1249.351449</v>
      </c>
      <c r="X120" s="135"/>
      <c r="Y120" s="139">
        <f>Y121+Y134+Y140+Y149+Y154+Y175+Y185</f>
        <v>571.33714508574951</v>
      </c>
      <c r="Z120" s="135"/>
      <c r="AA120" s="140">
        <f>AA121+AA134+AA140+AA149+AA154+AA175+AA185</f>
        <v>9.0299999999999994</v>
      </c>
      <c r="AR120" s="141" t="s">
        <v>83</v>
      </c>
      <c r="AT120" s="142" t="s">
        <v>77</v>
      </c>
      <c r="AU120" s="142" t="s">
        <v>78</v>
      </c>
      <c r="AY120" s="141" t="s">
        <v>168</v>
      </c>
      <c r="BK120" s="143">
        <f>BK121+BK134+BK140+BK149+BK154+BK175+BK185</f>
        <v>0</v>
      </c>
    </row>
    <row r="121" spans="2:65" s="10" customFormat="1" ht="19.95" customHeight="1">
      <c r="B121" s="134"/>
      <c r="C121" s="135"/>
      <c r="D121" s="144" t="s">
        <v>143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12">
        <f>BK121</f>
        <v>0</v>
      </c>
      <c r="O121" s="213"/>
      <c r="P121" s="213"/>
      <c r="Q121" s="213"/>
      <c r="R121" s="137"/>
      <c r="T121" s="138"/>
      <c r="U121" s="135"/>
      <c r="V121" s="135"/>
      <c r="W121" s="139">
        <f>SUM(W122:W133)</f>
        <v>416.44752</v>
      </c>
      <c r="X121" s="135"/>
      <c r="Y121" s="139">
        <f>SUM(Y122:Y133)</f>
        <v>222.16</v>
      </c>
      <c r="Z121" s="135"/>
      <c r="AA121" s="140">
        <f>SUM(AA122:AA133)</f>
        <v>0</v>
      </c>
      <c r="AR121" s="141" t="s">
        <v>83</v>
      </c>
      <c r="AT121" s="142" t="s">
        <v>77</v>
      </c>
      <c r="AU121" s="142" t="s">
        <v>83</v>
      </c>
      <c r="AY121" s="141" t="s">
        <v>168</v>
      </c>
      <c r="BK121" s="143">
        <f>SUM(BK122:BK133)</f>
        <v>0</v>
      </c>
    </row>
    <row r="122" spans="2:65" s="1" customFormat="1" ht="25.5" customHeight="1">
      <c r="B122" s="145"/>
      <c r="C122" s="146" t="s">
        <v>83</v>
      </c>
      <c r="D122" s="146" t="s">
        <v>169</v>
      </c>
      <c r="E122" s="147" t="s">
        <v>478</v>
      </c>
      <c r="F122" s="204" t="s">
        <v>479</v>
      </c>
      <c r="G122" s="204"/>
      <c r="H122" s="204"/>
      <c r="I122" s="204"/>
      <c r="J122" s="148" t="s">
        <v>197</v>
      </c>
      <c r="K122" s="149">
        <v>162</v>
      </c>
      <c r="L122" s="205"/>
      <c r="M122" s="205"/>
      <c r="N122" s="205">
        <f t="shared" ref="N122:N133" si="0">ROUND(L122*K122,2)</f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0.64300000000000002</v>
      </c>
      <c r="W122" s="152">
        <f t="shared" ref="W122:W133" si="1">V122*K122</f>
        <v>104.166</v>
      </c>
      <c r="X122" s="152">
        <v>0</v>
      </c>
      <c r="Y122" s="152">
        <f t="shared" ref="Y122:Y133" si="2">X122*K122</f>
        <v>0</v>
      </c>
      <c r="Z122" s="152">
        <v>0</v>
      </c>
      <c r="AA122" s="153">
        <f t="shared" ref="AA122:AA133" si="3">Z122*K122</f>
        <v>0</v>
      </c>
      <c r="AR122" s="19" t="s">
        <v>173</v>
      </c>
      <c r="AT122" s="19" t="s">
        <v>169</v>
      </c>
      <c r="AU122" s="19" t="s">
        <v>89</v>
      </c>
      <c r="AY122" s="19" t="s">
        <v>168</v>
      </c>
      <c r="BE122" s="154">
        <f t="shared" ref="BE122:BE133" si="4">IF(U122="základní",N122,0)</f>
        <v>0</v>
      </c>
      <c r="BF122" s="154">
        <f t="shared" ref="BF122:BF133" si="5">IF(U122="snížená",N122,0)</f>
        <v>0</v>
      </c>
      <c r="BG122" s="154">
        <f t="shared" ref="BG122:BG133" si="6">IF(U122="zákl. přenesená",N122,0)</f>
        <v>0</v>
      </c>
      <c r="BH122" s="154">
        <f t="shared" ref="BH122:BH133" si="7">IF(U122="sníž. přenesená",N122,0)</f>
        <v>0</v>
      </c>
      <c r="BI122" s="154">
        <f t="shared" ref="BI122:BI133" si="8">IF(U122="nulová",N122,0)</f>
        <v>0</v>
      </c>
      <c r="BJ122" s="19" t="s">
        <v>83</v>
      </c>
      <c r="BK122" s="154">
        <f t="shared" ref="BK122:BK133" si="9">ROUND(L122*K122,2)</f>
        <v>0</v>
      </c>
      <c r="BL122" s="19" t="s">
        <v>173</v>
      </c>
      <c r="BM122" s="19" t="s">
        <v>861</v>
      </c>
    </row>
    <row r="123" spans="2:65" s="1" customFormat="1" ht="25.5" customHeight="1">
      <c r="B123" s="145"/>
      <c r="C123" s="146" t="s">
        <v>89</v>
      </c>
      <c r="D123" s="146" t="s">
        <v>169</v>
      </c>
      <c r="E123" s="147" t="s">
        <v>862</v>
      </c>
      <c r="F123" s="204" t="s">
        <v>863</v>
      </c>
      <c r="G123" s="204"/>
      <c r="H123" s="204"/>
      <c r="I123" s="204"/>
      <c r="J123" s="148" t="s">
        <v>197</v>
      </c>
      <c r="K123" s="149">
        <v>135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1.2110000000000001</v>
      </c>
      <c r="W123" s="152">
        <f t="shared" si="1"/>
        <v>163.48500000000001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173</v>
      </c>
      <c r="BM123" s="19" t="s">
        <v>864</v>
      </c>
    </row>
    <row r="124" spans="2:65" s="1" customFormat="1" ht="25.5" customHeight="1">
      <c r="B124" s="145"/>
      <c r="C124" s="146" t="s">
        <v>178</v>
      </c>
      <c r="D124" s="146" t="s">
        <v>169</v>
      </c>
      <c r="E124" s="147" t="s">
        <v>782</v>
      </c>
      <c r="F124" s="204" t="s">
        <v>783</v>
      </c>
      <c r="G124" s="204"/>
      <c r="H124" s="204"/>
      <c r="I124" s="204"/>
      <c r="J124" s="148" t="s">
        <v>197</v>
      </c>
      <c r="K124" s="149">
        <v>49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1.355</v>
      </c>
      <c r="W124" s="152">
        <f t="shared" si="1"/>
        <v>66.394999999999996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202</v>
      </c>
    </row>
    <row r="125" spans="2:65" s="1" customFormat="1" ht="25.5" customHeight="1">
      <c r="B125" s="145"/>
      <c r="C125" s="146" t="s">
        <v>173</v>
      </c>
      <c r="D125" s="146" t="s">
        <v>169</v>
      </c>
      <c r="E125" s="147" t="s">
        <v>784</v>
      </c>
      <c r="F125" s="204" t="s">
        <v>785</v>
      </c>
      <c r="G125" s="204"/>
      <c r="H125" s="204"/>
      <c r="I125" s="204"/>
      <c r="J125" s="148" t="s">
        <v>197</v>
      </c>
      <c r="K125" s="149">
        <v>5.92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2.6629999999999998</v>
      </c>
      <c r="W125" s="152">
        <f t="shared" si="1"/>
        <v>15.764959999999999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786</v>
      </c>
    </row>
    <row r="126" spans="2:65" s="1" customFormat="1" ht="25.5" customHeight="1">
      <c r="B126" s="145"/>
      <c r="C126" s="146" t="s">
        <v>185</v>
      </c>
      <c r="D126" s="146" t="s">
        <v>169</v>
      </c>
      <c r="E126" s="147" t="s">
        <v>208</v>
      </c>
      <c r="F126" s="204" t="s">
        <v>209</v>
      </c>
      <c r="G126" s="204"/>
      <c r="H126" s="204"/>
      <c r="I126" s="204"/>
      <c r="J126" s="148" t="s">
        <v>197</v>
      </c>
      <c r="K126" s="149">
        <v>351.92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8.3000000000000004E-2</v>
      </c>
      <c r="W126" s="152">
        <f t="shared" si="1"/>
        <v>29.209360000000004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210</v>
      </c>
    </row>
    <row r="127" spans="2:65" s="1" customFormat="1" ht="38.25" customHeight="1">
      <c r="B127" s="145"/>
      <c r="C127" s="146" t="s">
        <v>189</v>
      </c>
      <c r="D127" s="146" t="s">
        <v>169</v>
      </c>
      <c r="E127" s="147" t="s">
        <v>211</v>
      </c>
      <c r="F127" s="204" t="s">
        <v>212</v>
      </c>
      <c r="G127" s="204"/>
      <c r="H127" s="204"/>
      <c r="I127" s="204"/>
      <c r="J127" s="148" t="s">
        <v>197</v>
      </c>
      <c r="K127" s="149">
        <v>1759.6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4.0000000000000001E-3</v>
      </c>
      <c r="W127" s="152">
        <f t="shared" si="1"/>
        <v>7.0384000000000002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213</v>
      </c>
    </row>
    <row r="128" spans="2:65" s="1" customFormat="1" ht="25.5" customHeight="1">
      <c r="B128" s="145"/>
      <c r="C128" s="146" t="s">
        <v>194</v>
      </c>
      <c r="D128" s="146" t="s">
        <v>169</v>
      </c>
      <c r="E128" s="147" t="s">
        <v>224</v>
      </c>
      <c r="F128" s="204" t="s">
        <v>225</v>
      </c>
      <c r="G128" s="204"/>
      <c r="H128" s="204"/>
      <c r="I128" s="204"/>
      <c r="J128" s="148" t="s">
        <v>221</v>
      </c>
      <c r="K128" s="149">
        <v>668.64800000000002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226</v>
      </c>
    </row>
    <row r="129" spans="2:65" s="1" customFormat="1" ht="25.5" customHeight="1">
      <c r="B129" s="145"/>
      <c r="C129" s="146" t="s">
        <v>199</v>
      </c>
      <c r="D129" s="146" t="s">
        <v>169</v>
      </c>
      <c r="E129" s="147" t="s">
        <v>227</v>
      </c>
      <c r="F129" s="204" t="s">
        <v>228</v>
      </c>
      <c r="G129" s="204"/>
      <c r="H129" s="204"/>
      <c r="I129" s="204"/>
      <c r="J129" s="148" t="s">
        <v>197</v>
      </c>
      <c r="K129" s="149">
        <v>78.2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0.29899999999999999</v>
      </c>
      <c r="W129" s="152">
        <f t="shared" si="1"/>
        <v>23.381799999999998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793</v>
      </c>
    </row>
    <row r="130" spans="2:65" s="1" customFormat="1" ht="16.5" customHeight="1">
      <c r="B130" s="145"/>
      <c r="C130" s="155" t="s">
        <v>203</v>
      </c>
      <c r="D130" s="155" t="s">
        <v>218</v>
      </c>
      <c r="E130" s="156" t="s">
        <v>219</v>
      </c>
      <c r="F130" s="206" t="s">
        <v>220</v>
      </c>
      <c r="G130" s="206"/>
      <c r="H130" s="206"/>
      <c r="I130" s="206"/>
      <c r="J130" s="157" t="s">
        <v>221</v>
      </c>
      <c r="K130" s="158">
        <v>170.5</v>
      </c>
      <c r="L130" s="207"/>
      <c r="M130" s="207"/>
      <c r="N130" s="207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</v>
      </c>
      <c r="W130" s="152">
        <f t="shared" si="1"/>
        <v>0</v>
      </c>
      <c r="X130" s="152">
        <v>1</v>
      </c>
      <c r="Y130" s="152">
        <f t="shared" si="2"/>
        <v>170.5</v>
      </c>
      <c r="Z130" s="152">
        <v>0</v>
      </c>
      <c r="AA130" s="153">
        <f t="shared" si="3"/>
        <v>0</v>
      </c>
      <c r="AR130" s="19" t="s">
        <v>199</v>
      </c>
      <c r="AT130" s="19" t="s">
        <v>218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794</v>
      </c>
    </row>
    <row r="131" spans="2:65" s="1" customFormat="1" ht="16.5" customHeight="1">
      <c r="B131" s="145"/>
      <c r="C131" s="155" t="s">
        <v>207</v>
      </c>
      <c r="D131" s="155" t="s">
        <v>218</v>
      </c>
      <c r="E131" s="156" t="s">
        <v>795</v>
      </c>
      <c r="F131" s="206" t="s">
        <v>796</v>
      </c>
      <c r="G131" s="206"/>
      <c r="H131" s="206"/>
      <c r="I131" s="206"/>
      <c r="J131" s="157" t="s">
        <v>221</v>
      </c>
      <c r="K131" s="158">
        <v>1.4350000000000001</v>
      </c>
      <c r="L131" s="207"/>
      <c r="M131" s="207"/>
      <c r="N131" s="207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</v>
      </c>
      <c r="W131" s="152">
        <f t="shared" si="1"/>
        <v>0</v>
      </c>
      <c r="X131" s="152">
        <v>1</v>
      </c>
      <c r="Y131" s="152">
        <f t="shared" si="2"/>
        <v>1.4350000000000001</v>
      </c>
      <c r="Z131" s="152">
        <v>0</v>
      </c>
      <c r="AA131" s="153">
        <f t="shared" si="3"/>
        <v>0</v>
      </c>
      <c r="AR131" s="19" t="s">
        <v>199</v>
      </c>
      <c r="AT131" s="19" t="s">
        <v>218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797</v>
      </c>
    </row>
    <row r="132" spans="2:65" s="1" customFormat="1" ht="25.5" customHeight="1">
      <c r="B132" s="145"/>
      <c r="C132" s="146" t="s">
        <v>87</v>
      </c>
      <c r="D132" s="146" t="s">
        <v>169</v>
      </c>
      <c r="E132" s="147" t="s">
        <v>495</v>
      </c>
      <c r="F132" s="204" t="s">
        <v>496</v>
      </c>
      <c r="G132" s="204"/>
      <c r="H132" s="204"/>
      <c r="I132" s="204"/>
      <c r="J132" s="148" t="s">
        <v>197</v>
      </c>
      <c r="K132" s="149">
        <v>24.5</v>
      </c>
      <c r="L132" s="205"/>
      <c r="M132" s="205"/>
      <c r="N132" s="205">
        <f t="shared" si="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0.28599999999999998</v>
      </c>
      <c r="W132" s="152">
        <f t="shared" si="1"/>
        <v>7.0069999999999997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173</v>
      </c>
      <c r="BM132" s="19" t="s">
        <v>798</v>
      </c>
    </row>
    <row r="133" spans="2:65" s="1" customFormat="1" ht="16.5" customHeight="1">
      <c r="B133" s="145"/>
      <c r="C133" s="155" t="s">
        <v>91</v>
      </c>
      <c r="D133" s="155" t="s">
        <v>218</v>
      </c>
      <c r="E133" s="156" t="s">
        <v>498</v>
      </c>
      <c r="F133" s="206" t="s">
        <v>499</v>
      </c>
      <c r="G133" s="206"/>
      <c r="H133" s="206"/>
      <c r="I133" s="206"/>
      <c r="J133" s="157" t="s">
        <v>221</v>
      </c>
      <c r="K133" s="158">
        <v>50.225000000000001</v>
      </c>
      <c r="L133" s="207"/>
      <c r="M133" s="207"/>
      <c r="N133" s="207">
        <f t="shared" si="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0</v>
      </c>
      <c r="W133" s="152">
        <f t="shared" si="1"/>
        <v>0</v>
      </c>
      <c r="X133" s="152">
        <v>1</v>
      </c>
      <c r="Y133" s="152">
        <f t="shared" si="2"/>
        <v>50.225000000000001</v>
      </c>
      <c r="Z133" s="152">
        <v>0</v>
      </c>
      <c r="AA133" s="153">
        <f t="shared" si="3"/>
        <v>0</v>
      </c>
      <c r="AR133" s="19" t="s">
        <v>199</v>
      </c>
      <c r="AT133" s="19" t="s">
        <v>218</v>
      </c>
      <c r="AU133" s="19" t="s">
        <v>89</v>
      </c>
      <c r="AY133" s="19" t="s">
        <v>168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173</v>
      </c>
      <c r="BM133" s="19" t="s">
        <v>799</v>
      </c>
    </row>
    <row r="134" spans="2:65" s="10" customFormat="1" ht="29.85" customHeight="1">
      <c r="B134" s="134"/>
      <c r="C134" s="135"/>
      <c r="D134" s="144" t="s">
        <v>454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14">
        <f>BK134</f>
        <v>0</v>
      </c>
      <c r="O134" s="215"/>
      <c r="P134" s="215"/>
      <c r="Q134" s="215"/>
      <c r="R134" s="137"/>
      <c r="T134" s="138"/>
      <c r="U134" s="135"/>
      <c r="V134" s="135"/>
      <c r="W134" s="139">
        <f>SUM(W135:W139)</f>
        <v>327.11849999999998</v>
      </c>
      <c r="X134" s="135"/>
      <c r="Y134" s="139">
        <f>SUM(Y135:Y139)</f>
        <v>302.777514</v>
      </c>
      <c r="Z134" s="135"/>
      <c r="AA134" s="140">
        <f>SUM(AA135:AA139)</f>
        <v>0</v>
      </c>
      <c r="AR134" s="141" t="s">
        <v>83</v>
      </c>
      <c r="AT134" s="142" t="s">
        <v>77</v>
      </c>
      <c r="AU134" s="142" t="s">
        <v>83</v>
      </c>
      <c r="AY134" s="141" t="s">
        <v>168</v>
      </c>
      <c r="BK134" s="143">
        <f>SUM(BK135:BK139)</f>
        <v>0</v>
      </c>
    </row>
    <row r="135" spans="2:65" s="1" customFormat="1" ht="38.25" customHeight="1">
      <c r="B135" s="145"/>
      <c r="C135" s="146" t="s">
        <v>217</v>
      </c>
      <c r="D135" s="146" t="s">
        <v>169</v>
      </c>
      <c r="E135" s="147" t="s">
        <v>865</v>
      </c>
      <c r="F135" s="204" t="s">
        <v>866</v>
      </c>
      <c r="G135" s="204"/>
      <c r="H135" s="204"/>
      <c r="I135" s="204"/>
      <c r="J135" s="148" t="s">
        <v>197</v>
      </c>
      <c r="K135" s="149">
        <v>168.75</v>
      </c>
      <c r="L135" s="205"/>
      <c r="M135" s="205"/>
      <c r="N135" s="205">
        <f>ROUND(L135*K135,2)</f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0.92</v>
      </c>
      <c r="W135" s="152">
        <f>V135*K135</f>
        <v>155.25</v>
      </c>
      <c r="X135" s="152">
        <v>1.63</v>
      </c>
      <c r="Y135" s="152">
        <f>X135*K135</f>
        <v>275.0625</v>
      </c>
      <c r="Z135" s="152">
        <v>0</v>
      </c>
      <c r="AA135" s="153">
        <f>Z135*K135</f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173</v>
      </c>
      <c r="BM135" s="19" t="s">
        <v>867</v>
      </c>
    </row>
    <row r="136" spans="2:65" s="1" customFormat="1" ht="38.25" customHeight="1">
      <c r="B136" s="145"/>
      <c r="C136" s="146" t="s">
        <v>223</v>
      </c>
      <c r="D136" s="146" t="s">
        <v>169</v>
      </c>
      <c r="E136" s="147" t="s">
        <v>868</v>
      </c>
      <c r="F136" s="204" t="s">
        <v>869</v>
      </c>
      <c r="G136" s="204"/>
      <c r="H136" s="204"/>
      <c r="I136" s="204"/>
      <c r="J136" s="148" t="s">
        <v>172</v>
      </c>
      <c r="K136" s="149">
        <v>1350</v>
      </c>
      <c r="L136" s="205"/>
      <c r="M136" s="205"/>
      <c r="N136" s="205">
        <f>ROUND(L136*K136,2)</f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7.4999999999999997E-2</v>
      </c>
      <c r="W136" s="152">
        <f>V136*K136</f>
        <v>101.25</v>
      </c>
      <c r="X136" s="152">
        <v>1.6694E-4</v>
      </c>
      <c r="Y136" s="152">
        <f>X136*K136</f>
        <v>0.22536899999999999</v>
      </c>
      <c r="Z136" s="152">
        <v>0</v>
      </c>
      <c r="AA136" s="153">
        <f>Z136*K136</f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173</v>
      </c>
      <c r="BM136" s="19" t="s">
        <v>870</v>
      </c>
    </row>
    <row r="137" spans="2:65" s="1" customFormat="1" ht="16.5" customHeight="1">
      <c r="B137" s="145"/>
      <c r="C137" s="155" t="s">
        <v>11</v>
      </c>
      <c r="D137" s="155" t="s">
        <v>218</v>
      </c>
      <c r="E137" s="156" t="s">
        <v>871</v>
      </c>
      <c r="F137" s="206" t="s">
        <v>872</v>
      </c>
      <c r="G137" s="206"/>
      <c r="H137" s="206"/>
      <c r="I137" s="206"/>
      <c r="J137" s="157" t="s">
        <v>172</v>
      </c>
      <c r="K137" s="158">
        <v>1377</v>
      </c>
      <c r="L137" s="207"/>
      <c r="M137" s="207"/>
      <c r="N137" s="207">
        <f>ROUND(L137*K137,2)</f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</v>
      </c>
      <c r="W137" s="152">
        <f>V137*K137</f>
        <v>0</v>
      </c>
      <c r="X137" s="152">
        <v>2.0000000000000001E-4</v>
      </c>
      <c r="Y137" s="152">
        <f>X137*K137</f>
        <v>0.27540000000000003</v>
      </c>
      <c r="Z137" s="152">
        <v>0</v>
      </c>
      <c r="AA137" s="153">
        <f>Z137*K137</f>
        <v>0</v>
      </c>
      <c r="AR137" s="19" t="s">
        <v>199</v>
      </c>
      <c r="AT137" s="19" t="s">
        <v>218</v>
      </c>
      <c r="AU137" s="19" t="s">
        <v>89</v>
      </c>
      <c r="AY137" s="19" t="s">
        <v>168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173</v>
      </c>
      <c r="BM137" s="19" t="s">
        <v>873</v>
      </c>
    </row>
    <row r="138" spans="2:65" s="1" customFormat="1" ht="25.5" customHeight="1">
      <c r="B138" s="145"/>
      <c r="C138" s="146" t="s">
        <v>96</v>
      </c>
      <c r="D138" s="146" t="s">
        <v>169</v>
      </c>
      <c r="E138" s="147" t="s">
        <v>501</v>
      </c>
      <c r="F138" s="204" t="s">
        <v>502</v>
      </c>
      <c r="G138" s="204"/>
      <c r="H138" s="204"/>
      <c r="I138" s="204"/>
      <c r="J138" s="148" t="s">
        <v>197</v>
      </c>
      <c r="K138" s="149">
        <v>13.5</v>
      </c>
      <c r="L138" s="205"/>
      <c r="M138" s="205"/>
      <c r="N138" s="205">
        <f>ROUND(L138*K138,2)</f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1.2310000000000001</v>
      </c>
      <c r="W138" s="152">
        <f>V138*K138</f>
        <v>16.618500000000001</v>
      </c>
      <c r="X138" s="152">
        <v>1.9205000000000001</v>
      </c>
      <c r="Y138" s="152">
        <f>X138*K138</f>
        <v>25.926750000000002</v>
      </c>
      <c r="Z138" s="152">
        <v>0</v>
      </c>
      <c r="AA138" s="153">
        <f>Z138*K138</f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173</v>
      </c>
      <c r="BM138" s="19" t="s">
        <v>874</v>
      </c>
    </row>
    <row r="139" spans="2:65" s="1" customFormat="1" ht="25.5" customHeight="1">
      <c r="B139" s="145"/>
      <c r="C139" s="146" t="s">
        <v>99</v>
      </c>
      <c r="D139" s="146" t="s">
        <v>169</v>
      </c>
      <c r="E139" s="147" t="s">
        <v>875</v>
      </c>
      <c r="F139" s="204" t="s">
        <v>876</v>
      </c>
      <c r="G139" s="204"/>
      <c r="H139" s="204"/>
      <c r="I139" s="204"/>
      <c r="J139" s="148" t="s">
        <v>192</v>
      </c>
      <c r="K139" s="149">
        <v>675</v>
      </c>
      <c r="L139" s="205"/>
      <c r="M139" s="205"/>
      <c r="N139" s="205">
        <f>ROUND(L139*K139,2)</f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0.08</v>
      </c>
      <c r="W139" s="152">
        <f>V139*K139</f>
        <v>54</v>
      </c>
      <c r="X139" s="152">
        <v>1.9074000000000001E-3</v>
      </c>
      <c r="Y139" s="152">
        <f>X139*K139</f>
        <v>1.2874950000000001</v>
      </c>
      <c r="Z139" s="152">
        <v>0</v>
      </c>
      <c r="AA139" s="153">
        <f>Z139*K139</f>
        <v>0</v>
      </c>
      <c r="AR139" s="19" t="s">
        <v>173</v>
      </c>
      <c r="AT139" s="19" t="s">
        <v>169</v>
      </c>
      <c r="AU139" s="19" t="s">
        <v>89</v>
      </c>
      <c r="AY139" s="19" t="s">
        <v>168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173</v>
      </c>
      <c r="BM139" s="19" t="s">
        <v>877</v>
      </c>
    </row>
    <row r="140" spans="2:65" s="10" customFormat="1" ht="29.85" customHeight="1">
      <c r="B140" s="134"/>
      <c r="C140" s="135"/>
      <c r="D140" s="144" t="s">
        <v>144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14">
        <f>BK140</f>
        <v>0</v>
      </c>
      <c r="O140" s="215"/>
      <c r="P140" s="215"/>
      <c r="Q140" s="215"/>
      <c r="R140" s="137"/>
      <c r="T140" s="138"/>
      <c r="U140" s="135"/>
      <c r="V140" s="135"/>
      <c r="W140" s="139">
        <f>SUM(W141:W148)</f>
        <v>90.320140000000009</v>
      </c>
      <c r="X140" s="135"/>
      <c r="Y140" s="139">
        <f>SUM(Y141:Y148)</f>
        <v>0.7528455857495</v>
      </c>
      <c r="Z140" s="135"/>
      <c r="AA140" s="140">
        <f>SUM(AA141:AA148)</f>
        <v>0</v>
      </c>
      <c r="AR140" s="141" t="s">
        <v>83</v>
      </c>
      <c r="AT140" s="142" t="s">
        <v>77</v>
      </c>
      <c r="AU140" s="142" t="s">
        <v>83</v>
      </c>
      <c r="AY140" s="141" t="s">
        <v>168</v>
      </c>
      <c r="BK140" s="143">
        <f>SUM(BK141:BK148)</f>
        <v>0</v>
      </c>
    </row>
    <row r="141" spans="2:65" s="1" customFormat="1" ht="25.5" customHeight="1">
      <c r="B141" s="145"/>
      <c r="C141" s="146" t="s">
        <v>236</v>
      </c>
      <c r="D141" s="146" t="s">
        <v>169</v>
      </c>
      <c r="E141" s="147" t="s">
        <v>878</v>
      </c>
      <c r="F141" s="204" t="s">
        <v>879</v>
      </c>
      <c r="G141" s="204"/>
      <c r="H141" s="204"/>
      <c r="I141" s="204"/>
      <c r="J141" s="148" t="s">
        <v>197</v>
      </c>
      <c r="K141" s="149">
        <v>1.4159999999999999</v>
      </c>
      <c r="L141" s="205"/>
      <c r="M141" s="205"/>
      <c r="N141" s="205">
        <f t="shared" ref="N141:N148" si="10">ROUND(L141*K141,2)</f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2.6869999999999998</v>
      </c>
      <c r="W141" s="152">
        <f t="shared" ref="W141:W148" si="11">V141*K141</f>
        <v>3.8047919999999995</v>
      </c>
      <c r="X141" s="152">
        <v>0</v>
      </c>
      <c r="Y141" s="152">
        <f t="shared" ref="Y141:Y148" si="12">X141*K141</f>
        <v>0</v>
      </c>
      <c r="Z141" s="152">
        <v>0</v>
      </c>
      <c r="AA141" s="153">
        <f t="shared" ref="AA141:AA148" si="13">Z141*K141</f>
        <v>0</v>
      </c>
      <c r="AR141" s="19" t="s">
        <v>173</v>
      </c>
      <c r="AT141" s="19" t="s">
        <v>169</v>
      </c>
      <c r="AU141" s="19" t="s">
        <v>89</v>
      </c>
      <c r="AY141" s="19" t="s">
        <v>168</v>
      </c>
      <c r="BE141" s="154">
        <f t="shared" ref="BE141:BE148" si="14">IF(U141="základní",N141,0)</f>
        <v>0</v>
      </c>
      <c r="BF141" s="154">
        <f t="shared" ref="BF141:BF148" si="15">IF(U141="snížená",N141,0)</f>
        <v>0</v>
      </c>
      <c r="BG141" s="154">
        <f t="shared" ref="BG141:BG148" si="16">IF(U141="zákl. přenesená",N141,0)</f>
        <v>0</v>
      </c>
      <c r="BH141" s="154">
        <f t="shared" ref="BH141:BH148" si="17">IF(U141="sníž. přenesená",N141,0)</f>
        <v>0</v>
      </c>
      <c r="BI141" s="154">
        <f t="shared" ref="BI141:BI148" si="18">IF(U141="nulová",N141,0)</f>
        <v>0</v>
      </c>
      <c r="BJ141" s="19" t="s">
        <v>83</v>
      </c>
      <c r="BK141" s="154">
        <f t="shared" ref="BK141:BK148" si="19">ROUND(L141*K141,2)</f>
        <v>0</v>
      </c>
      <c r="BL141" s="19" t="s">
        <v>173</v>
      </c>
      <c r="BM141" s="19" t="s">
        <v>880</v>
      </c>
    </row>
    <row r="142" spans="2:65" s="1" customFormat="1" ht="38.25" customHeight="1">
      <c r="B142" s="145"/>
      <c r="C142" s="146" t="s">
        <v>241</v>
      </c>
      <c r="D142" s="146" t="s">
        <v>169</v>
      </c>
      <c r="E142" s="147" t="s">
        <v>881</v>
      </c>
      <c r="F142" s="204" t="s">
        <v>882</v>
      </c>
      <c r="G142" s="204"/>
      <c r="H142" s="204"/>
      <c r="I142" s="204"/>
      <c r="J142" s="148" t="s">
        <v>172</v>
      </c>
      <c r="K142" s="149">
        <v>5.32</v>
      </c>
      <c r="L142" s="205"/>
      <c r="M142" s="205"/>
      <c r="N142" s="205">
        <f t="shared" si="1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1.1599999999999999</v>
      </c>
      <c r="W142" s="152">
        <f t="shared" si="11"/>
        <v>6.1711999999999998</v>
      </c>
      <c r="X142" s="152">
        <v>2.5188060000000002E-2</v>
      </c>
      <c r="Y142" s="152">
        <f t="shared" si="12"/>
        <v>0.13400047920000002</v>
      </c>
      <c r="Z142" s="152">
        <v>0</v>
      </c>
      <c r="AA142" s="153">
        <f t="shared" si="13"/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173</v>
      </c>
      <c r="BM142" s="19" t="s">
        <v>883</v>
      </c>
    </row>
    <row r="143" spans="2:65" s="1" customFormat="1" ht="38.25" customHeight="1">
      <c r="B143" s="145"/>
      <c r="C143" s="146" t="s">
        <v>245</v>
      </c>
      <c r="D143" s="146" t="s">
        <v>169</v>
      </c>
      <c r="E143" s="147" t="s">
        <v>884</v>
      </c>
      <c r="F143" s="204" t="s">
        <v>885</v>
      </c>
      <c r="G143" s="204"/>
      <c r="H143" s="204"/>
      <c r="I143" s="204"/>
      <c r="J143" s="148" t="s">
        <v>172</v>
      </c>
      <c r="K143" s="149">
        <v>5.32</v>
      </c>
      <c r="L143" s="205"/>
      <c r="M143" s="205"/>
      <c r="N143" s="205">
        <f t="shared" si="1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0.33900000000000002</v>
      </c>
      <c r="W143" s="152">
        <f t="shared" si="11"/>
        <v>1.8034800000000002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173</v>
      </c>
      <c r="AT143" s="19" t="s">
        <v>169</v>
      </c>
      <c r="AU143" s="19" t="s">
        <v>89</v>
      </c>
      <c r="AY143" s="19" t="s">
        <v>168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173</v>
      </c>
      <c r="BM143" s="19" t="s">
        <v>886</v>
      </c>
    </row>
    <row r="144" spans="2:65" s="1" customFormat="1" ht="25.5" customHeight="1">
      <c r="B144" s="145"/>
      <c r="C144" s="146" t="s">
        <v>10</v>
      </c>
      <c r="D144" s="146" t="s">
        <v>169</v>
      </c>
      <c r="E144" s="147" t="s">
        <v>887</v>
      </c>
      <c r="F144" s="204" t="s">
        <v>888</v>
      </c>
      <c r="G144" s="204"/>
      <c r="H144" s="204"/>
      <c r="I144" s="204"/>
      <c r="J144" s="148" t="s">
        <v>221</v>
      </c>
      <c r="K144" s="149">
        <v>0.14099999999999999</v>
      </c>
      <c r="L144" s="205"/>
      <c r="M144" s="205"/>
      <c r="N144" s="205">
        <f t="shared" si="1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45.357999999999997</v>
      </c>
      <c r="W144" s="152">
        <f t="shared" si="11"/>
        <v>6.3954779999999989</v>
      </c>
      <c r="X144" s="152">
        <v>1.0471078199999999</v>
      </c>
      <c r="Y144" s="152">
        <f t="shared" si="12"/>
        <v>0.14764220261999997</v>
      </c>
      <c r="Z144" s="152">
        <v>0</v>
      </c>
      <c r="AA144" s="153">
        <f t="shared" si="13"/>
        <v>0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173</v>
      </c>
      <c r="BM144" s="19" t="s">
        <v>889</v>
      </c>
    </row>
    <row r="145" spans="2:65" s="1" customFormat="1" ht="16.5" customHeight="1">
      <c r="B145" s="145"/>
      <c r="C145" s="146" t="s">
        <v>109</v>
      </c>
      <c r="D145" s="146" t="s">
        <v>169</v>
      </c>
      <c r="E145" s="147" t="s">
        <v>516</v>
      </c>
      <c r="F145" s="204" t="s">
        <v>517</v>
      </c>
      <c r="G145" s="204"/>
      <c r="H145" s="204"/>
      <c r="I145" s="204"/>
      <c r="J145" s="148" t="s">
        <v>197</v>
      </c>
      <c r="K145" s="149">
        <v>10.91</v>
      </c>
      <c r="L145" s="205"/>
      <c r="M145" s="205"/>
      <c r="N145" s="205">
        <f t="shared" si="1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0.47899999999999998</v>
      </c>
      <c r="W145" s="152">
        <f t="shared" si="11"/>
        <v>5.2258899999999997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173</v>
      </c>
      <c r="AT145" s="19" t="s">
        <v>169</v>
      </c>
      <c r="AU145" s="19" t="s">
        <v>89</v>
      </c>
      <c r="AY145" s="19" t="s">
        <v>168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173</v>
      </c>
      <c r="BM145" s="19" t="s">
        <v>890</v>
      </c>
    </row>
    <row r="146" spans="2:65" s="1" customFormat="1" ht="25.5" customHeight="1">
      <c r="B146" s="145"/>
      <c r="C146" s="146" t="s">
        <v>255</v>
      </c>
      <c r="D146" s="146" t="s">
        <v>169</v>
      </c>
      <c r="E146" s="147" t="s">
        <v>519</v>
      </c>
      <c r="F146" s="204" t="s">
        <v>520</v>
      </c>
      <c r="G146" s="204"/>
      <c r="H146" s="204"/>
      <c r="I146" s="204"/>
      <c r="J146" s="148" t="s">
        <v>172</v>
      </c>
      <c r="K146" s="149">
        <v>44.08</v>
      </c>
      <c r="L146" s="205"/>
      <c r="M146" s="205"/>
      <c r="N146" s="205">
        <f t="shared" si="10"/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0.90400000000000003</v>
      </c>
      <c r="W146" s="152">
        <f t="shared" si="11"/>
        <v>39.848320000000001</v>
      </c>
      <c r="X146" s="152">
        <v>2.5112200000000002E-3</v>
      </c>
      <c r="Y146" s="152">
        <f t="shared" si="12"/>
        <v>0.11069457760000001</v>
      </c>
      <c r="Z146" s="152">
        <v>0</v>
      </c>
      <c r="AA146" s="153">
        <f t="shared" si="13"/>
        <v>0</v>
      </c>
      <c r="AR146" s="19" t="s">
        <v>173</v>
      </c>
      <c r="AT146" s="19" t="s">
        <v>169</v>
      </c>
      <c r="AU146" s="19" t="s">
        <v>89</v>
      </c>
      <c r="AY146" s="19" t="s">
        <v>168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173</v>
      </c>
      <c r="BM146" s="19" t="s">
        <v>891</v>
      </c>
    </row>
    <row r="147" spans="2:65" s="1" customFormat="1" ht="25.5" customHeight="1">
      <c r="B147" s="145"/>
      <c r="C147" s="146" t="s">
        <v>259</v>
      </c>
      <c r="D147" s="146" t="s">
        <v>169</v>
      </c>
      <c r="E147" s="147" t="s">
        <v>522</v>
      </c>
      <c r="F147" s="204" t="s">
        <v>523</v>
      </c>
      <c r="G147" s="204"/>
      <c r="H147" s="204"/>
      <c r="I147" s="204"/>
      <c r="J147" s="148" t="s">
        <v>172</v>
      </c>
      <c r="K147" s="149">
        <v>44.08</v>
      </c>
      <c r="L147" s="205"/>
      <c r="M147" s="205"/>
      <c r="N147" s="205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0.48599999999999999</v>
      </c>
      <c r="W147" s="152">
        <f t="shared" si="11"/>
        <v>21.422879999999999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173</v>
      </c>
      <c r="AT147" s="19" t="s">
        <v>169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173</v>
      </c>
      <c r="BM147" s="19" t="s">
        <v>892</v>
      </c>
    </row>
    <row r="148" spans="2:65" s="1" customFormat="1" ht="25.5" customHeight="1">
      <c r="B148" s="145"/>
      <c r="C148" s="146" t="s">
        <v>263</v>
      </c>
      <c r="D148" s="146" t="s">
        <v>169</v>
      </c>
      <c r="E148" s="147" t="s">
        <v>525</v>
      </c>
      <c r="F148" s="204" t="s">
        <v>526</v>
      </c>
      <c r="G148" s="204"/>
      <c r="H148" s="204"/>
      <c r="I148" s="204"/>
      <c r="J148" s="148" t="s">
        <v>221</v>
      </c>
      <c r="K148" s="149">
        <v>0.33500000000000002</v>
      </c>
      <c r="L148" s="205"/>
      <c r="M148" s="205"/>
      <c r="N148" s="205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16.86</v>
      </c>
      <c r="W148" s="152">
        <f t="shared" si="11"/>
        <v>5.6481000000000003</v>
      </c>
      <c r="X148" s="152">
        <v>1.0761442577</v>
      </c>
      <c r="Y148" s="152">
        <f t="shared" si="12"/>
        <v>0.36050832632950003</v>
      </c>
      <c r="Z148" s="152">
        <v>0</v>
      </c>
      <c r="AA148" s="153">
        <f t="shared" si="13"/>
        <v>0</v>
      </c>
      <c r="AR148" s="19" t="s">
        <v>173</v>
      </c>
      <c r="AT148" s="19" t="s">
        <v>169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173</v>
      </c>
      <c r="BM148" s="19" t="s">
        <v>893</v>
      </c>
    </row>
    <row r="149" spans="2:65" s="10" customFormat="1" ht="29.85" customHeight="1">
      <c r="B149" s="134"/>
      <c r="C149" s="135"/>
      <c r="D149" s="144" t="s">
        <v>145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14">
        <f>BK149</f>
        <v>0</v>
      </c>
      <c r="O149" s="215"/>
      <c r="P149" s="215"/>
      <c r="Q149" s="215"/>
      <c r="R149" s="137"/>
      <c r="T149" s="138"/>
      <c r="U149" s="135"/>
      <c r="V149" s="135"/>
      <c r="W149" s="139">
        <f>SUM(W150:W153)</f>
        <v>36.610999999999997</v>
      </c>
      <c r="X149" s="135"/>
      <c r="Y149" s="139">
        <f>SUM(Y150:Y153)</f>
        <v>3.7163600000000003</v>
      </c>
      <c r="Z149" s="135"/>
      <c r="AA149" s="140">
        <f>SUM(AA150:AA153)</f>
        <v>0</v>
      </c>
      <c r="AR149" s="141" t="s">
        <v>83</v>
      </c>
      <c r="AT149" s="142" t="s">
        <v>77</v>
      </c>
      <c r="AU149" s="142" t="s">
        <v>83</v>
      </c>
      <c r="AY149" s="141" t="s">
        <v>168</v>
      </c>
      <c r="BK149" s="143">
        <f>SUM(BK150:BK153)</f>
        <v>0</v>
      </c>
    </row>
    <row r="150" spans="2:65" s="1" customFormat="1" ht="38.25" customHeight="1">
      <c r="B150" s="145"/>
      <c r="C150" s="146" t="s">
        <v>112</v>
      </c>
      <c r="D150" s="146" t="s">
        <v>169</v>
      </c>
      <c r="E150" s="147" t="s">
        <v>531</v>
      </c>
      <c r="F150" s="204" t="s">
        <v>532</v>
      </c>
      <c r="G150" s="204"/>
      <c r="H150" s="204"/>
      <c r="I150" s="204"/>
      <c r="J150" s="148" t="s">
        <v>172</v>
      </c>
      <c r="K150" s="149">
        <v>5</v>
      </c>
      <c r="L150" s="205"/>
      <c r="M150" s="205"/>
      <c r="N150" s="205">
        <f>ROUND(L150*K150,2)</f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0.33</v>
      </c>
      <c r="W150" s="152">
        <f>V150*K150</f>
        <v>1.6500000000000001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9" t="s">
        <v>173</v>
      </c>
      <c r="AT150" s="19" t="s">
        <v>169</v>
      </c>
      <c r="AU150" s="19" t="s">
        <v>89</v>
      </c>
      <c r="AY150" s="19" t="s">
        <v>168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173</v>
      </c>
      <c r="BM150" s="19" t="s">
        <v>800</v>
      </c>
    </row>
    <row r="151" spans="2:65" s="1" customFormat="1" ht="25.5" customHeight="1">
      <c r="B151" s="145"/>
      <c r="C151" s="146" t="s">
        <v>115</v>
      </c>
      <c r="D151" s="146" t="s">
        <v>169</v>
      </c>
      <c r="E151" s="147" t="s">
        <v>534</v>
      </c>
      <c r="F151" s="204" t="s">
        <v>535</v>
      </c>
      <c r="G151" s="204"/>
      <c r="H151" s="204"/>
      <c r="I151" s="204"/>
      <c r="J151" s="148" t="s">
        <v>197</v>
      </c>
      <c r="K151" s="149">
        <v>20.2</v>
      </c>
      <c r="L151" s="205"/>
      <c r="M151" s="205"/>
      <c r="N151" s="205">
        <f>ROUND(L151*K151,2)</f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1.3169999999999999</v>
      </c>
      <c r="W151" s="152">
        <f>V151*K151</f>
        <v>26.603399999999997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9" t="s">
        <v>173</v>
      </c>
      <c r="AT151" s="19" t="s">
        <v>169</v>
      </c>
      <c r="AU151" s="19" t="s">
        <v>89</v>
      </c>
      <c r="AY151" s="19" t="s">
        <v>168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173</v>
      </c>
      <c r="BM151" s="19" t="s">
        <v>801</v>
      </c>
    </row>
    <row r="152" spans="2:65" s="1" customFormat="1" ht="25.5" customHeight="1">
      <c r="B152" s="145"/>
      <c r="C152" s="146" t="s">
        <v>273</v>
      </c>
      <c r="D152" s="146" t="s">
        <v>169</v>
      </c>
      <c r="E152" s="147" t="s">
        <v>802</v>
      </c>
      <c r="F152" s="204" t="s">
        <v>803</v>
      </c>
      <c r="G152" s="204"/>
      <c r="H152" s="204"/>
      <c r="I152" s="204"/>
      <c r="J152" s="148" t="s">
        <v>197</v>
      </c>
      <c r="K152" s="149">
        <v>1.64</v>
      </c>
      <c r="L152" s="205"/>
      <c r="M152" s="205"/>
      <c r="N152" s="205">
        <f>ROUND(L152*K152,2)</f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1.4650000000000001</v>
      </c>
      <c r="W152" s="152">
        <f>V152*K152</f>
        <v>2.4026000000000001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9" t="s">
        <v>173</v>
      </c>
      <c r="AT152" s="19" t="s">
        <v>169</v>
      </c>
      <c r="AU152" s="19" t="s">
        <v>89</v>
      </c>
      <c r="AY152" s="19" t="s">
        <v>168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173</v>
      </c>
      <c r="BM152" s="19" t="s">
        <v>804</v>
      </c>
    </row>
    <row r="153" spans="2:65" s="1" customFormat="1" ht="25.5" customHeight="1">
      <c r="B153" s="145"/>
      <c r="C153" s="146" t="s">
        <v>277</v>
      </c>
      <c r="D153" s="146" t="s">
        <v>169</v>
      </c>
      <c r="E153" s="147" t="s">
        <v>540</v>
      </c>
      <c r="F153" s="204" t="s">
        <v>541</v>
      </c>
      <c r="G153" s="204"/>
      <c r="H153" s="204"/>
      <c r="I153" s="204"/>
      <c r="J153" s="148" t="s">
        <v>172</v>
      </c>
      <c r="K153" s="149">
        <v>5</v>
      </c>
      <c r="L153" s="205"/>
      <c r="M153" s="205"/>
      <c r="N153" s="205">
        <f>ROUND(L153*K153,2)</f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1.1910000000000001</v>
      </c>
      <c r="W153" s="152">
        <f>V153*K153</f>
        <v>5.9550000000000001</v>
      </c>
      <c r="X153" s="152">
        <v>0.74327200000000004</v>
      </c>
      <c r="Y153" s="152">
        <f>X153*K153</f>
        <v>3.7163600000000003</v>
      </c>
      <c r="Z153" s="152">
        <v>0</v>
      </c>
      <c r="AA153" s="153">
        <f>Z153*K153</f>
        <v>0</v>
      </c>
      <c r="AR153" s="19" t="s">
        <v>173</v>
      </c>
      <c r="AT153" s="19" t="s">
        <v>169</v>
      </c>
      <c r="AU153" s="19" t="s">
        <v>89</v>
      </c>
      <c r="AY153" s="19" t="s">
        <v>168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173</v>
      </c>
      <c r="BM153" s="19" t="s">
        <v>805</v>
      </c>
    </row>
    <row r="154" spans="2:65" s="10" customFormat="1" ht="29.85" customHeight="1">
      <c r="B154" s="134"/>
      <c r="C154" s="135"/>
      <c r="D154" s="144" t="s">
        <v>147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14">
        <f>BK154</f>
        <v>0</v>
      </c>
      <c r="O154" s="215"/>
      <c r="P154" s="215"/>
      <c r="Q154" s="215"/>
      <c r="R154" s="137"/>
      <c r="T154" s="138"/>
      <c r="U154" s="135"/>
      <c r="V154" s="135"/>
      <c r="W154" s="139">
        <f>SUM(W155:W174)</f>
        <v>56.457000000000008</v>
      </c>
      <c r="X154" s="135"/>
      <c r="Y154" s="139">
        <f>SUM(Y155:Y174)</f>
        <v>3.7051257</v>
      </c>
      <c r="Z154" s="135"/>
      <c r="AA154" s="140">
        <f>SUM(AA155:AA174)</f>
        <v>0</v>
      </c>
      <c r="AR154" s="141" t="s">
        <v>83</v>
      </c>
      <c r="AT154" s="142" t="s">
        <v>77</v>
      </c>
      <c r="AU154" s="142" t="s">
        <v>83</v>
      </c>
      <c r="AY154" s="141" t="s">
        <v>168</v>
      </c>
      <c r="BK154" s="143">
        <f>SUM(BK155:BK174)</f>
        <v>0</v>
      </c>
    </row>
    <row r="155" spans="2:65" s="1" customFormat="1" ht="25.5" customHeight="1">
      <c r="B155" s="145"/>
      <c r="C155" s="146" t="s">
        <v>281</v>
      </c>
      <c r="D155" s="146" t="s">
        <v>169</v>
      </c>
      <c r="E155" s="147" t="s">
        <v>556</v>
      </c>
      <c r="F155" s="204" t="s">
        <v>557</v>
      </c>
      <c r="G155" s="204"/>
      <c r="H155" s="204"/>
      <c r="I155" s="204"/>
      <c r="J155" s="148" t="s">
        <v>192</v>
      </c>
      <c r="K155" s="149">
        <v>5</v>
      </c>
      <c r="L155" s="205"/>
      <c r="M155" s="205"/>
      <c r="N155" s="205">
        <f t="shared" ref="N155:N174" si="20">ROUND(L155*K155,2)</f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0.28000000000000003</v>
      </c>
      <c r="W155" s="152">
        <f t="shared" ref="W155:W174" si="21">V155*K155</f>
        <v>1.4000000000000001</v>
      </c>
      <c r="X155" s="152">
        <v>6.6E-4</v>
      </c>
      <c r="Y155" s="152">
        <f t="shared" ref="Y155:Y174" si="22">X155*K155</f>
        <v>3.3E-3</v>
      </c>
      <c r="Z155" s="152">
        <v>0</v>
      </c>
      <c r="AA155" s="153">
        <f t="shared" ref="AA155:AA174" si="23">Z155*K155</f>
        <v>0</v>
      </c>
      <c r="AR155" s="19" t="s">
        <v>173</v>
      </c>
      <c r="AT155" s="19" t="s">
        <v>169</v>
      </c>
      <c r="AU155" s="19" t="s">
        <v>89</v>
      </c>
      <c r="AY155" s="19" t="s">
        <v>168</v>
      </c>
      <c r="BE155" s="154">
        <f t="shared" ref="BE155:BE174" si="24">IF(U155="základní",N155,0)</f>
        <v>0</v>
      </c>
      <c r="BF155" s="154">
        <f t="shared" ref="BF155:BF174" si="25">IF(U155="snížená",N155,0)</f>
        <v>0</v>
      </c>
      <c r="BG155" s="154">
        <f t="shared" ref="BG155:BG174" si="26">IF(U155="zákl. přenesená",N155,0)</f>
        <v>0</v>
      </c>
      <c r="BH155" s="154">
        <f t="shared" ref="BH155:BH174" si="27">IF(U155="sníž. přenesená",N155,0)</f>
        <v>0</v>
      </c>
      <c r="BI155" s="154">
        <f t="shared" ref="BI155:BI174" si="28">IF(U155="nulová",N155,0)</f>
        <v>0</v>
      </c>
      <c r="BJ155" s="19" t="s">
        <v>83</v>
      </c>
      <c r="BK155" s="154">
        <f t="shared" ref="BK155:BK174" si="29">ROUND(L155*K155,2)</f>
        <v>0</v>
      </c>
      <c r="BL155" s="19" t="s">
        <v>173</v>
      </c>
      <c r="BM155" s="19" t="s">
        <v>894</v>
      </c>
    </row>
    <row r="156" spans="2:65" s="1" customFormat="1" ht="25.5" customHeight="1">
      <c r="B156" s="145"/>
      <c r="C156" s="146" t="s">
        <v>285</v>
      </c>
      <c r="D156" s="146" t="s">
        <v>169</v>
      </c>
      <c r="E156" s="147" t="s">
        <v>806</v>
      </c>
      <c r="F156" s="204" t="s">
        <v>807</v>
      </c>
      <c r="G156" s="204"/>
      <c r="H156" s="204"/>
      <c r="I156" s="204"/>
      <c r="J156" s="148" t="s">
        <v>192</v>
      </c>
      <c r="K156" s="149">
        <v>3</v>
      </c>
      <c r="L156" s="205"/>
      <c r="M156" s="205"/>
      <c r="N156" s="205">
        <f t="shared" si="2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0.28000000000000003</v>
      </c>
      <c r="W156" s="152">
        <f t="shared" si="21"/>
        <v>0.84000000000000008</v>
      </c>
      <c r="X156" s="152">
        <v>6.5673999999999995E-4</v>
      </c>
      <c r="Y156" s="152">
        <f t="shared" si="22"/>
        <v>1.97022E-3</v>
      </c>
      <c r="Z156" s="152">
        <v>0</v>
      </c>
      <c r="AA156" s="153">
        <f t="shared" si="23"/>
        <v>0</v>
      </c>
      <c r="AR156" s="19" t="s">
        <v>173</v>
      </c>
      <c r="AT156" s="19" t="s">
        <v>169</v>
      </c>
      <c r="AU156" s="19" t="s">
        <v>89</v>
      </c>
      <c r="AY156" s="19" t="s">
        <v>168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173</v>
      </c>
      <c r="BM156" s="19" t="s">
        <v>808</v>
      </c>
    </row>
    <row r="157" spans="2:65" s="1" customFormat="1" ht="25.5" customHeight="1">
      <c r="B157" s="145"/>
      <c r="C157" s="146" t="s">
        <v>289</v>
      </c>
      <c r="D157" s="146" t="s">
        <v>169</v>
      </c>
      <c r="E157" s="147" t="s">
        <v>809</v>
      </c>
      <c r="F157" s="204" t="s">
        <v>810</v>
      </c>
      <c r="G157" s="204"/>
      <c r="H157" s="204"/>
      <c r="I157" s="204"/>
      <c r="J157" s="148" t="s">
        <v>192</v>
      </c>
      <c r="K157" s="149">
        <v>21</v>
      </c>
      <c r="L157" s="205"/>
      <c r="M157" s="205"/>
      <c r="N157" s="205">
        <f t="shared" si="2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0.3</v>
      </c>
      <c r="W157" s="152">
        <f t="shared" si="21"/>
        <v>6.3</v>
      </c>
      <c r="X157" s="152">
        <v>9.2765999999999996E-4</v>
      </c>
      <c r="Y157" s="152">
        <f t="shared" si="22"/>
        <v>1.9480859999999999E-2</v>
      </c>
      <c r="Z157" s="152">
        <v>0</v>
      </c>
      <c r="AA157" s="153">
        <f t="shared" si="23"/>
        <v>0</v>
      </c>
      <c r="AR157" s="19" t="s">
        <v>173</v>
      </c>
      <c r="AT157" s="19" t="s">
        <v>169</v>
      </c>
      <c r="AU157" s="19" t="s">
        <v>89</v>
      </c>
      <c r="AY157" s="19" t="s">
        <v>168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173</v>
      </c>
      <c r="BM157" s="19" t="s">
        <v>811</v>
      </c>
    </row>
    <row r="158" spans="2:65" s="1" customFormat="1" ht="25.5" customHeight="1">
      <c r="B158" s="145"/>
      <c r="C158" s="146" t="s">
        <v>293</v>
      </c>
      <c r="D158" s="146" t="s">
        <v>169</v>
      </c>
      <c r="E158" s="147" t="s">
        <v>895</v>
      </c>
      <c r="F158" s="204" t="s">
        <v>896</v>
      </c>
      <c r="G158" s="204"/>
      <c r="H158" s="204"/>
      <c r="I158" s="204"/>
      <c r="J158" s="148" t="s">
        <v>192</v>
      </c>
      <c r="K158" s="149">
        <v>41</v>
      </c>
      <c r="L158" s="205"/>
      <c r="M158" s="205"/>
      <c r="N158" s="205">
        <f t="shared" si="2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0.309</v>
      </c>
      <c r="W158" s="152">
        <f t="shared" si="21"/>
        <v>12.669</v>
      </c>
      <c r="X158" s="152">
        <v>1.59632E-3</v>
      </c>
      <c r="Y158" s="152">
        <f t="shared" si="22"/>
        <v>6.544912E-2</v>
      </c>
      <c r="Z158" s="152">
        <v>0</v>
      </c>
      <c r="AA158" s="153">
        <f t="shared" si="23"/>
        <v>0</v>
      </c>
      <c r="AR158" s="19" t="s">
        <v>173</v>
      </c>
      <c r="AT158" s="19" t="s">
        <v>169</v>
      </c>
      <c r="AU158" s="19" t="s">
        <v>89</v>
      </c>
      <c r="AY158" s="19" t="s">
        <v>168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173</v>
      </c>
      <c r="BM158" s="19" t="s">
        <v>897</v>
      </c>
    </row>
    <row r="159" spans="2:65" s="1" customFormat="1" ht="38.25" customHeight="1">
      <c r="B159" s="145"/>
      <c r="C159" s="146" t="s">
        <v>297</v>
      </c>
      <c r="D159" s="146" t="s">
        <v>169</v>
      </c>
      <c r="E159" s="147" t="s">
        <v>898</v>
      </c>
      <c r="F159" s="204" t="s">
        <v>899</v>
      </c>
      <c r="G159" s="204"/>
      <c r="H159" s="204"/>
      <c r="I159" s="204"/>
      <c r="J159" s="148" t="s">
        <v>239</v>
      </c>
      <c r="K159" s="149">
        <v>1</v>
      </c>
      <c r="L159" s="205"/>
      <c r="M159" s="205"/>
      <c r="N159" s="205">
        <f t="shared" si="2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0.83</v>
      </c>
      <c r="W159" s="152">
        <f t="shared" si="21"/>
        <v>0.83</v>
      </c>
      <c r="X159" s="152">
        <v>7.5000000000000002E-6</v>
      </c>
      <c r="Y159" s="152">
        <f t="shared" si="22"/>
        <v>7.5000000000000002E-6</v>
      </c>
      <c r="Z159" s="152">
        <v>0</v>
      </c>
      <c r="AA159" s="153">
        <f t="shared" si="23"/>
        <v>0</v>
      </c>
      <c r="AR159" s="19" t="s">
        <v>173</v>
      </c>
      <c r="AT159" s="19" t="s">
        <v>169</v>
      </c>
      <c r="AU159" s="19" t="s">
        <v>89</v>
      </c>
      <c r="AY159" s="19" t="s">
        <v>168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173</v>
      </c>
      <c r="BM159" s="19" t="s">
        <v>900</v>
      </c>
    </row>
    <row r="160" spans="2:65" s="1" customFormat="1" ht="16.5" customHeight="1">
      <c r="B160" s="145"/>
      <c r="C160" s="155" t="s">
        <v>301</v>
      </c>
      <c r="D160" s="155" t="s">
        <v>218</v>
      </c>
      <c r="E160" s="156" t="s">
        <v>901</v>
      </c>
      <c r="F160" s="206" t="s">
        <v>902</v>
      </c>
      <c r="G160" s="206"/>
      <c r="H160" s="206"/>
      <c r="I160" s="206"/>
      <c r="J160" s="157" t="s">
        <v>239</v>
      </c>
      <c r="K160" s="158">
        <v>1</v>
      </c>
      <c r="L160" s="207"/>
      <c r="M160" s="207"/>
      <c r="N160" s="207">
        <f t="shared" si="2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 t="shared" si="21"/>
        <v>0</v>
      </c>
      <c r="X160" s="152">
        <v>1.65E-3</v>
      </c>
      <c r="Y160" s="152">
        <f t="shared" si="22"/>
        <v>1.65E-3</v>
      </c>
      <c r="Z160" s="152">
        <v>0</v>
      </c>
      <c r="AA160" s="153">
        <f t="shared" si="23"/>
        <v>0</v>
      </c>
      <c r="AR160" s="19" t="s">
        <v>199</v>
      </c>
      <c r="AT160" s="19" t="s">
        <v>218</v>
      </c>
      <c r="AU160" s="19" t="s">
        <v>89</v>
      </c>
      <c r="AY160" s="19" t="s">
        <v>168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173</v>
      </c>
      <c r="BM160" s="19" t="s">
        <v>903</v>
      </c>
    </row>
    <row r="161" spans="2:65" s="1" customFormat="1" ht="25.5" customHeight="1">
      <c r="B161" s="145"/>
      <c r="C161" s="146" t="s">
        <v>305</v>
      </c>
      <c r="D161" s="146" t="s">
        <v>169</v>
      </c>
      <c r="E161" s="147" t="s">
        <v>904</v>
      </c>
      <c r="F161" s="204" t="s">
        <v>905</v>
      </c>
      <c r="G161" s="204"/>
      <c r="H161" s="204"/>
      <c r="I161" s="204"/>
      <c r="J161" s="148" t="s">
        <v>239</v>
      </c>
      <c r="K161" s="149">
        <v>2</v>
      </c>
      <c r="L161" s="205"/>
      <c r="M161" s="205"/>
      <c r="N161" s="205">
        <f t="shared" si="2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1.167</v>
      </c>
      <c r="W161" s="152">
        <f t="shared" si="21"/>
        <v>2.3340000000000001</v>
      </c>
      <c r="X161" s="152">
        <v>0.170825</v>
      </c>
      <c r="Y161" s="152">
        <f t="shared" si="22"/>
        <v>0.34165000000000001</v>
      </c>
      <c r="Z161" s="152">
        <v>0</v>
      </c>
      <c r="AA161" s="153">
        <f t="shared" si="23"/>
        <v>0</v>
      </c>
      <c r="AR161" s="19" t="s">
        <v>173</v>
      </c>
      <c r="AT161" s="19" t="s">
        <v>169</v>
      </c>
      <c r="AU161" s="19" t="s">
        <v>89</v>
      </c>
      <c r="AY161" s="19" t="s">
        <v>168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83</v>
      </c>
      <c r="BK161" s="154">
        <f t="shared" si="29"/>
        <v>0</v>
      </c>
      <c r="BL161" s="19" t="s">
        <v>173</v>
      </c>
      <c r="BM161" s="19" t="s">
        <v>906</v>
      </c>
    </row>
    <row r="162" spans="2:65" s="1" customFormat="1" ht="25.5" customHeight="1">
      <c r="B162" s="145"/>
      <c r="C162" s="146" t="s">
        <v>309</v>
      </c>
      <c r="D162" s="146" t="s">
        <v>169</v>
      </c>
      <c r="E162" s="147" t="s">
        <v>821</v>
      </c>
      <c r="F162" s="204" t="s">
        <v>822</v>
      </c>
      <c r="G162" s="204"/>
      <c r="H162" s="204"/>
      <c r="I162" s="204"/>
      <c r="J162" s="148" t="s">
        <v>239</v>
      </c>
      <c r="K162" s="149">
        <v>2</v>
      </c>
      <c r="L162" s="205"/>
      <c r="M162" s="205"/>
      <c r="N162" s="205">
        <f t="shared" si="2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0.25</v>
      </c>
      <c r="W162" s="152">
        <f t="shared" si="21"/>
        <v>0.5</v>
      </c>
      <c r="X162" s="152">
        <v>3.9579999999999997E-2</v>
      </c>
      <c r="Y162" s="152">
        <f t="shared" si="22"/>
        <v>7.9159999999999994E-2</v>
      </c>
      <c r="Z162" s="152">
        <v>0</v>
      </c>
      <c r="AA162" s="153">
        <f t="shared" si="23"/>
        <v>0</v>
      </c>
      <c r="AR162" s="19" t="s">
        <v>173</v>
      </c>
      <c r="AT162" s="19" t="s">
        <v>169</v>
      </c>
      <c r="AU162" s="19" t="s">
        <v>89</v>
      </c>
      <c r="AY162" s="19" t="s">
        <v>168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83</v>
      </c>
      <c r="BK162" s="154">
        <f t="shared" si="29"/>
        <v>0</v>
      </c>
      <c r="BL162" s="19" t="s">
        <v>173</v>
      </c>
      <c r="BM162" s="19" t="s">
        <v>907</v>
      </c>
    </row>
    <row r="163" spans="2:65" s="1" customFormat="1" ht="38.25" customHeight="1">
      <c r="B163" s="145"/>
      <c r="C163" s="146" t="s">
        <v>313</v>
      </c>
      <c r="D163" s="146" t="s">
        <v>169</v>
      </c>
      <c r="E163" s="147" t="s">
        <v>824</v>
      </c>
      <c r="F163" s="204" t="s">
        <v>825</v>
      </c>
      <c r="G163" s="204"/>
      <c r="H163" s="204"/>
      <c r="I163" s="204"/>
      <c r="J163" s="148" t="s">
        <v>239</v>
      </c>
      <c r="K163" s="149">
        <v>2</v>
      </c>
      <c r="L163" s="205"/>
      <c r="M163" s="205"/>
      <c r="N163" s="205">
        <f t="shared" si="20"/>
        <v>0</v>
      </c>
      <c r="O163" s="205"/>
      <c r="P163" s="205"/>
      <c r="Q163" s="205"/>
      <c r="R163" s="150"/>
      <c r="T163" s="151" t="s">
        <v>5</v>
      </c>
      <c r="U163" s="41" t="s">
        <v>43</v>
      </c>
      <c r="V163" s="152">
        <v>2</v>
      </c>
      <c r="W163" s="152">
        <f t="shared" si="21"/>
        <v>4</v>
      </c>
      <c r="X163" s="152">
        <v>0.35478999999999999</v>
      </c>
      <c r="Y163" s="152">
        <f t="shared" si="22"/>
        <v>0.70957999999999999</v>
      </c>
      <c r="Z163" s="152">
        <v>0</v>
      </c>
      <c r="AA163" s="153">
        <f t="shared" si="23"/>
        <v>0</v>
      </c>
      <c r="AR163" s="19" t="s">
        <v>173</v>
      </c>
      <c r="AT163" s="19" t="s">
        <v>169</v>
      </c>
      <c r="AU163" s="19" t="s">
        <v>89</v>
      </c>
      <c r="AY163" s="19" t="s">
        <v>168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83</v>
      </c>
      <c r="BK163" s="154">
        <f t="shared" si="29"/>
        <v>0</v>
      </c>
      <c r="BL163" s="19" t="s">
        <v>173</v>
      </c>
      <c r="BM163" s="19" t="s">
        <v>908</v>
      </c>
    </row>
    <row r="164" spans="2:65" s="1" customFormat="1" ht="25.5" customHeight="1">
      <c r="B164" s="145"/>
      <c r="C164" s="146" t="s">
        <v>317</v>
      </c>
      <c r="D164" s="146" t="s">
        <v>169</v>
      </c>
      <c r="E164" s="147" t="s">
        <v>909</v>
      </c>
      <c r="F164" s="204" t="s">
        <v>910</v>
      </c>
      <c r="G164" s="204"/>
      <c r="H164" s="204"/>
      <c r="I164" s="204"/>
      <c r="J164" s="148" t="s">
        <v>239</v>
      </c>
      <c r="K164" s="149">
        <v>16</v>
      </c>
      <c r="L164" s="205"/>
      <c r="M164" s="205"/>
      <c r="N164" s="205">
        <f t="shared" si="20"/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0.249</v>
      </c>
      <c r="W164" s="152">
        <f t="shared" si="21"/>
        <v>3.984</v>
      </c>
      <c r="X164" s="152">
        <v>1.081825E-2</v>
      </c>
      <c r="Y164" s="152">
        <f t="shared" si="22"/>
        <v>0.173092</v>
      </c>
      <c r="Z164" s="152">
        <v>0</v>
      </c>
      <c r="AA164" s="153">
        <f t="shared" si="23"/>
        <v>0</v>
      </c>
      <c r="AR164" s="19" t="s">
        <v>173</v>
      </c>
      <c r="AT164" s="19" t="s">
        <v>169</v>
      </c>
      <c r="AU164" s="19" t="s">
        <v>89</v>
      </c>
      <c r="AY164" s="19" t="s">
        <v>168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83</v>
      </c>
      <c r="BK164" s="154">
        <f t="shared" si="29"/>
        <v>0</v>
      </c>
      <c r="BL164" s="19" t="s">
        <v>173</v>
      </c>
      <c r="BM164" s="19" t="s">
        <v>911</v>
      </c>
    </row>
    <row r="165" spans="2:65" s="1" customFormat="1" ht="38.25" customHeight="1">
      <c r="B165" s="145"/>
      <c r="C165" s="146" t="s">
        <v>321</v>
      </c>
      <c r="D165" s="146" t="s">
        <v>169</v>
      </c>
      <c r="E165" s="147" t="s">
        <v>912</v>
      </c>
      <c r="F165" s="204" t="s">
        <v>913</v>
      </c>
      <c r="G165" s="204"/>
      <c r="H165" s="204"/>
      <c r="I165" s="204"/>
      <c r="J165" s="148" t="s">
        <v>239</v>
      </c>
      <c r="K165" s="149">
        <v>16</v>
      </c>
      <c r="L165" s="205"/>
      <c r="M165" s="205"/>
      <c r="N165" s="205">
        <f t="shared" si="20"/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8.3000000000000004E-2</v>
      </c>
      <c r="W165" s="152">
        <f t="shared" si="21"/>
        <v>1.3280000000000001</v>
      </c>
      <c r="X165" s="152">
        <v>1.3231E-2</v>
      </c>
      <c r="Y165" s="152">
        <f t="shared" si="22"/>
        <v>0.211696</v>
      </c>
      <c r="Z165" s="152">
        <v>0</v>
      </c>
      <c r="AA165" s="153">
        <f t="shared" si="23"/>
        <v>0</v>
      </c>
      <c r="AR165" s="19" t="s">
        <v>173</v>
      </c>
      <c r="AT165" s="19" t="s">
        <v>169</v>
      </c>
      <c r="AU165" s="19" t="s">
        <v>89</v>
      </c>
      <c r="AY165" s="19" t="s">
        <v>168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173</v>
      </c>
      <c r="BM165" s="19" t="s">
        <v>914</v>
      </c>
    </row>
    <row r="166" spans="2:65" s="1" customFormat="1" ht="25.5" customHeight="1">
      <c r="B166" s="145"/>
      <c r="C166" s="146" t="s">
        <v>118</v>
      </c>
      <c r="D166" s="146" t="s">
        <v>169</v>
      </c>
      <c r="E166" s="147" t="s">
        <v>915</v>
      </c>
      <c r="F166" s="204" t="s">
        <v>916</v>
      </c>
      <c r="G166" s="204"/>
      <c r="H166" s="204"/>
      <c r="I166" s="204"/>
      <c r="J166" s="148" t="s">
        <v>239</v>
      </c>
      <c r="K166" s="149">
        <v>16</v>
      </c>
      <c r="L166" s="205"/>
      <c r="M166" s="205"/>
      <c r="N166" s="205">
        <f t="shared" si="20"/>
        <v>0</v>
      </c>
      <c r="O166" s="205"/>
      <c r="P166" s="205"/>
      <c r="Q166" s="205"/>
      <c r="R166" s="150"/>
      <c r="T166" s="151" t="s">
        <v>5</v>
      </c>
      <c r="U166" s="41" t="s">
        <v>43</v>
      </c>
      <c r="V166" s="152">
        <v>0.33300000000000002</v>
      </c>
      <c r="W166" s="152">
        <f t="shared" si="21"/>
        <v>5.3280000000000003</v>
      </c>
      <c r="X166" s="152">
        <v>5.4337999999999997E-2</v>
      </c>
      <c r="Y166" s="152">
        <f t="shared" si="22"/>
        <v>0.86940799999999996</v>
      </c>
      <c r="Z166" s="152">
        <v>0</v>
      </c>
      <c r="AA166" s="153">
        <f t="shared" si="23"/>
        <v>0</v>
      </c>
      <c r="AR166" s="19" t="s">
        <v>173</v>
      </c>
      <c r="AT166" s="19" t="s">
        <v>169</v>
      </c>
      <c r="AU166" s="19" t="s">
        <v>89</v>
      </c>
      <c r="AY166" s="19" t="s">
        <v>168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173</v>
      </c>
      <c r="BM166" s="19" t="s">
        <v>917</v>
      </c>
    </row>
    <row r="167" spans="2:65" s="1" customFormat="1" ht="25.5" customHeight="1">
      <c r="B167" s="145"/>
      <c r="C167" s="146" t="s">
        <v>328</v>
      </c>
      <c r="D167" s="146" t="s">
        <v>169</v>
      </c>
      <c r="E167" s="147" t="s">
        <v>918</v>
      </c>
      <c r="F167" s="204" t="s">
        <v>919</v>
      </c>
      <c r="G167" s="204"/>
      <c r="H167" s="204"/>
      <c r="I167" s="204"/>
      <c r="J167" s="148" t="s">
        <v>239</v>
      </c>
      <c r="K167" s="149">
        <v>16</v>
      </c>
      <c r="L167" s="205"/>
      <c r="M167" s="205"/>
      <c r="N167" s="205">
        <f t="shared" si="20"/>
        <v>0</v>
      </c>
      <c r="O167" s="205"/>
      <c r="P167" s="205"/>
      <c r="Q167" s="205"/>
      <c r="R167" s="150"/>
      <c r="T167" s="151" t="s">
        <v>5</v>
      </c>
      <c r="U167" s="41" t="s">
        <v>43</v>
      </c>
      <c r="V167" s="152">
        <v>0.22</v>
      </c>
      <c r="W167" s="152">
        <f t="shared" si="21"/>
        <v>3.52</v>
      </c>
      <c r="X167" s="152">
        <v>0</v>
      </c>
      <c r="Y167" s="152">
        <f t="shared" si="22"/>
        <v>0</v>
      </c>
      <c r="Z167" s="152">
        <v>0</v>
      </c>
      <c r="AA167" s="153">
        <f t="shared" si="23"/>
        <v>0</v>
      </c>
      <c r="AR167" s="19" t="s">
        <v>173</v>
      </c>
      <c r="AT167" s="19" t="s">
        <v>169</v>
      </c>
      <c r="AU167" s="19" t="s">
        <v>89</v>
      </c>
      <c r="AY167" s="19" t="s">
        <v>168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173</v>
      </c>
      <c r="BM167" s="19" t="s">
        <v>920</v>
      </c>
    </row>
    <row r="168" spans="2:65" s="1" customFormat="1" ht="25.5" customHeight="1">
      <c r="B168" s="145"/>
      <c r="C168" s="146" t="s">
        <v>332</v>
      </c>
      <c r="D168" s="146" t="s">
        <v>169</v>
      </c>
      <c r="E168" s="147" t="s">
        <v>830</v>
      </c>
      <c r="F168" s="204" t="s">
        <v>831</v>
      </c>
      <c r="G168" s="204"/>
      <c r="H168" s="204"/>
      <c r="I168" s="204"/>
      <c r="J168" s="148" t="s">
        <v>239</v>
      </c>
      <c r="K168" s="149">
        <v>1</v>
      </c>
      <c r="L168" s="205"/>
      <c r="M168" s="205"/>
      <c r="N168" s="205">
        <f t="shared" si="20"/>
        <v>0</v>
      </c>
      <c r="O168" s="205"/>
      <c r="P168" s="205"/>
      <c r="Q168" s="205"/>
      <c r="R168" s="150"/>
      <c r="T168" s="151" t="s">
        <v>5</v>
      </c>
      <c r="U168" s="41" t="s">
        <v>43</v>
      </c>
      <c r="V168" s="152">
        <v>5.024</v>
      </c>
      <c r="W168" s="152">
        <f t="shared" si="21"/>
        <v>5.024</v>
      </c>
      <c r="X168" s="152">
        <v>0.14494199999999999</v>
      </c>
      <c r="Y168" s="152">
        <f t="shared" si="22"/>
        <v>0.14494199999999999</v>
      </c>
      <c r="Z168" s="152">
        <v>0</v>
      </c>
      <c r="AA168" s="153">
        <f t="shared" si="23"/>
        <v>0</v>
      </c>
      <c r="AR168" s="19" t="s">
        <v>173</v>
      </c>
      <c r="AT168" s="19" t="s">
        <v>169</v>
      </c>
      <c r="AU168" s="19" t="s">
        <v>89</v>
      </c>
      <c r="AY168" s="19" t="s">
        <v>168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173</v>
      </c>
      <c r="BM168" s="19" t="s">
        <v>832</v>
      </c>
    </row>
    <row r="169" spans="2:65" s="1" customFormat="1" ht="38.25" customHeight="1">
      <c r="B169" s="145"/>
      <c r="C169" s="155" t="s">
        <v>336</v>
      </c>
      <c r="D169" s="155" t="s">
        <v>218</v>
      </c>
      <c r="E169" s="156" t="s">
        <v>833</v>
      </c>
      <c r="F169" s="206" t="s">
        <v>834</v>
      </c>
      <c r="G169" s="206"/>
      <c r="H169" s="206"/>
      <c r="I169" s="206"/>
      <c r="J169" s="157" t="s">
        <v>239</v>
      </c>
      <c r="K169" s="158">
        <v>1.01</v>
      </c>
      <c r="L169" s="207"/>
      <c r="M169" s="207"/>
      <c r="N169" s="207">
        <f t="shared" si="20"/>
        <v>0</v>
      </c>
      <c r="O169" s="205"/>
      <c r="P169" s="205"/>
      <c r="Q169" s="205"/>
      <c r="R169" s="150"/>
      <c r="T169" s="151" t="s">
        <v>5</v>
      </c>
      <c r="U169" s="41" t="s">
        <v>43</v>
      </c>
      <c r="V169" s="152">
        <v>0</v>
      </c>
      <c r="W169" s="152">
        <f t="shared" si="21"/>
        <v>0</v>
      </c>
      <c r="X169" s="152">
        <v>9.7000000000000003E-2</v>
      </c>
      <c r="Y169" s="152">
        <f t="shared" si="22"/>
        <v>9.7970000000000002E-2</v>
      </c>
      <c r="Z169" s="152">
        <v>0</v>
      </c>
      <c r="AA169" s="153">
        <f t="shared" si="23"/>
        <v>0</v>
      </c>
      <c r="AR169" s="19" t="s">
        <v>199</v>
      </c>
      <c r="AT169" s="19" t="s">
        <v>218</v>
      </c>
      <c r="AU169" s="19" t="s">
        <v>89</v>
      </c>
      <c r="AY169" s="19" t="s">
        <v>168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173</v>
      </c>
      <c r="BM169" s="19" t="s">
        <v>835</v>
      </c>
    </row>
    <row r="170" spans="2:65" s="1" customFormat="1" ht="25.5" customHeight="1">
      <c r="B170" s="145"/>
      <c r="C170" s="155" t="s">
        <v>340</v>
      </c>
      <c r="D170" s="155" t="s">
        <v>218</v>
      </c>
      <c r="E170" s="156" t="s">
        <v>839</v>
      </c>
      <c r="F170" s="206" t="s">
        <v>840</v>
      </c>
      <c r="G170" s="206"/>
      <c r="H170" s="206"/>
      <c r="I170" s="206"/>
      <c r="J170" s="157" t="s">
        <v>239</v>
      </c>
      <c r="K170" s="158">
        <v>1.01</v>
      </c>
      <c r="L170" s="207"/>
      <c r="M170" s="207"/>
      <c r="N170" s="207">
        <f t="shared" si="20"/>
        <v>0</v>
      </c>
      <c r="O170" s="205"/>
      <c r="P170" s="205"/>
      <c r="Q170" s="205"/>
      <c r="R170" s="150"/>
      <c r="T170" s="151" t="s">
        <v>5</v>
      </c>
      <c r="U170" s="41" t="s">
        <v>43</v>
      </c>
      <c r="V170" s="152">
        <v>0</v>
      </c>
      <c r="W170" s="152">
        <f t="shared" si="21"/>
        <v>0</v>
      </c>
      <c r="X170" s="152">
        <v>0.04</v>
      </c>
      <c r="Y170" s="152">
        <f t="shared" si="22"/>
        <v>4.0399999999999998E-2</v>
      </c>
      <c r="Z170" s="152">
        <v>0</v>
      </c>
      <c r="AA170" s="153">
        <f t="shared" si="23"/>
        <v>0</v>
      </c>
      <c r="AR170" s="19" t="s">
        <v>199</v>
      </c>
      <c r="AT170" s="19" t="s">
        <v>218</v>
      </c>
      <c r="AU170" s="19" t="s">
        <v>89</v>
      </c>
      <c r="AY170" s="19" t="s">
        <v>168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173</v>
      </c>
      <c r="BM170" s="19" t="s">
        <v>841</v>
      </c>
    </row>
    <row r="171" spans="2:65" s="1" customFormat="1" ht="38.25" customHeight="1">
      <c r="B171" s="145"/>
      <c r="C171" s="155" t="s">
        <v>344</v>
      </c>
      <c r="D171" s="155" t="s">
        <v>218</v>
      </c>
      <c r="E171" s="156" t="s">
        <v>842</v>
      </c>
      <c r="F171" s="206" t="s">
        <v>843</v>
      </c>
      <c r="G171" s="206"/>
      <c r="H171" s="206"/>
      <c r="I171" s="206"/>
      <c r="J171" s="157" t="s">
        <v>239</v>
      </c>
      <c r="K171" s="158">
        <v>1.01</v>
      </c>
      <c r="L171" s="207"/>
      <c r="M171" s="207"/>
      <c r="N171" s="207">
        <f t="shared" si="20"/>
        <v>0</v>
      </c>
      <c r="O171" s="205"/>
      <c r="P171" s="205"/>
      <c r="Q171" s="205"/>
      <c r="R171" s="150"/>
      <c r="T171" s="151" t="s">
        <v>5</v>
      </c>
      <c r="U171" s="41" t="s">
        <v>43</v>
      </c>
      <c r="V171" s="152">
        <v>0</v>
      </c>
      <c r="W171" s="152">
        <f t="shared" si="21"/>
        <v>0</v>
      </c>
      <c r="X171" s="152">
        <v>2.7E-2</v>
      </c>
      <c r="Y171" s="152">
        <f t="shared" si="22"/>
        <v>2.7269999999999999E-2</v>
      </c>
      <c r="Z171" s="152">
        <v>0</v>
      </c>
      <c r="AA171" s="153">
        <f t="shared" si="23"/>
        <v>0</v>
      </c>
      <c r="AR171" s="19" t="s">
        <v>199</v>
      </c>
      <c r="AT171" s="19" t="s">
        <v>218</v>
      </c>
      <c r="AU171" s="19" t="s">
        <v>89</v>
      </c>
      <c r="AY171" s="19" t="s">
        <v>168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173</v>
      </c>
      <c r="BM171" s="19" t="s">
        <v>844</v>
      </c>
    </row>
    <row r="172" spans="2:65" s="1" customFormat="1" ht="16.5" customHeight="1">
      <c r="B172" s="145"/>
      <c r="C172" s="155" t="s">
        <v>348</v>
      </c>
      <c r="D172" s="155" t="s">
        <v>218</v>
      </c>
      <c r="E172" s="156" t="s">
        <v>845</v>
      </c>
      <c r="F172" s="206" t="s">
        <v>846</v>
      </c>
      <c r="G172" s="206"/>
      <c r="H172" s="206"/>
      <c r="I172" s="206"/>
      <c r="J172" s="157" t="s">
        <v>239</v>
      </c>
      <c r="K172" s="158">
        <v>1</v>
      </c>
      <c r="L172" s="207"/>
      <c r="M172" s="207"/>
      <c r="N172" s="207">
        <f t="shared" si="20"/>
        <v>0</v>
      </c>
      <c r="O172" s="205"/>
      <c r="P172" s="205"/>
      <c r="Q172" s="205"/>
      <c r="R172" s="150"/>
      <c r="T172" s="151" t="s">
        <v>5</v>
      </c>
      <c r="U172" s="41" t="s">
        <v>43</v>
      </c>
      <c r="V172" s="152">
        <v>0</v>
      </c>
      <c r="W172" s="152">
        <f t="shared" si="21"/>
        <v>0</v>
      </c>
      <c r="X172" s="152">
        <v>5.8000000000000003E-2</v>
      </c>
      <c r="Y172" s="152">
        <f t="shared" si="22"/>
        <v>5.8000000000000003E-2</v>
      </c>
      <c r="Z172" s="152">
        <v>0</v>
      </c>
      <c r="AA172" s="153">
        <f t="shared" si="23"/>
        <v>0</v>
      </c>
      <c r="AR172" s="19" t="s">
        <v>199</v>
      </c>
      <c r="AT172" s="19" t="s">
        <v>218</v>
      </c>
      <c r="AU172" s="19" t="s">
        <v>89</v>
      </c>
      <c r="AY172" s="19" t="s">
        <v>168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173</v>
      </c>
      <c r="BM172" s="19" t="s">
        <v>847</v>
      </c>
    </row>
    <row r="173" spans="2:65" s="1" customFormat="1" ht="25.5" customHeight="1">
      <c r="B173" s="145"/>
      <c r="C173" s="146" t="s">
        <v>352</v>
      </c>
      <c r="D173" s="146" t="s">
        <v>169</v>
      </c>
      <c r="E173" s="147" t="s">
        <v>921</v>
      </c>
      <c r="F173" s="204" t="s">
        <v>922</v>
      </c>
      <c r="G173" s="204"/>
      <c r="H173" s="204"/>
      <c r="I173" s="204"/>
      <c r="J173" s="148" t="s">
        <v>239</v>
      </c>
      <c r="K173" s="149">
        <v>5</v>
      </c>
      <c r="L173" s="205"/>
      <c r="M173" s="205"/>
      <c r="N173" s="205">
        <f t="shared" si="20"/>
        <v>0</v>
      </c>
      <c r="O173" s="205"/>
      <c r="P173" s="205"/>
      <c r="Q173" s="205"/>
      <c r="R173" s="150"/>
      <c r="T173" s="151" t="s">
        <v>5</v>
      </c>
      <c r="U173" s="41" t="s">
        <v>43</v>
      </c>
      <c r="V173" s="152">
        <v>1.68</v>
      </c>
      <c r="W173" s="152">
        <f t="shared" si="21"/>
        <v>8.4</v>
      </c>
      <c r="X173" s="152">
        <v>7.0200000000000002E-3</v>
      </c>
      <c r="Y173" s="152">
        <f t="shared" si="22"/>
        <v>3.5099999999999999E-2</v>
      </c>
      <c r="Z173" s="152">
        <v>0</v>
      </c>
      <c r="AA173" s="153">
        <f t="shared" si="23"/>
        <v>0</v>
      </c>
      <c r="AR173" s="19" t="s">
        <v>173</v>
      </c>
      <c r="AT173" s="19" t="s">
        <v>169</v>
      </c>
      <c r="AU173" s="19" t="s">
        <v>89</v>
      </c>
      <c r="AY173" s="19" t="s">
        <v>168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173</v>
      </c>
      <c r="BM173" s="19" t="s">
        <v>923</v>
      </c>
    </row>
    <row r="174" spans="2:65" s="1" customFormat="1" ht="16.5" customHeight="1">
      <c r="B174" s="145"/>
      <c r="C174" s="155" t="s">
        <v>356</v>
      </c>
      <c r="D174" s="155" t="s">
        <v>218</v>
      </c>
      <c r="E174" s="156" t="s">
        <v>924</v>
      </c>
      <c r="F174" s="206" t="s">
        <v>925</v>
      </c>
      <c r="G174" s="206"/>
      <c r="H174" s="206"/>
      <c r="I174" s="206"/>
      <c r="J174" s="157" t="s">
        <v>239</v>
      </c>
      <c r="K174" s="158">
        <v>5</v>
      </c>
      <c r="L174" s="207"/>
      <c r="M174" s="207"/>
      <c r="N174" s="207">
        <f t="shared" si="20"/>
        <v>0</v>
      </c>
      <c r="O174" s="205"/>
      <c r="P174" s="205"/>
      <c r="Q174" s="205"/>
      <c r="R174" s="150"/>
      <c r="T174" s="151" t="s">
        <v>5</v>
      </c>
      <c r="U174" s="41" t="s">
        <v>43</v>
      </c>
      <c r="V174" s="152">
        <v>0</v>
      </c>
      <c r="W174" s="152">
        <f t="shared" si="21"/>
        <v>0</v>
      </c>
      <c r="X174" s="152">
        <v>0.16500000000000001</v>
      </c>
      <c r="Y174" s="152">
        <f t="shared" si="22"/>
        <v>0.82500000000000007</v>
      </c>
      <c r="Z174" s="152">
        <v>0</v>
      </c>
      <c r="AA174" s="153">
        <f t="shared" si="23"/>
        <v>0</v>
      </c>
      <c r="AR174" s="19" t="s">
        <v>199</v>
      </c>
      <c r="AT174" s="19" t="s">
        <v>218</v>
      </c>
      <c r="AU174" s="19" t="s">
        <v>89</v>
      </c>
      <c r="AY174" s="19" t="s">
        <v>168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173</v>
      </c>
      <c r="BM174" s="19" t="s">
        <v>926</v>
      </c>
    </row>
    <row r="175" spans="2:65" s="10" customFormat="1" ht="29.85" customHeight="1">
      <c r="B175" s="134"/>
      <c r="C175" s="135"/>
      <c r="D175" s="144" t="s">
        <v>148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14">
        <f>BK175</f>
        <v>0</v>
      </c>
      <c r="O175" s="215"/>
      <c r="P175" s="215"/>
      <c r="Q175" s="215"/>
      <c r="R175" s="137"/>
      <c r="T175" s="138"/>
      <c r="U175" s="135"/>
      <c r="V175" s="135"/>
      <c r="W175" s="139">
        <f>SUM(W176:W184)</f>
        <v>95.576499999999996</v>
      </c>
      <c r="X175" s="135"/>
      <c r="Y175" s="139">
        <f>SUM(Y176:Y184)</f>
        <v>38.225299799999995</v>
      </c>
      <c r="Z175" s="135"/>
      <c r="AA175" s="140">
        <f>SUM(AA176:AA184)</f>
        <v>9.0299999999999994</v>
      </c>
      <c r="AR175" s="141" t="s">
        <v>83</v>
      </c>
      <c r="AT175" s="142" t="s">
        <v>77</v>
      </c>
      <c r="AU175" s="142" t="s">
        <v>83</v>
      </c>
      <c r="AY175" s="141" t="s">
        <v>168</v>
      </c>
      <c r="BK175" s="143">
        <f>SUM(BK176:BK184)</f>
        <v>0</v>
      </c>
    </row>
    <row r="176" spans="2:65" s="1" customFormat="1" ht="51" customHeight="1">
      <c r="B176" s="145"/>
      <c r="C176" s="146" t="s">
        <v>360</v>
      </c>
      <c r="D176" s="146" t="s">
        <v>169</v>
      </c>
      <c r="E176" s="147" t="s">
        <v>927</v>
      </c>
      <c r="F176" s="204" t="s">
        <v>928</v>
      </c>
      <c r="G176" s="204"/>
      <c r="H176" s="204"/>
      <c r="I176" s="204"/>
      <c r="J176" s="148" t="s">
        <v>239</v>
      </c>
      <c r="K176" s="149">
        <v>5</v>
      </c>
      <c r="L176" s="205"/>
      <c r="M176" s="205"/>
      <c r="N176" s="205">
        <f t="shared" ref="N176:N184" si="30">ROUND(L176*K176,2)</f>
        <v>0</v>
      </c>
      <c r="O176" s="205"/>
      <c r="P176" s="205"/>
      <c r="Q176" s="205"/>
      <c r="R176" s="150"/>
      <c r="T176" s="151" t="s">
        <v>5</v>
      </c>
      <c r="U176" s="41" t="s">
        <v>43</v>
      </c>
      <c r="V176" s="152">
        <v>0</v>
      </c>
      <c r="W176" s="152">
        <f t="shared" ref="W176:W184" si="31">V176*K176</f>
        <v>0</v>
      </c>
      <c r="X176" s="152">
        <v>0</v>
      </c>
      <c r="Y176" s="152">
        <f t="shared" ref="Y176:Y184" si="32">X176*K176</f>
        <v>0</v>
      </c>
      <c r="Z176" s="152">
        <v>0</v>
      </c>
      <c r="AA176" s="153">
        <f t="shared" ref="AA176:AA184" si="33">Z176*K176</f>
        <v>0</v>
      </c>
      <c r="AR176" s="19" t="s">
        <v>173</v>
      </c>
      <c r="AT176" s="19" t="s">
        <v>169</v>
      </c>
      <c r="AU176" s="19" t="s">
        <v>89</v>
      </c>
      <c r="AY176" s="19" t="s">
        <v>168</v>
      </c>
      <c r="BE176" s="154">
        <f t="shared" ref="BE176:BE184" si="34">IF(U176="základní",N176,0)</f>
        <v>0</v>
      </c>
      <c r="BF176" s="154">
        <f t="shared" ref="BF176:BF184" si="35">IF(U176="snížená",N176,0)</f>
        <v>0</v>
      </c>
      <c r="BG176" s="154">
        <f t="shared" ref="BG176:BG184" si="36">IF(U176="zákl. přenesená",N176,0)</f>
        <v>0</v>
      </c>
      <c r="BH176" s="154">
        <f t="shared" ref="BH176:BH184" si="37">IF(U176="sníž. přenesená",N176,0)</f>
        <v>0</v>
      </c>
      <c r="BI176" s="154">
        <f t="shared" ref="BI176:BI184" si="38">IF(U176="nulová",N176,0)</f>
        <v>0</v>
      </c>
      <c r="BJ176" s="19" t="s">
        <v>83</v>
      </c>
      <c r="BK176" s="154">
        <f t="shared" ref="BK176:BK184" si="39">ROUND(L176*K176,2)</f>
        <v>0</v>
      </c>
      <c r="BL176" s="19" t="s">
        <v>173</v>
      </c>
      <c r="BM176" s="19" t="s">
        <v>929</v>
      </c>
    </row>
    <row r="177" spans="2:65" s="1" customFormat="1" ht="25.5" customHeight="1">
      <c r="B177" s="145"/>
      <c r="C177" s="146" t="s">
        <v>364</v>
      </c>
      <c r="D177" s="146" t="s">
        <v>169</v>
      </c>
      <c r="E177" s="147" t="s">
        <v>851</v>
      </c>
      <c r="F177" s="204" t="s">
        <v>852</v>
      </c>
      <c r="G177" s="204"/>
      <c r="H177" s="204"/>
      <c r="I177" s="204"/>
      <c r="J177" s="148" t="s">
        <v>192</v>
      </c>
      <c r="K177" s="149">
        <v>26.5</v>
      </c>
      <c r="L177" s="205"/>
      <c r="M177" s="205"/>
      <c r="N177" s="205">
        <f t="shared" si="30"/>
        <v>0</v>
      </c>
      <c r="O177" s="205"/>
      <c r="P177" s="205"/>
      <c r="Q177" s="205"/>
      <c r="R177" s="150"/>
      <c r="T177" s="151" t="s">
        <v>5</v>
      </c>
      <c r="U177" s="41" t="s">
        <v>43</v>
      </c>
      <c r="V177" s="152">
        <v>1.6990000000000001</v>
      </c>
      <c r="W177" s="152">
        <f t="shared" si="31"/>
        <v>45.023499999999999</v>
      </c>
      <c r="X177" s="152">
        <v>0.74931930000000002</v>
      </c>
      <c r="Y177" s="152">
        <f t="shared" si="32"/>
        <v>19.85696145</v>
      </c>
      <c r="Z177" s="152">
        <v>0</v>
      </c>
      <c r="AA177" s="153">
        <f t="shared" si="33"/>
        <v>0</v>
      </c>
      <c r="AR177" s="19" t="s">
        <v>173</v>
      </c>
      <c r="AT177" s="19" t="s">
        <v>169</v>
      </c>
      <c r="AU177" s="19" t="s">
        <v>89</v>
      </c>
      <c r="AY177" s="19" t="s">
        <v>168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9" t="s">
        <v>83</v>
      </c>
      <c r="BK177" s="154">
        <f t="shared" si="39"/>
        <v>0</v>
      </c>
      <c r="BL177" s="19" t="s">
        <v>173</v>
      </c>
      <c r="BM177" s="19" t="s">
        <v>930</v>
      </c>
    </row>
    <row r="178" spans="2:65" s="1" customFormat="1" ht="25.5" customHeight="1">
      <c r="B178" s="145"/>
      <c r="C178" s="155" t="s">
        <v>368</v>
      </c>
      <c r="D178" s="155" t="s">
        <v>218</v>
      </c>
      <c r="E178" s="156" t="s">
        <v>854</v>
      </c>
      <c r="F178" s="206" t="s">
        <v>855</v>
      </c>
      <c r="G178" s="206"/>
      <c r="H178" s="206"/>
      <c r="I178" s="206"/>
      <c r="J178" s="157" t="s">
        <v>192</v>
      </c>
      <c r="K178" s="158">
        <v>26.765000000000001</v>
      </c>
      <c r="L178" s="207"/>
      <c r="M178" s="207"/>
      <c r="N178" s="207">
        <f t="shared" si="30"/>
        <v>0</v>
      </c>
      <c r="O178" s="205"/>
      <c r="P178" s="205"/>
      <c r="Q178" s="205"/>
      <c r="R178" s="150"/>
      <c r="T178" s="151" t="s">
        <v>5</v>
      </c>
      <c r="U178" s="41" t="s">
        <v>43</v>
      </c>
      <c r="V178" s="152">
        <v>0</v>
      </c>
      <c r="W178" s="152">
        <f t="shared" si="31"/>
        <v>0</v>
      </c>
      <c r="X178" s="152">
        <v>0.42</v>
      </c>
      <c r="Y178" s="152">
        <f t="shared" si="32"/>
        <v>11.241299999999999</v>
      </c>
      <c r="Z178" s="152">
        <v>0</v>
      </c>
      <c r="AA178" s="153">
        <f t="shared" si="33"/>
        <v>0</v>
      </c>
      <c r="AR178" s="19" t="s">
        <v>199</v>
      </c>
      <c r="AT178" s="19" t="s">
        <v>218</v>
      </c>
      <c r="AU178" s="19" t="s">
        <v>89</v>
      </c>
      <c r="AY178" s="19" t="s">
        <v>168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9" t="s">
        <v>83</v>
      </c>
      <c r="BK178" s="154">
        <f t="shared" si="39"/>
        <v>0</v>
      </c>
      <c r="BL178" s="19" t="s">
        <v>173</v>
      </c>
      <c r="BM178" s="19" t="s">
        <v>931</v>
      </c>
    </row>
    <row r="179" spans="2:65" s="1" customFormat="1" ht="25.5" customHeight="1">
      <c r="B179" s="145"/>
      <c r="C179" s="146" t="s">
        <v>372</v>
      </c>
      <c r="D179" s="146" t="s">
        <v>169</v>
      </c>
      <c r="E179" s="147" t="s">
        <v>932</v>
      </c>
      <c r="F179" s="204" t="s">
        <v>933</v>
      </c>
      <c r="G179" s="204"/>
      <c r="H179" s="204"/>
      <c r="I179" s="204"/>
      <c r="J179" s="148" t="s">
        <v>239</v>
      </c>
      <c r="K179" s="149">
        <v>5</v>
      </c>
      <c r="L179" s="205"/>
      <c r="M179" s="205"/>
      <c r="N179" s="205">
        <f t="shared" si="30"/>
        <v>0</v>
      </c>
      <c r="O179" s="205"/>
      <c r="P179" s="205"/>
      <c r="Q179" s="205"/>
      <c r="R179" s="150"/>
      <c r="T179" s="151" t="s">
        <v>5</v>
      </c>
      <c r="U179" s="41" t="s">
        <v>43</v>
      </c>
      <c r="V179" s="152">
        <v>0</v>
      </c>
      <c r="W179" s="152">
        <f t="shared" si="31"/>
        <v>0</v>
      </c>
      <c r="X179" s="152">
        <v>0</v>
      </c>
      <c r="Y179" s="152">
        <f t="shared" si="32"/>
        <v>0</v>
      </c>
      <c r="Z179" s="152">
        <v>0</v>
      </c>
      <c r="AA179" s="153">
        <f t="shared" si="33"/>
        <v>0</v>
      </c>
      <c r="AR179" s="19" t="s">
        <v>173</v>
      </c>
      <c r="AT179" s="19" t="s">
        <v>169</v>
      </c>
      <c r="AU179" s="19" t="s">
        <v>89</v>
      </c>
      <c r="AY179" s="19" t="s">
        <v>168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19" t="s">
        <v>83</v>
      </c>
      <c r="BK179" s="154">
        <f t="shared" si="39"/>
        <v>0</v>
      </c>
      <c r="BL179" s="19" t="s">
        <v>173</v>
      </c>
      <c r="BM179" s="19" t="s">
        <v>934</v>
      </c>
    </row>
    <row r="180" spans="2:65" s="1" customFormat="1" ht="25.5" customHeight="1">
      <c r="B180" s="145"/>
      <c r="C180" s="146" t="s">
        <v>376</v>
      </c>
      <c r="D180" s="146" t="s">
        <v>169</v>
      </c>
      <c r="E180" s="147" t="s">
        <v>935</v>
      </c>
      <c r="F180" s="204" t="s">
        <v>936</v>
      </c>
      <c r="G180" s="204"/>
      <c r="H180" s="204"/>
      <c r="I180" s="204"/>
      <c r="J180" s="148" t="s">
        <v>192</v>
      </c>
      <c r="K180" s="149">
        <v>19.5</v>
      </c>
      <c r="L180" s="205"/>
      <c r="M180" s="205"/>
      <c r="N180" s="205">
        <f t="shared" si="30"/>
        <v>0</v>
      </c>
      <c r="O180" s="205"/>
      <c r="P180" s="205"/>
      <c r="Q180" s="205"/>
      <c r="R180" s="150"/>
      <c r="T180" s="151" t="s">
        <v>5</v>
      </c>
      <c r="U180" s="41" t="s">
        <v>43</v>
      </c>
      <c r="V180" s="152">
        <v>0.248</v>
      </c>
      <c r="W180" s="152">
        <f t="shared" si="31"/>
        <v>4.8360000000000003</v>
      </c>
      <c r="X180" s="152">
        <v>0.16370599999999999</v>
      </c>
      <c r="Y180" s="152">
        <f t="shared" si="32"/>
        <v>3.1922669999999997</v>
      </c>
      <c r="Z180" s="152">
        <v>0</v>
      </c>
      <c r="AA180" s="153">
        <f t="shared" si="33"/>
        <v>0</v>
      </c>
      <c r="AR180" s="19" t="s">
        <v>173</v>
      </c>
      <c r="AT180" s="19" t="s">
        <v>169</v>
      </c>
      <c r="AU180" s="19" t="s">
        <v>89</v>
      </c>
      <c r="AY180" s="19" t="s">
        <v>168</v>
      </c>
      <c r="BE180" s="154">
        <f t="shared" si="34"/>
        <v>0</v>
      </c>
      <c r="BF180" s="154">
        <f t="shared" si="35"/>
        <v>0</v>
      </c>
      <c r="BG180" s="154">
        <f t="shared" si="36"/>
        <v>0</v>
      </c>
      <c r="BH180" s="154">
        <f t="shared" si="37"/>
        <v>0</v>
      </c>
      <c r="BI180" s="154">
        <f t="shared" si="38"/>
        <v>0</v>
      </c>
      <c r="BJ180" s="19" t="s">
        <v>83</v>
      </c>
      <c r="BK180" s="154">
        <f t="shared" si="39"/>
        <v>0</v>
      </c>
      <c r="BL180" s="19" t="s">
        <v>173</v>
      </c>
      <c r="BM180" s="19" t="s">
        <v>937</v>
      </c>
    </row>
    <row r="181" spans="2:65" s="1" customFormat="1" ht="16.5" customHeight="1">
      <c r="B181" s="145"/>
      <c r="C181" s="155" t="s">
        <v>380</v>
      </c>
      <c r="D181" s="155" t="s">
        <v>218</v>
      </c>
      <c r="E181" s="156" t="s">
        <v>938</v>
      </c>
      <c r="F181" s="206" t="s">
        <v>939</v>
      </c>
      <c r="G181" s="206"/>
      <c r="H181" s="206"/>
      <c r="I181" s="206"/>
      <c r="J181" s="157" t="s">
        <v>192</v>
      </c>
      <c r="K181" s="158">
        <v>19.695</v>
      </c>
      <c r="L181" s="207"/>
      <c r="M181" s="207"/>
      <c r="N181" s="207">
        <f t="shared" si="30"/>
        <v>0</v>
      </c>
      <c r="O181" s="205"/>
      <c r="P181" s="205"/>
      <c r="Q181" s="205"/>
      <c r="R181" s="150"/>
      <c r="T181" s="151" t="s">
        <v>5</v>
      </c>
      <c r="U181" s="41" t="s">
        <v>43</v>
      </c>
      <c r="V181" s="152">
        <v>0</v>
      </c>
      <c r="W181" s="152">
        <f t="shared" si="31"/>
        <v>0</v>
      </c>
      <c r="X181" s="152">
        <v>4.3999999999999997E-2</v>
      </c>
      <c r="Y181" s="152">
        <f t="shared" si="32"/>
        <v>0.86658000000000002</v>
      </c>
      <c r="Z181" s="152">
        <v>0</v>
      </c>
      <c r="AA181" s="153">
        <f t="shared" si="33"/>
        <v>0</v>
      </c>
      <c r="AR181" s="19" t="s">
        <v>199</v>
      </c>
      <c r="AT181" s="19" t="s">
        <v>218</v>
      </c>
      <c r="AU181" s="19" t="s">
        <v>89</v>
      </c>
      <c r="AY181" s="19" t="s">
        <v>168</v>
      </c>
      <c r="BE181" s="154">
        <f t="shared" si="34"/>
        <v>0</v>
      </c>
      <c r="BF181" s="154">
        <f t="shared" si="35"/>
        <v>0</v>
      </c>
      <c r="BG181" s="154">
        <f t="shared" si="36"/>
        <v>0</v>
      </c>
      <c r="BH181" s="154">
        <f t="shared" si="37"/>
        <v>0</v>
      </c>
      <c r="BI181" s="154">
        <f t="shared" si="38"/>
        <v>0</v>
      </c>
      <c r="BJ181" s="19" t="s">
        <v>83</v>
      </c>
      <c r="BK181" s="154">
        <f t="shared" si="39"/>
        <v>0</v>
      </c>
      <c r="BL181" s="19" t="s">
        <v>173</v>
      </c>
      <c r="BM181" s="19" t="s">
        <v>940</v>
      </c>
    </row>
    <row r="182" spans="2:65" s="1" customFormat="1" ht="25.5" customHeight="1">
      <c r="B182" s="145"/>
      <c r="C182" s="146" t="s">
        <v>384</v>
      </c>
      <c r="D182" s="146" t="s">
        <v>169</v>
      </c>
      <c r="E182" s="147" t="s">
        <v>598</v>
      </c>
      <c r="F182" s="204" t="s">
        <v>599</v>
      </c>
      <c r="G182" s="204"/>
      <c r="H182" s="204"/>
      <c r="I182" s="204"/>
      <c r="J182" s="148" t="s">
        <v>192</v>
      </c>
      <c r="K182" s="149">
        <v>10.5</v>
      </c>
      <c r="L182" s="205"/>
      <c r="M182" s="205"/>
      <c r="N182" s="205">
        <f t="shared" si="30"/>
        <v>0</v>
      </c>
      <c r="O182" s="205"/>
      <c r="P182" s="205"/>
      <c r="Q182" s="205"/>
      <c r="R182" s="150"/>
      <c r="T182" s="151" t="s">
        <v>5</v>
      </c>
      <c r="U182" s="41" t="s">
        <v>43</v>
      </c>
      <c r="V182" s="152">
        <v>0.26900000000000002</v>
      </c>
      <c r="W182" s="152">
        <f t="shared" si="31"/>
        <v>2.8245</v>
      </c>
      <c r="X182" s="152">
        <v>0.29220869999999999</v>
      </c>
      <c r="Y182" s="152">
        <f t="shared" si="32"/>
        <v>3.0681913499999998</v>
      </c>
      <c r="Z182" s="152">
        <v>0</v>
      </c>
      <c r="AA182" s="153">
        <f t="shared" si="33"/>
        <v>0</v>
      </c>
      <c r="AR182" s="19" t="s">
        <v>173</v>
      </c>
      <c r="AT182" s="19" t="s">
        <v>169</v>
      </c>
      <c r="AU182" s="19" t="s">
        <v>89</v>
      </c>
      <c r="AY182" s="19" t="s">
        <v>168</v>
      </c>
      <c r="BE182" s="154">
        <f t="shared" si="34"/>
        <v>0</v>
      </c>
      <c r="BF182" s="154">
        <f t="shared" si="35"/>
        <v>0</v>
      </c>
      <c r="BG182" s="154">
        <f t="shared" si="36"/>
        <v>0</v>
      </c>
      <c r="BH182" s="154">
        <f t="shared" si="37"/>
        <v>0</v>
      </c>
      <c r="BI182" s="154">
        <f t="shared" si="38"/>
        <v>0</v>
      </c>
      <c r="BJ182" s="19" t="s">
        <v>83</v>
      </c>
      <c r="BK182" s="154">
        <f t="shared" si="39"/>
        <v>0</v>
      </c>
      <c r="BL182" s="19" t="s">
        <v>173</v>
      </c>
      <c r="BM182" s="19" t="s">
        <v>941</v>
      </c>
    </row>
    <row r="183" spans="2:65" s="1" customFormat="1" ht="38.25" customHeight="1">
      <c r="B183" s="145"/>
      <c r="C183" s="155" t="s">
        <v>388</v>
      </c>
      <c r="D183" s="155" t="s">
        <v>218</v>
      </c>
      <c r="E183" s="156" t="s">
        <v>942</v>
      </c>
      <c r="F183" s="206" t="s">
        <v>943</v>
      </c>
      <c r="G183" s="206"/>
      <c r="H183" s="206"/>
      <c r="I183" s="206"/>
      <c r="J183" s="157" t="s">
        <v>192</v>
      </c>
      <c r="K183" s="158">
        <v>10.5</v>
      </c>
      <c r="L183" s="207"/>
      <c r="M183" s="207"/>
      <c r="N183" s="207">
        <f t="shared" si="30"/>
        <v>0</v>
      </c>
      <c r="O183" s="205"/>
      <c r="P183" s="205"/>
      <c r="Q183" s="205"/>
      <c r="R183" s="150"/>
      <c r="T183" s="151" t="s">
        <v>5</v>
      </c>
      <c r="U183" s="41" t="s">
        <v>43</v>
      </c>
      <c r="V183" s="152">
        <v>0</v>
      </c>
      <c r="W183" s="152">
        <f t="shared" si="31"/>
        <v>0</v>
      </c>
      <c r="X183" s="152">
        <v>0</v>
      </c>
      <c r="Y183" s="152">
        <f t="shared" si="32"/>
        <v>0</v>
      </c>
      <c r="Z183" s="152">
        <v>0</v>
      </c>
      <c r="AA183" s="153">
        <f t="shared" si="33"/>
        <v>0</v>
      </c>
      <c r="AR183" s="19" t="s">
        <v>199</v>
      </c>
      <c r="AT183" s="19" t="s">
        <v>218</v>
      </c>
      <c r="AU183" s="19" t="s">
        <v>89</v>
      </c>
      <c r="AY183" s="19" t="s">
        <v>168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19" t="s">
        <v>83</v>
      </c>
      <c r="BK183" s="154">
        <f t="shared" si="39"/>
        <v>0</v>
      </c>
      <c r="BL183" s="19" t="s">
        <v>173</v>
      </c>
      <c r="BM183" s="19" t="s">
        <v>944</v>
      </c>
    </row>
    <row r="184" spans="2:65" s="1" customFormat="1" ht="25.5" customHeight="1">
      <c r="B184" s="145"/>
      <c r="C184" s="146" t="s">
        <v>392</v>
      </c>
      <c r="D184" s="146" t="s">
        <v>169</v>
      </c>
      <c r="E184" s="147" t="s">
        <v>857</v>
      </c>
      <c r="F184" s="204" t="s">
        <v>858</v>
      </c>
      <c r="G184" s="204"/>
      <c r="H184" s="204"/>
      <c r="I184" s="204"/>
      <c r="J184" s="148" t="s">
        <v>192</v>
      </c>
      <c r="K184" s="149">
        <v>52.5</v>
      </c>
      <c r="L184" s="205"/>
      <c r="M184" s="205"/>
      <c r="N184" s="205">
        <f t="shared" si="30"/>
        <v>0</v>
      </c>
      <c r="O184" s="205"/>
      <c r="P184" s="205"/>
      <c r="Q184" s="205"/>
      <c r="R184" s="150"/>
      <c r="T184" s="151" t="s">
        <v>5</v>
      </c>
      <c r="U184" s="41" t="s">
        <v>43</v>
      </c>
      <c r="V184" s="152">
        <v>0.81699999999999995</v>
      </c>
      <c r="W184" s="152">
        <f t="shared" si="31"/>
        <v>42.892499999999998</v>
      </c>
      <c r="X184" s="152">
        <v>0</v>
      </c>
      <c r="Y184" s="152">
        <f t="shared" si="32"/>
        <v>0</v>
      </c>
      <c r="Z184" s="152">
        <v>0.17199999999999999</v>
      </c>
      <c r="AA184" s="153">
        <f t="shared" si="33"/>
        <v>9.0299999999999994</v>
      </c>
      <c r="AR184" s="19" t="s">
        <v>173</v>
      </c>
      <c r="AT184" s="19" t="s">
        <v>169</v>
      </c>
      <c r="AU184" s="19" t="s">
        <v>89</v>
      </c>
      <c r="AY184" s="19" t="s">
        <v>168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19" t="s">
        <v>83</v>
      </c>
      <c r="BK184" s="154">
        <f t="shared" si="39"/>
        <v>0</v>
      </c>
      <c r="BL184" s="19" t="s">
        <v>173</v>
      </c>
      <c r="BM184" s="19" t="s">
        <v>859</v>
      </c>
    </row>
    <row r="185" spans="2:65" s="10" customFormat="1" ht="29.85" customHeight="1">
      <c r="B185" s="134"/>
      <c r="C185" s="135"/>
      <c r="D185" s="144" t="s">
        <v>150</v>
      </c>
      <c r="E185" s="144"/>
      <c r="F185" s="144"/>
      <c r="G185" s="144"/>
      <c r="H185" s="144"/>
      <c r="I185" s="144"/>
      <c r="J185" s="144"/>
      <c r="K185" s="144"/>
      <c r="L185" s="144"/>
      <c r="M185" s="144"/>
      <c r="N185" s="214">
        <f>BK185</f>
        <v>0</v>
      </c>
      <c r="O185" s="215"/>
      <c r="P185" s="215"/>
      <c r="Q185" s="215"/>
      <c r="R185" s="137"/>
      <c r="T185" s="138"/>
      <c r="U185" s="135"/>
      <c r="V185" s="135"/>
      <c r="W185" s="139">
        <f>W186</f>
        <v>226.82078900000002</v>
      </c>
      <c r="X185" s="135"/>
      <c r="Y185" s="139">
        <f>Y186</f>
        <v>0</v>
      </c>
      <c r="Z185" s="135"/>
      <c r="AA185" s="140">
        <f>AA186</f>
        <v>0</v>
      </c>
      <c r="AR185" s="141" t="s">
        <v>83</v>
      </c>
      <c r="AT185" s="142" t="s">
        <v>77</v>
      </c>
      <c r="AU185" s="142" t="s">
        <v>83</v>
      </c>
      <c r="AY185" s="141" t="s">
        <v>168</v>
      </c>
      <c r="BK185" s="143">
        <f>BK186</f>
        <v>0</v>
      </c>
    </row>
    <row r="186" spans="2:65" s="1" customFormat="1" ht="25.5" customHeight="1">
      <c r="B186" s="145"/>
      <c r="C186" s="146" t="s">
        <v>396</v>
      </c>
      <c r="D186" s="146" t="s">
        <v>169</v>
      </c>
      <c r="E186" s="147" t="s">
        <v>437</v>
      </c>
      <c r="F186" s="204" t="s">
        <v>438</v>
      </c>
      <c r="G186" s="204"/>
      <c r="H186" s="204"/>
      <c r="I186" s="204"/>
      <c r="J186" s="148" t="s">
        <v>221</v>
      </c>
      <c r="K186" s="149">
        <v>571.33699999999999</v>
      </c>
      <c r="L186" s="205"/>
      <c r="M186" s="205"/>
      <c r="N186" s="205">
        <f>ROUND(L186*K186,2)</f>
        <v>0</v>
      </c>
      <c r="O186" s="205"/>
      <c r="P186" s="205"/>
      <c r="Q186" s="205"/>
      <c r="R186" s="150"/>
      <c r="T186" s="151" t="s">
        <v>5</v>
      </c>
      <c r="U186" s="159" t="s">
        <v>43</v>
      </c>
      <c r="V186" s="160">
        <v>0.39700000000000002</v>
      </c>
      <c r="W186" s="160">
        <f>V186*K186</f>
        <v>226.82078900000002</v>
      </c>
      <c r="X186" s="160">
        <v>0</v>
      </c>
      <c r="Y186" s="160">
        <f>X186*K186</f>
        <v>0</v>
      </c>
      <c r="Z186" s="160">
        <v>0</v>
      </c>
      <c r="AA186" s="161">
        <f>Z186*K186</f>
        <v>0</v>
      </c>
      <c r="AR186" s="19" t="s">
        <v>173</v>
      </c>
      <c r="AT186" s="19" t="s">
        <v>169</v>
      </c>
      <c r="AU186" s="19" t="s">
        <v>89</v>
      </c>
      <c r="AY186" s="19" t="s">
        <v>168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19" t="s">
        <v>83</v>
      </c>
      <c r="BK186" s="154">
        <f>ROUND(L186*K186,2)</f>
        <v>0</v>
      </c>
      <c r="BL186" s="19" t="s">
        <v>173</v>
      </c>
      <c r="BM186" s="19" t="s">
        <v>439</v>
      </c>
    </row>
    <row r="187" spans="2:65" s="1" customFormat="1" ht="6.9" customHeight="1">
      <c r="B187" s="56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/>
    </row>
  </sheetData>
  <mergeCells count="24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119:Q119"/>
    <mergeCell ref="N120:Q120"/>
    <mergeCell ref="N121:Q12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4:Q13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N173:Q173"/>
    <mergeCell ref="F174:I174"/>
    <mergeCell ref="L174:M174"/>
    <mergeCell ref="N174:Q174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N140:Q140"/>
    <mergeCell ref="N149:Q149"/>
    <mergeCell ref="N154:Q154"/>
    <mergeCell ref="N175:Q175"/>
    <mergeCell ref="N185:Q185"/>
    <mergeCell ref="H1:K1"/>
    <mergeCell ref="S2:AC2"/>
    <mergeCell ref="F183:I183"/>
    <mergeCell ref="L183:M183"/>
    <mergeCell ref="N183:Q183"/>
    <mergeCell ref="F184:I184"/>
    <mergeCell ref="L184:M184"/>
    <mergeCell ref="N184:Q18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</mergeCells>
  <hyperlinks>
    <hyperlink ref="F1:G1" location="C2" display="1) Krycí list rozpočtu" xr:uid="{00000000-0004-0000-0500-000000000000}"/>
    <hyperlink ref="H1:K1" location="C87" display="2) Rekapitulace rozpočtu" xr:uid="{00000000-0004-0000-0500-000001000000}"/>
    <hyperlink ref="L1" location="C118" display="3) Rozpočet" xr:uid="{00000000-0004-0000-0500-000002000000}"/>
    <hyperlink ref="S1:T1" location="'Rekapitulace stavby'!C2" display="Rekapitulace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41"/>
  <sheetViews>
    <sheetView showGridLines="0" workbookViewId="0">
      <pane ySplit="1" topLeftCell="A125" activePane="bottomLeft" state="frozen"/>
      <selection pane="bottomLeft" activeCell="AE135" sqref="AE13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104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132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945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946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N98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ROUND((SUM(BE98:BE99)+SUM(BE118:BE140)), 2)</f>
        <v>0</v>
      </c>
      <c r="I33" s="224"/>
      <c r="J33" s="224"/>
      <c r="K33" s="33"/>
      <c r="L33" s="33"/>
      <c r="M33" s="231">
        <f>ROUND(ROUND((SUM(BE98:BE99)+SUM(BE118:BE140)),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ROUND((SUM(BF98:BF99)+SUM(BF118:BF140)), 2)</f>
        <v>0</v>
      </c>
      <c r="I34" s="224"/>
      <c r="J34" s="224"/>
      <c r="K34" s="33"/>
      <c r="L34" s="33"/>
      <c r="M34" s="231">
        <f>ROUND(ROUND((SUM(BF98:BF99)+SUM(BF118:BF140)),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ROUND((SUM(BG98:BG99)+SUM(BG118:BG140)),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ROUND((SUM(BH98:BH99)+SUM(BH118:BH140)),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ROUND((SUM(BI98:BI99)+SUM(BI118:BI140)),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132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VRN - Vedlejší a ostatní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Ing. Obrdlík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N118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N119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947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N120</f>
        <v>0</v>
      </c>
      <c r="O91" s="167"/>
      <c r="P91" s="167"/>
      <c r="Q91" s="167"/>
      <c r="R91" s="124"/>
    </row>
    <row r="92" spans="2:47" s="7" customFormat="1" ht="24.9" customHeight="1">
      <c r="B92" s="118"/>
      <c r="C92" s="119"/>
      <c r="D92" s="120" t="s">
        <v>948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11">
        <f>N125</f>
        <v>0</v>
      </c>
      <c r="O92" s="221"/>
      <c r="P92" s="221"/>
      <c r="Q92" s="221"/>
      <c r="R92" s="121"/>
    </row>
    <row r="93" spans="2:47" s="8" customFormat="1" ht="19.95" customHeight="1">
      <c r="B93" s="122"/>
      <c r="C93" s="96"/>
      <c r="D93" s="123" t="s">
        <v>949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N126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950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N131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951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N133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952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N139</f>
        <v>0</v>
      </c>
      <c r="O96" s="167"/>
      <c r="P96" s="167"/>
      <c r="Q96" s="167"/>
      <c r="R96" s="124"/>
    </row>
    <row r="97" spans="2:21" s="1" customFormat="1" ht="21.7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21" s="1" customFormat="1" ht="29.25" customHeight="1">
      <c r="B98" s="32"/>
      <c r="C98" s="117" t="s">
        <v>153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22">
        <v>0</v>
      </c>
      <c r="O98" s="223"/>
      <c r="P98" s="223"/>
      <c r="Q98" s="223"/>
      <c r="R98" s="34"/>
      <c r="T98" s="125"/>
      <c r="U98" s="126" t="s">
        <v>42</v>
      </c>
    </row>
    <row r="99" spans="2:21" s="1" customFormat="1" ht="18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21" s="1" customFormat="1" ht="29.25" customHeight="1">
      <c r="B100" s="32"/>
      <c r="C100" s="108" t="s">
        <v>124</v>
      </c>
      <c r="D100" s="109"/>
      <c r="E100" s="109"/>
      <c r="F100" s="109"/>
      <c r="G100" s="109"/>
      <c r="H100" s="109"/>
      <c r="I100" s="109"/>
      <c r="J100" s="109"/>
      <c r="K100" s="109"/>
      <c r="L100" s="163">
        <f>ROUND(SUM(N89+N98),2)</f>
        <v>0</v>
      </c>
      <c r="M100" s="163"/>
      <c r="N100" s="163"/>
      <c r="O100" s="163"/>
      <c r="P100" s="163"/>
      <c r="Q100" s="163"/>
      <c r="R100" s="34"/>
    </row>
    <row r="101" spans="2:21" s="1" customFormat="1" ht="6.9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</row>
    <row r="105" spans="2:21" s="1" customFormat="1" ht="6.9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2:21" s="1" customFormat="1" ht="36.9" customHeight="1">
      <c r="B106" s="32"/>
      <c r="C106" s="187" t="s">
        <v>154</v>
      </c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34"/>
    </row>
    <row r="107" spans="2:21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21" s="1" customFormat="1" ht="30" customHeight="1">
      <c r="B108" s="32"/>
      <c r="C108" s="29" t="s">
        <v>17</v>
      </c>
      <c r="D108" s="33"/>
      <c r="E108" s="33"/>
      <c r="F108" s="225" t="str">
        <f>F6</f>
        <v>Smíšená stezka a chodníky - etapa II - Smíšená stezka</v>
      </c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33"/>
      <c r="R108" s="34"/>
    </row>
    <row r="109" spans="2:21" ht="30" customHeight="1">
      <c r="B109" s="23"/>
      <c r="C109" s="29" t="s">
        <v>131</v>
      </c>
      <c r="D109" s="25"/>
      <c r="E109" s="25"/>
      <c r="F109" s="225" t="s">
        <v>132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25"/>
      <c r="R109" s="24"/>
    </row>
    <row r="110" spans="2:21" s="1" customFormat="1" ht="36.9" customHeight="1">
      <c r="B110" s="32"/>
      <c r="C110" s="66" t="s">
        <v>133</v>
      </c>
      <c r="D110" s="33"/>
      <c r="E110" s="33"/>
      <c r="F110" s="189" t="str">
        <f>F8</f>
        <v>VRN - Vedlejší a ostatní náklady</v>
      </c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33"/>
      <c r="R110" s="34"/>
    </row>
    <row r="111" spans="2:21" s="1" customFormat="1" ht="6.9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18" customHeight="1">
      <c r="B112" s="32"/>
      <c r="C112" s="29" t="s">
        <v>21</v>
      </c>
      <c r="D112" s="33"/>
      <c r="E112" s="33"/>
      <c r="F112" s="27" t="str">
        <f>F10</f>
        <v>Lomnice</v>
      </c>
      <c r="G112" s="33"/>
      <c r="H112" s="33"/>
      <c r="I112" s="33"/>
      <c r="J112" s="33"/>
      <c r="K112" s="29" t="s">
        <v>23</v>
      </c>
      <c r="L112" s="33"/>
      <c r="M112" s="218" t="str">
        <f>IF(O10="","",O10)</f>
        <v>1. 7. 2018</v>
      </c>
      <c r="N112" s="218"/>
      <c r="O112" s="218"/>
      <c r="P112" s="218"/>
      <c r="Q112" s="33"/>
      <c r="R112" s="34"/>
    </row>
    <row r="113" spans="2:65" s="1" customFormat="1" ht="6.9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3.2">
      <c r="B114" s="32"/>
      <c r="C114" s="29" t="s">
        <v>25</v>
      </c>
      <c r="D114" s="33"/>
      <c r="E114" s="33"/>
      <c r="F114" s="27" t="str">
        <f>E13</f>
        <v>obec Lomnice</v>
      </c>
      <c r="G114" s="33"/>
      <c r="H114" s="33"/>
      <c r="I114" s="33"/>
      <c r="J114" s="33"/>
      <c r="K114" s="29" t="s">
        <v>31</v>
      </c>
      <c r="L114" s="33"/>
      <c r="M114" s="200" t="str">
        <f>E19</f>
        <v>ATELIS - ateliér liniových staveb</v>
      </c>
      <c r="N114" s="200"/>
      <c r="O114" s="200"/>
      <c r="P114" s="200"/>
      <c r="Q114" s="200"/>
      <c r="R114" s="34"/>
    </row>
    <row r="115" spans="2:65" s="1" customFormat="1" ht="14.4" customHeight="1">
      <c r="B115" s="32"/>
      <c r="C115" s="29" t="s">
        <v>29</v>
      </c>
      <c r="D115" s="33"/>
      <c r="E115" s="33"/>
      <c r="F115" s="27" t="str">
        <f>IF(E16="","",E16)</f>
        <v xml:space="preserve"> </v>
      </c>
      <c r="G115" s="33"/>
      <c r="H115" s="33"/>
      <c r="I115" s="33"/>
      <c r="J115" s="33"/>
      <c r="K115" s="29" t="s">
        <v>36</v>
      </c>
      <c r="L115" s="33"/>
      <c r="M115" s="200" t="str">
        <f>E22</f>
        <v>Ing. Obrdlík</v>
      </c>
      <c r="N115" s="200"/>
      <c r="O115" s="200"/>
      <c r="P115" s="200"/>
      <c r="Q115" s="200"/>
      <c r="R115" s="34"/>
    </row>
    <row r="116" spans="2:65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9" customFormat="1" ht="29.25" customHeight="1">
      <c r="B117" s="127"/>
      <c r="C117" s="128" t="s">
        <v>155</v>
      </c>
      <c r="D117" s="129" t="s">
        <v>156</v>
      </c>
      <c r="E117" s="129" t="s">
        <v>60</v>
      </c>
      <c r="F117" s="219" t="s">
        <v>157</v>
      </c>
      <c r="G117" s="219"/>
      <c r="H117" s="219"/>
      <c r="I117" s="219"/>
      <c r="J117" s="129" t="s">
        <v>158</v>
      </c>
      <c r="K117" s="129" t="s">
        <v>159</v>
      </c>
      <c r="L117" s="219" t="s">
        <v>160</v>
      </c>
      <c r="M117" s="219"/>
      <c r="N117" s="219" t="s">
        <v>139</v>
      </c>
      <c r="O117" s="219"/>
      <c r="P117" s="219"/>
      <c r="Q117" s="220"/>
      <c r="R117" s="130"/>
      <c r="T117" s="73" t="s">
        <v>161</v>
      </c>
      <c r="U117" s="74" t="s">
        <v>42</v>
      </c>
      <c r="V117" s="74" t="s">
        <v>162</v>
      </c>
      <c r="W117" s="74" t="s">
        <v>163</v>
      </c>
      <c r="X117" s="74" t="s">
        <v>164</v>
      </c>
      <c r="Y117" s="74" t="s">
        <v>165</v>
      </c>
      <c r="Z117" s="74" t="s">
        <v>166</v>
      </c>
      <c r="AA117" s="75" t="s">
        <v>167</v>
      </c>
    </row>
    <row r="118" spans="2:65" s="1" customFormat="1" ht="29.25" customHeight="1">
      <c r="B118" s="32"/>
      <c r="C118" s="77" t="s">
        <v>135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08">
        <f>BK118</f>
        <v>0</v>
      </c>
      <c r="O118" s="209"/>
      <c r="P118" s="209"/>
      <c r="Q118" s="209"/>
      <c r="R118" s="34"/>
      <c r="T118" s="76"/>
      <c r="U118" s="48"/>
      <c r="V118" s="48"/>
      <c r="W118" s="131">
        <f>W119+W125</f>
        <v>0</v>
      </c>
      <c r="X118" s="48"/>
      <c r="Y118" s="131">
        <f>Y119+Y125</f>
        <v>0</v>
      </c>
      <c r="Z118" s="48"/>
      <c r="AA118" s="132">
        <f>AA119+AA125</f>
        <v>0</v>
      </c>
      <c r="AT118" s="19" t="s">
        <v>77</v>
      </c>
      <c r="AU118" s="19" t="s">
        <v>141</v>
      </c>
      <c r="BK118" s="133">
        <f>BK119+BK125</f>
        <v>0</v>
      </c>
    </row>
    <row r="119" spans="2:65" s="10" customFormat="1" ht="37.35" customHeight="1">
      <c r="B119" s="134"/>
      <c r="C119" s="135"/>
      <c r="D119" s="136" t="s">
        <v>142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0">
        <f>BK119</f>
        <v>0</v>
      </c>
      <c r="O119" s="211"/>
      <c r="P119" s="211"/>
      <c r="Q119" s="211"/>
      <c r="R119" s="137"/>
      <c r="T119" s="138"/>
      <c r="U119" s="135"/>
      <c r="V119" s="135"/>
      <c r="W119" s="139">
        <f>W120</f>
        <v>0</v>
      </c>
      <c r="X119" s="135"/>
      <c r="Y119" s="139">
        <f>Y120</f>
        <v>0</v>
      </c>
      <c r="Z119" s="135"/>
      <c r="AA119" s="140">
        <f>AA120</f>
        <v>0</v>
      </c>
      <c r="AR119" s="141" t="s">
        <v>185</v>
      </c>
      <c r="AT119" s="142" t="s">
        <v>77</v>
      </c>
      <c r="AU119" s="142" t="s">
        <v>78</v>
      </c>
      <c r="AY119" s="141" t="s">
        <v>168</v>
      </c>
      <c r="BK119" s="143">
        <f>BK120</f>
        <v>0</v>
      </c>
    </row>
    <row r="120" spans="2:65" s="10" customFormat="1" ht="19.95" customHeight="1">
      <c r="B120" s="134"/>
      <c r="C120" s="135"/>
      <c r="D120" s="144" t="s">
        <v>947</v>
      </c>
      <c r="E120" s="144"/>
      <c r="F120" s="144"/>
      <c r="G120" s="144"/>
      <c r="H120" s="144"/>
      <c r="I120" s="144"/>
      <c r="J120" s="144"/>
      <c r="K120" s="144"/>
      <c r="L120" s="144"/>
      <c r="M120" s="144"/>
      <c r="N120" s="212">
        <f>BK120</f>
        <v>0</v>
      </c>
      <c r="O120" s="213"/>
      <c r="P120" s="213"/>
      <c r="Q120" s="213"/>
      <c r="R120" s="137"/>
      <c r="T120" s="138"/>
      <c r="U120" s="135"/>
      <c r="V120" s="135"/>
      <c r="W120" s="139">
        <f>SUM(W121:W124)</f>
        <v>0</v>
      </c>
      <c r="X120" s="135"/>
      <c r="Y120" s="139">
        <f>SUM(Y121:Y124)</f>
        <v>0</v>
      </c>
      <c r="Z120" s="135"/>
      <c r="AA120" s="140">
        <f>SUM(AA121:AA124)</f>
        <v>0</v>
      </c>
      <c r="AR120" s="141" t="s">
        <v>185</v>
      </c>
      <c r="AT120" s="142" t="s">
        <v>77</v>
      </c>
      <c r="AU120" s="142" t="s">
        <v>83</v>
      </c>
      <c r="AY120" s="141" t="s">
        <v>168</v>
      </c>
      <c r="BK120" s="143">
        <f>SUM(BK121:BK124)</f>
        <v>0</v>
      </c>
    </row>
    <row r="121" spans="2:65" s="1" customFormat="1" ht="16.5" customHeight="1">
      <c r="B121" s="145"/>
      <c r="C121" s="146" t="s">
        <v>83</v>
      </c>
      <c r="D121" s="146" t="s">
        <v>169</v>
      </c>
      <c r="E121" s="147" t="s">
        <v>953</v>
      </c>
      <c r="F121" s="204" t="s">
        <v>954</v>
      </c>
      <c r="G121" s="204"/>
      <c r="H121" s="204"/>
      <c r="I121" s="204"/>
      <c r="J121" s="148" t="s">
        <v>483</v>
      </c>
      <c r="K121" s="149">
        <v>1</v>
      </c>
      <c r="L121" s="205"/>
      <c r="M121" s="205"/>
      <c r="N121" s="205">
        <f>ROUND(L121*K121,2)</f>
        <v>0</v>
      </c>
      <c r="O121" s="205"/>
      <c r="P121" s="205"/>
      <c r="Q121" s="205"/>
      <c r="R121" s="150"/>
      <c r="T121" s="151" t="s">
        <v>5</v>
      </c>
      <c r="U121" s="41" t="s">
        <v>43</v>
      </c>
      <c r="V121" s="152">
        <v>0</v>
      </c>
      <c r="W121" s="152">
        <f>V121*K121</f>
        <v>0</v>
      </c>
      <c r="X121" s="152">
        <v>0</v>
      </c>
      <c r="Y121" s="152">
        <f>X121*K121</f>
        <v>0</v>
      </c>
      <c r="Z121" s="152">
        <v>0</v>
      </c>
      <c r="AA121" s="153">
        <f>Z121*K121</f>
        <v>0</v>
      </c>
      <c r="AR121" s="19" t="s">
        <v>955</v>
      </c>
      <c r="AT121" s="19" t="s">
        <v>169</v>
      </c>
      <c r="AU121" s="19" t="s">
        <v>89</v>
      </c>
      <c r="AY121" s="19" t="s">
        <v>168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9" t="s">
        <v>83</v>
      </c>
      <c r="BK121" s="154">
        <f>ROUND(L121*K121,2)</f>
        <v>0</v>
      </c>
      <c r="BL121" s="19" t="s">
        <v>955</v>
      </c>
      <c r="BM121" s="19" t="s">
        <v>956</v>
      </c>
    </row>
    <row r="122" spans="2:65" s="1" customFormat="1" ht="16.5" customHeight="1">
      <c r="B122" s="145"/>
      <c r="C122" s="146" t="s">
        <v>89</v>
      </c>
      <c r="D122" s="146" t="s">
        <v>169</v>
      </c>
      <c r="E122" s="147" t="s">
        <v>957</v>
      </c>
      <c r="F122" s="204" t="s">
        <v>958</v>
      </c>
      <c r="G122" s="204"/>
      <c r="H122" s="204"/>
      <c r="I122" s="204"/>
      <c r="J122" s="148" t="s">
        <v>483</v>
      </c>
      <c r="K122" s="149">
        <v>1</v>
      </c>
      <c r="L122" s="205"/>
      <c r="M122" s="205"/>
      <c r="N122" s="205">
        <f>ROUND(L122*K122,2)</f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</v>
      </c>
      <c r="W122" s="152">
        <f>V122*K122</f>
        <v>0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955</v>
      </c>
      <c r="AT122" s="19" t="s">
        <v>169</v>
      </c>
      <c r="AU122" s="19" t="s">
        <v>89</v>
      </c>
      <c r="AY122" s="19" t="s">
        <v>168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955</v>
      </c>
      <c r="BM122" s="19" t="s">
        <v>959</v>
      </c>
    </row>
    <row r="123" spans="2:65" s="1" customFormat="1" ht="16.5" customHeight="1">
      <c r="B123" s="145"/>
      <c r="C123" s="146" t="s">
        <v>178</v>
      </c>
      <c r="D123" s="146" t="s">
        <v>169</v>
      </c>
      <c r="E123" s="147" t="s">
        <v>960</v>
      </c>
      <c r="F123" s="204" t="s">
        <v>961</v>
      </c>
      <c r="G123" s="204"/>
      <c r="H123" s="204"/>
      <c r="I123" s="204"/>
      <c r="J123" s="148" t="s">
        <v>483</v>
      </c>
      <c r="K123" s="149">
        <v>1</v>
      </c>
      <c r="L123" s="205"/>
      <c r="M123" s="205"/>
      <c r="N123" s="205">
        <f>ROUND(L123*K123,2)</f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0</v>
      </c>
      <c r="W123" s="152">
        <f>V123*K123</f>
        <v>0</v>
      </c>
      <c r="X123" s="152">
        <v>0</v>
      </c>
      <c r="Y123" s="152">
        <f>X123*K123</f>
        <v>0</v>
      </c>
      <c r="Z123" s="152">
        <v>0</v>
      </c>
      <c r="AA123" s="153">
        <f>Z123*K123</f>
        <v>0</v>
      </c>
      <c r="AR123" s="19" t="s">
        <v>955</v>
      </c>
      <c r="AT123" s="19" t="s">
        <v>169</v>
      </c>
      <c r="AU123" s="19" t="s">
        <v>89</v>
      </c>
      <c r="AY123" s="19" t="s">
        <v>168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955</v>
      </c>
      <c r="BM123" s="19" t="s">
        <v>962</v>
      </c>
    </row>
    <row r="124" spans="2:65" s="1" customFormat="1" ht="16.5" customHeight="1">
      <c r="B124" s="145"/>
      <c r="C124" s="146" t="s">
        <v>173</v>
      </c>
      <c r="D124" s="146" t="s">
        <v>169</v>
      </c>
      <c r="E124" s="147" t="s">
        <v>963</v>
      </c>
      <c r="F124" s="204" t="s">
        <v>964</v>
      </c>
      <c r="G124" s="204"/>
      <c r="H124" s="204"/>
      <c r="I124" s="204"/>
      <c r="J124" s="148" t="s">
        <v>483</v>
      </c>
      <c r="K124" s="149">
        <v>1</v>
      </c>
      <c r="L124" s="205"/>
      <c r="M124" s="205"/>
      <c r="N124" s="205">
        <f>ROUND(L124*K124,2)</f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R124" s="19" t="s">
        <v>955</v>
      </c>
      <c r="AT124" s="19" t="s">
        <v>169</v>
      </c>
      <c r="AU124" s="19" t="s">
        <v>89</v>
      </c>
      <c r="AY124" s="19" t="s">
        <v>168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19" t="s">
        <v>83</v>
      </c>
      <c r="BK124" s="154">
        <f>ROUND(L124*K124,2)</f>
        <v>0</v>
      </c>
      <c r="BL124" s="19" t="s">
        <v>955</v>
      </c>
      <c r="BM124" s="19" t="s">
        <v>965</v>
      </c>
    </row>
    <row r="125" spans="2:65" s="10" customFormat="1" ht="37.35" customHeight="1">
      <c r="B125" s="134"/>
      <c r="C125" s="135"/>
      <c r="D125" s="136" t="s">
        <v>948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6">
        <f>BK125</f>
        <v>0</v>
      </c>
      <c r="O125" s="217"/>
      <c r="P125" s="217"/>
      <c r="Q125" s="217"/>
      <c r="R125" s="137"/>
      <c r="T125" s="138"/>
      <c r="U125" s="135"/>
      <c r="V125" s="135"/>
      <c r="W125" s="139">
        <f>W126+W131+W133+W139</f>
        <v>0</v>
      </c>
      <c r="X125" s="135"/>
      <c r="Y125" s="139">
        <f>Y126+Y131+Y133+Y139</f>
        <v>0</v>
      </c>
      <c r="Z125" s="135"/>
      <c r="AA125" s="140">
        <f>AA126+AA131+AA133+AA139</f>
        <v>0</v>
      </c>
      <c r="AR125" s="141" t="s">
        <v>185</v>
      </c>
      <c r="AT125" s="142" t="s">
        <v>77</v>
      </c>
      <c r="AU125" s="142" t="s">
        <v>78</v>
      </c>
      <c r="AY125" s="141" t="s">
        <v>168</v>
      </c>
      <c r="BK125" s="143">
        <f>BK126+BK131+BK133+BK139</f>
        <v>0</v>
      </c>
    </row>
    <row r="126" spans="2:65" s="10" customFormat="1" ht="19.95" customHeight="1">
      <c r="B126" s="134"/>
      <c r="C126" s="135"/>
      <c r="D126" s="144" t="s">
        <v>949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12">
        <f>BK126</f>
        <v>0</v>
      </c>
      <c r="O126" s="213"/>
      <c r="P126" s="213"/>
      <c r="Q126" s="213"/>
      <c r="R126" s="137"/>
      <c r="T126" s="138"/>
      <c r="U126" s="135"/>
      <c r="V126" s="135"/>
      <c r="W126" s="139">
        <f>SUM(W127:W130)</f>
        <v>0</v>
      </c>
      <c r="X126" s="135"/>
      <c r="Y126" s="139">
        <f>SUM(Y127:Y130)</f>
        <v>0</v>
      </c>
      <c r="Z126" s="135"/>
      <c r="AA126" s="140">
        <f>SUM(AA127:AA130)</f>
        <v>0</v>
      </c>
      <c r="AR126" s="141" t="s">
        <v>185</v>
      </c>
      <c r="AT126" s="142" t="s">
        <v>77</v>
      </c>
      <c r="AU126" s="142" t="s">
        <v>83</v>
      </c>
      <c r="AY126" s="141" t="s">
        <v>168</v>
      </c>
      <c r="BK126" s="143">
        <f>SUM(BK127:BK130)</f>
        <v>0</v>
      </c>
    </row>
    <row r="127" spans="2:65" s="1" customFormat="1" ht="25.5" customHeight="1">
      <c r="B127" s="145"/>
      <c r="C127" s="146" t="s">
        <v>185</v>
      </c>
      <c r="D127" s="146" t="s">
        <v>169</v>
      </c>
      <c r="E127" s="147" t="s">
        <v>966</v>
      </c>
      <c r="F127" s="204" t="s">
        <v>967</v>
      </c>
      <c r="G127" s="204"/>
      <c r="H127" s="204"/>
      <c r="I127" s="204"/>
      <c r="J127" s="148" t="s">
        <v>483</v>
      </c>
      <c r="K127" s="149">
        <v>1</v>
      </c>
      <c r="L127" s="205"/>
      <c r="M127" s="205"/>
      <c r="N127" s="205">
        <f>ROUND(L127*K127,2)</f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</v>
      </c>
      <c r="W127" s="152">
        <f>V127*K127</f>
        <v>0</v>
      </c>
      <c r="X127" s="152">
        <v>0</v>
      </c>
      <c r="Y127" s="152">
        <f>X127*K127</f>
        <v>0</v>
      </c>
      <c r="Z127" s="152">
        <v>0</v>
      </c>
      <c r="AA127" s="153">
        <f>Z127*K127</f>
        <v>0</v>
      </c>
      <c r="AR127" s="19" t="s">
        <v>955</v>
      </c>
      <c r="AT127" s="19" t="s">
        <v>169</v>
      </c>
      <c r="AU127" s="19" t="s">
        <v>89</v>
      </c>
      <c r="AY127" s="19" t="s">
        <v>168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19" t="s">
        <v>83</v>
      </c>
      <c r="BK127" s="154">
        <f>ROUND(L127*K127,2)</f>
        <v>0</v>
      </c>
      <c r="BL127" s="19" t="s">
        <v>955</v>
      </c>
      <c r="BM127" s="19" t="s">
        <v>968</v>
      </c>
    </row>
    <row r="128" spans="2:65" s="1" customFormat="1" ht="16.5" customHeight="1">
      <c r="B128" s="145"/>
      <c r="C128" s="146" t="s">
        <v>189</v>
      </c>
      <c r="D128" s="146" t="s">
        <v>169</v>
      </c>
      <c r="E128" s="147" t="s">
        <v>969</v>
      </c>
      <c r="F128" s="204" t="s">
        <v>970</v>
      </c>
      <c r="G128" s="204"/>
      <c r="H128" s="204"/>
      <c r="I128" s="204"/>
      <c r="J128" s="148" t="s">
        <v>483</v>
      </c>
      <c r="K128" s="149">
        <v>1</v>
      </c>
      <c r="L128" s="205"/>
      <c r="M128" s="205"/>
      <c r="N128" s="205">
        <f>ROUND(L128*K128,2)</f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</v>
      </c>
      <c r="W128" s="152">
        <f>V128*K128</f>
        <v>0</v>
      </c>
      <c r="X128" s="152">
        <v>0</v>
      </c>
      <c r="Y128" s="152">
        <f>X128*K128</f>
        <v>0</v>
      </c>
      <c r="Z128" s="152">
        <v>0</v>
      </c>
      <c r="AA128" s="153">
        <f>Z128*K128</f>
        <v>0</v>
      </c>
      <c r="AR128" s="19" t="s">
        <v>955</v>
      </c>
      <c r="AT128" s="19" t="s">
        <v>169</v>
      </c>
      <c r="AU128" s="19" t="s">
        <v>89</v>
      </c>
      <c r="AY128" s="19" t="s">
        <v>168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19" t="s">
        <v>83</v>
      </c>
      <c r="BK128" s="154">
        <f>ROUND(L128*K128,2)</f>
        <v>0</v>
      </c>
      <c r="BL128" s="19" t="s">
        <v>955</v>
      </c>
      <c r="BM128" s="19" t="s">
        <v>971</v>
      </c>
    </row>
    <row r="129" spans="2:65" s="1" customFormat="1" ht="16.5" customHeight="1">
      <c r="B129" s="145"/>
      <c r="C129" s="146" t="s">
        <v>194</v>
      </c>
      <c r="D129" s="146" t="s">
        <v>169</v>
      </c>
      <c r="E129" s="147" t="s">
        <v>972</v>
      </c>
      <c r="F129" s="204" t="s">
        <v>973</v>
      </c>
      <c r="G129" s="204"/>
      <c r="H129" s="204"/>
      <c r="I129" s="204"/>
      <c r="J129" s="148" t="s">
        <v>483</v>
      </c>
      <c r="K129" s="149">
        <v>1</v>
      </c>
      <c r="L129" s="205"/>
      <c r="M129" s="205"/>
      <c r="N129" s="205">
        <f>ROUND(L129*K129,2)</f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</v>
      </c>
      <c r="W129" s="152">
        <f>V129*K129</f>
        <v>0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9" t="s">
        <v>955</v>
      </c>
      <c r="AT129" s="19" t="s">
        <v>169</v>
      </c>
      <c r="AU129" s="19" t="s">
        <v>89</v>
      </c>
      <c r="AY129" s="19" t="s">
        <v>168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19" t="s">
        <v>83</v>
      </c>
      <c r="BK129" s="154">
        <f>ROUND(L129*K129,2)</f>
        <v>0</v>
      </c>
      <c r="BL129" s="19" t="s">
        <v>955</v>
      </c>
      <c r="BM129" s="19" t="s">
        <v>974</v>
      </c>
    </row>
    <row r="130" spans="2:65" s="1" customFormat="1" ht="16.5" customHeight="1">
      <c r="B130" s="145"/>
      <c r="C130" s="146" t="s">
        <v>199</v>
      </c>
      <c r="D130" s="146" t="s">
        <v>169</v>
      </c>
      <c r="E130" s="147" t="s">
        <v>975</v>
      </c>
      <c r="F130" s="204" t="s">
        <v>976</v>
      </c>
      <c r="G130" s="204"/>
      <c r="H130" s="204"/>
      <c r="I130" s="204"/>
      <c r="J130" s="148" t="s">
        <v>483</v>
      </c>
      <c r="K130" s="149">
        <v>1</v>
      </c>
      <c r="L130" s="205"/>
      <c r="M130" s="205"/>
      <c r="N130" s="205">
        <f>ROUND(L130*K130,2)</f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</v>
      </c>
      <c r="W130" s="152">
        <f>V130*K130</f>
        <v>0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9" t="s">
        <v>955</v>
      </c>
      <c r="AT130" s="19" t="s">
        <v>169</v>
      </c>
      <c r="AU130" s="19" t="s">
        <v>89</v>
      </c>
      <c r="AY130" s="19" t="s">
        <v>168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19" t="s">
        <v>83</v>
      </c>
      <c r="BK130" s="154">
        <f>ROUND(L130*K130,2)</f>
        <v>0</v>
      </c>
      <c r="BL130" s="19" t="s">
        <v>955</v>
      </c>
      <c r="BM130" s="19" t="s">
        <v>977</v>
      </c>
    </row>
    <row r="131" spans="2:65" s="10" customFormat="1" ht="29.85" customHeight="1">
      <c r="B131" s="134"/>
      <c r="C131" s="135"/>
      <c r="D131" s="144" t="s">
        <v>950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214">
        <f>BK131</f>
        <v>0</v>
      </c>
      <c r="O131" s="215"/>
      <c r="P131" s="215"/>
      <c r="Q131" s="215"/>
      <c r="R131" s="137"/>
      <c r="T131" s="138"/>
      <c r="U131" s="135"/>
      <c r="V131" s="135"/>
      <c r="W131" s="139">
        <f>W132</f>
        <v>0</v>
      </c>
      <c r="X131" s="135"/>
      <c r="Y131" s="139">
        <f>Y132</f>
        <v>0</v>
      </c>
      <c r="Z131" s="135"/>
      <c r="AA131" s="140">
        <f>AA132</f>
        <v>0</v>
      </c>
      <c r="AR131" s="141" t="s">
        <v>185</v>
      </c>
      <c r="AT131" s="142" t="s">
        <v>77</v>
      </c>
      <c r="AU131" s="142" t="s">
        <v>83</v>
      </c>
      <c r="AY131" s="141" t="s">
        <v>168</v>
      </c>
      <c r="BK131" s="143">
        <f>BK132</f>
        <v>0</v>
      </c>
    </row>
    <row r="132" spans="2:65" s="1" customFormat="1" ht="16.5" customHeight="1">
      <c r="B132" s="145"/>
      <c r="C132" s="146" t="s">
        <v>203</v>
      </c>
      <c r="D132" s="146" t="s">
        <v>169</v>
      </c>
      <c r="E132" s="147" t="s">
        <v>978</v>
      </c>
      <c r="F132" s="204" t="s">
        <v>979</v>
      </c>
      <c r="G132" s="204"/>
      <c r="H132" s="204"/>
      <c r="I132" s="204"/>
      <c r="J132" s="148" t="s">
        <v>483</v>
      </c>
      <c r="K132" s="149">
        <v>1</v>
      </c>
      <c r="L132" s="205"/>
      <c r="M132" s="205"/>
      <c r="N132" s="205">
        <f>ROUND(L132*K132,2)</f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0</v>
      </c>
      <c r="W132" s="152">
        <f>V132*K132</f>
        <v>0</v>
      </c>
      <c r="X132" s="152">
        <v>0</v>
      </c>
      <c r="Y132" s="152">
        <f>X132*K132</f>
        <v>0</v>
      </c>
      <c r="Z132" s="152">
        <v>0</v>
      </c>
      <c r="AA132" s="153">
        <f>Z132*K132</f>
        <v>0</v>
      </c>
      <c r="AR132" s="19" t="s">
        <v>955</v>
      </c>
      <c r="AT132" s="19" t="s">
        <v>169</v>
      </c>
      <c r="AU132" s="19" t="s">
        <v>89</v>
      </c>
      <c r="AY132" s="19" t="s">
        <v>168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9" t="s">
        <v>83</v>
      </c>
      <c r="BK132" s="154">
        <f>ROUND(L132*K132,2)</f>
        <v>0</v>
      </c>
      <c r="BL132" s="19" t="s">
        <v>955</v>
      </c>
      <c r="BM132" s="19" t="s">
        <v>980</v>
      </c>
    </row>
    <row r="133" spans="2:65" s="10" customFormat="1" ht="29.85" customHeight="1">
      <c r="B133" s="134"/>
      <c r="C133" s="135"/>
      <c r="D133" s="144" t="s">
        <v>951</v>
      </c>
      <c r="E133" s="144"/>
      <c r="F133" s="144"/>
      <c r="G133" s="144"/>
      <c r="H133" s="144"/>
      <c r="I133" s="144"/>
      <c r="J133" s="144"/>
      <c r="K133" s="144"/>
      <c r="L133" s="144"/>
      <c r="M133" s="144"/>
      <c r="N133" s="214">
        <f>BK133</f>
        <v>0</v>
      </c>
      <c r="O133" s="215"/>
      <c r="P133" s="215"/>
      <c r="Q133" s="215"/>
      <c r="R133" s="137"/>
      <c r="T133" s="138"/>
      <c r="U133" s="135"/>
      <c r="V133" s="135"/>
      <c r="W133" s="139">
        <f>SUM(W134:W138)</f>
        <v>0</v>
      </c>
      <c r="X133" s="135"/>
      <c r="Y133" s="139">
        <f>SUM(Y134:Y138)</f>
        <v>0</v>
      </c>
      <c r="Z133" s="135"/>
      <c r="AA133" s="140">
        <f>SUM(AA134:AA138)</f>
        <v>0</v>
      </c>
      <c r="AR133" s="141" t="s">
        <v>185</v>
      </c>
      <c r="AT133" s="142" t="s">
        <v>77</v>
      </c>
      <c r="AU133" s="142" t="s">
        <v>83</v>
      </c>
      <c r="AY133" s="141" t="s">
        <v>168</v>
      </c>
      <c r="BK133" s="143">
        <f>SUM(BK134:BK138)</f>
        <v>0</v>
      </c>
    </row>
    <row r="134" spans="2:65" s="1" customFormat="1" ht="16.5" customHeight="1">
      <c r="B134" s="145"/>
      <c r="C134" s="146" t="s">
        <v>207</v>
      </c>
      <c r="D134" s="146" t="s">
        <v>169</v>
      </c>
      <c r="E134" s="147" t="s">
        <v>981</v>
      </c>
      <c r="F134" s="204" t="s">
        <v>982</v>
      </c>
      <c r="G134" s="204"/>
      <c r="H134" s="204"/>
      <c r="I134" s="204"/>
      <c r="J134" s="148" t="s">
        <v>483</v>
      </c>
      <c r="K134" s="149">
        <v>1</v>
      </c>
      <c r="L134" s="205"/>
      <c r="M134" s="205"/>
      <c r="N134" s="205">
        <f>ROUND(L134*K134,2)</f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0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955</v>
      </c>
      <c r="AT134" s="19" t="s">
        <v>169</v>
      </c>
      <c r="AU134" s="19" t="s">
        <v>89</v>
      </c>
      <c r="AY134" s="19" t="s">
        <v>168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955</v>
      </c>
      <c r="BM134" s="19" t="s">
        <v>983</v>
      </c>
    </row>
    <row r="135" spans="2:65" s="1" customFormat="1" ht="16.5" customHeight="1">
      <c r="B135" s="145"/>
      <c r="C135" s="146" t="s">
        <v>87</v>
      </c>
      <c r="D135" s="146" t="s">
        <v>169</v>
      </c>
      <c r="E135" s="147" t="s">
        <v>984</v>
      </c>
      <c r="F135" s="204" t="s">
        <v>985</v>
      </c>
      <c r="G135" s="204"/>
      <c r="H135" s="204"/>
      <c r="I135" s="204"/>
      <c r="J135" s="148" t="s">
        <v>483</v>
      </c>
      <c r="K135" s="149">
        <v>1</v>
      </c>
      <c r="L135" s="205"/>
      <c r="M135" s="205"/>
      <c r="N135" s="205">
        <f>ROUND(L135*K135,2)</f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</v>
      </c>
      <c r="W135" s="152">
        <f>V135*K135</f>
        <v>0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9" t="s">
        <v>955</v>
      </c>
      <c r="AT135" s="19" t="s">
        <v>169</v>
      </c>
      <c r="AU135" s="19" t="s">
        <v>89</v>
      </c>
      <c r="AY135" s="19" t="s">
        <v>168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955</v>
      </c>
      <c r="BM135" s="19" t="s">
        <v>986</v>
      </c>
    </row>
    <row r="136" spans="2:65" s="1" customFormat="1" ht="16.5" customHeight="1">
      <c r="B136" s="145"/>
      <c r="C136" s="146" t="s">
        <v>91</v>
      </c>
      <c r="D136" s="146" t="s">
        <v>169</v>
      </c>
      <c r="E136" s="147" t="s">
        <v>987</v>
      </c>
      <c r="F136" s="204" t="s">
        <v>988</v>
      </c>
      <c r="G136" s="204"/>
      <c r="H136" s="204"/>
      <c r="I136" s="204"/>
      <c r="J136" s="148" t="s">
        <v>483</v>
      </c>
      <c r="K136" s="149">
        <v>1</v>
      </c>
      <c r="L136" s="205"/>
      <c r="M136" s="205"/>
      <c r="N136" s="205">
        <f>ROUND(L136*K136,2)</f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</v>
      </c>
      <c r="W136" s="152">
        <f>V136*K136</f>
        <v>0</v>
      </c>
      <c r="X136" s="152">
        <v>0</v>
      </c>
      <c r="Y136" s="152">
        <f>X136*K136</f>
        <v>0</v>
      </c>
      <c r="Z136" s="152">
        <v>0</v>
      </c>
      <c r="AA136" s="153">
        <f>Z136*K136</f>
        <v>0</v>
      </c>
      <c r="AR136" s="19" t="s">
        <v>955</v>
      </c>
      <c r="AT136" s="19" t="s">
        <v>169</v>
      </c>
      <c r="AU136" s="19" t="s">
        <v>89</v>
      </c>
      <c r="AY136" s="19" t="s">
        <v>168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955</v>
      </c>
      <c r="BM136" s="19" t="s">
        <v>989</v>
      </c>
    </row>
    <row r="137" spans="2:65" s="1" customFormat="1" ht="16.5" customHeight="1">
      <c r="B137" s="145"/>
      <c r="C137" s="146" t="s">
        <v>217</v>
      </c>
      <c r="D137" s="146" t="s">
        <v>169</v>
      </c>
      <c r="E137" s="147" t="s">
        <v>990</v>
      </c>
      <c r="F137" s="204" t="s">
        <v>991</v>
      </c>
      <c r="G137" s="204"/>
      <c r="H137" s="204"/>
      <c r="I137" s="204"/>
      <c r="J137" s="148" t="s">
        <v>483</v>
      </c>
      <c r="K137" s="149">
        <v>1</v>
      </c>
      <c r="L137" s="205"/>
      <c r="M137" s="205"/>
      <c r="N137" s="205">
        <f>ROUND(L137*K137,2)</f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</v>
      </c>
      <c r="W137" s="152">
        <f>V137*K137</f>
        <v>0</v>
      </c>
      <c r="X137" s="152">
        <v>0</v>
      </c>
      <c r="Y137" s="152">
        <f>X137*K137</f>
        <v>0</v>
      </c>
      <c r="Z137" s="152">
        <v>0</v>
      </c>
      <c r="AA137" s="153">
        <f>Z137*K137</f>
        <v>0</v>
      </c>
      <c r="AR137" s="19" t="s">
        <v>955</v>
      </c>
      <c r="AT137" s="19" t="s">
        <v>169</v>
      </c>
      <c r="AU137" s="19" t="s">
        <v>89</v>
      </c>
      <c r="AY137" s="19" t="s">
        <v>168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955</v>
      </c>
      <c r="BM137" s="19" t="s">
        <v>992</v>
      </c>
    </row>
    <row r="138" spans="2:65" s="1" customFormat="1" ht="16.5" customHeight="1">
      <c r="B138" s="145"/>
      <c r="C138" s="146" t="s">
        <v>223</v>
      </c>
      <c r="D138" s="146" t="s">
        <v>169</v>
      </c>
      <c r="E138" s="147" t="s">
        <v>993</v>
      </c>
      <c r="F138" s="204" t="s">
        <v>994</v>
      </c>
      <c r="G138" s="204"/>
      <c r="H138" s="204"/>
      <c r="I138" s="204"/>
      <c r="J138" s="148" t="s">
        <v>483</v>
      </c>
      <c r="K138" s="149">
        <v>1</v>
      </c>
      <c r="L138" s="205"/>
      <c r="M138" s="205"/>
      <c r="N138" s="205">
        <f>ROUND(L138*K138,2)</f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</v>
      </c>
      <c r="W138" s="152">
        <f>V138*K138</f>
        <v>0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9" t="s">
        <v>955</v>
      </c>
      <c r="AT138" s="19" t="s">
        <v>169</v>
      </c>
      <c r="AU138" s="19" t="s">
        <v>89</v>
      </c>
      <c r="AY138" s="19" t="s">
        <v>168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955</v>
      </c>
      <c r="BM138" s="19" t="s">
        <v>995</v>
      </c>
    </row>
    <row r="139" spans="2:65" s="10" customFormat="1" ht="29.85" customHeight="1">
      <c r="B139" s="134"/>
      <c r="C139" s="135"/>
      <c r="D139" s="144" t="s">
        <v>952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214">
        <f>BK139</f>
        <v>0</v>
      </c>
      <c r="O139" s="215"/>
      <c r="P139" s="215"/>
      <c r="Q139" s="215"/>
      <c r="R139" s="137"/>
      <c r="T139" s="138"/>
      <c r="U139" s="135"/>
      <c r="V139" s="135"/>
      <c r="W139" s="139">
        <f>W140</f>
        <v>0</v>
      </c>
      <c r="X139" s="135"/>
      <c r="Y139" s="139">
        <f>Y140</f>
        <v>0</v>
      </c>
      <c r="Z139" s="135"/>
      <c r="AA139" s="140">
        <f>AA140</f>
        <v>0</v>
      </c>
      <c r="AR139" s="141" t="s">
        <v>185</v>
      </c>
      <c r="AT139" s="142" t="s">
        <v>77</v>
      </c>
      <c r="AU139" s="142" t="s">
        <v>83</v>
      </c>
      <c r="AY139" s="141" t="s">
        <v>168</v>
      </c>
      <c r="BK139" s="143">
        <f>BK140</f>
        <v>0</v>
      </c>
    </row>
    <row r="140" spans="2:65" s="1" customFormat="1" ht="16.5" customHeight="1">
      <c r="B140" s="145"/>
      <c r="C140" s="146" t="s">
        <v>11</v>
      </c>
      <c r="D140" s="146" t="s">
        <v>169</v>
      </c>
      <c r="E140" s="147" t="s">
        <v>996</v>
      </c>
      <c r="F140" s="204" t="s">
        <v>997</v>
      </c>
      <c r="G140" s="204"/>
      <c r="H140" s="204"/>
      <c r="I140" s="204"/>
      <c r="J140" s="148" t="s">
        <v>483</v>
      </c>
      <c r="K140" s="149">
        <v>1</v>
      </c>
      <c r="L140" s="205"/>
      <c r="M140" s="205"/>
      <c r="N140" s="205">
        <f>ROUND(L140*K140,2)</f>
        <v>0</v>
      </c>
      <c r="O140" s="205"/>
      <c r="P140" s="205"/>
      <c r="Q140" s="205"/>
      <c r="R140" s="150"/>
      <c r="T140" s="151" t="s">
        <v>5</v>
      </c>
      <c r="U140" s="159" t="s">
        <v>43</v>
      </c>
      <c r="V140" s="160">
        <v>0</v>
      </c>
      <c r="W140" s="160">
        <f>V140*K140</f>
        <v>0</v>
      </c>
      <c r="X140" s="160">
        <v>0</v>
      </c>
      <c r="Y140" s="160">
        <f>X140*K140</f>
        <v>0</v>
      </c>
      <c r="Z140" s="160">
        <v>0</v>
      </c>
      <c r="AA140" s="161">
        <f>Z140*K140</f>
        <v>0</v>
      </c>
      <c r="AR140" s="19" t="s">
        <v>955</v>
      </c>
      <c r="AT140" s="19" t="s">
        <v>169</v>
      </c>
      <c r="AU140" s="19" t="s">
        <v>89</v>
      </c>
      <c r="AY140" s="19" t="s">
        <v>168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19" t="s">
        <v>83</v>
      </c>
      <c r="BK140" s="154">
        <f>ROUND(L140*K140,2)</f>
        <v>0</v>
      </c>
      <c r="BL140" s="19" t="s">
        <v>955</v>
      </c>
      <c r="BM140" s="19" t="s">
        <v>998</v>
      </c>
    </row>
    <row r="141" spans="2:65" s="1" customFormat="1" ht="6.9" customHeight="1"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</row>
  </sheetData>
  <mergeCells count="11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N92:Q92"/>
    <mergeCell ref="N93:Q93"/>
    <mergeCell ref="N94:Q94"/>
    <mergeCell ref="N95:Q95"/>
    <mergeCell ref="N96:Q96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32:I132"/>
    <mergeCell ref="L132:M132"/>
    <mergeCell ref="N132:Q132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H1:K1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S2:AC2"/>
    <mergeCell ref="N118:Q118"/>
    <mergeCell ref="N119:Q119"/>
    <mergeCell ref="N120:Q120"/>
    <mergeCell ref="N125:Q125"/>
    <mergeCell ref="N126:Q126"/>
    <mergeCell ref="N131:Q131"/>
    <mergeCell ref="N133:Q133"/>
    <mergeCell ref="N139:Q139"/>
    <mergeCell ref="N130:Q130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</mergeCells>
  <hyperlinks>
    <hyperlink ref="F1:G1" location="C2" display="1) Krycí list rozpočtu" xr:uid="{00000000-0004-0000-0600-000000000000}"/>
    <hyperlink ref="H1:K1" location="C87" display="2) Rekapitulace rozpočtu" xr:uid="{00000000-0004-0000-0600-000001000000}"/>
    <hyperlink ref="L1" location="C117" display="3) Rozpočet" xr:uid="{00000000-0004-0000-0600-000002000000}"/>
    <hyperlink ref="S1:T1" location="'Rekapitulace stavby'!C2" display="Rekapitulace stavby" xr:uid="{00000000-0004-0000-06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06"/>
  <sheetViews>
    <sheetView showGridLines="0" workbookViewId="0">
      <pane ySplit="1" topLeftCell="A196" activePane="bottomLeft" state="frozen"/>
      <selection pane="bottomLeft" activeCell="L122" sqref="L122:M20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108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999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1000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N99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ROUND((SUM(BE99:BE100)+SUM(BE119:BE205)), 2)</f>
        <v>0</v>
      </c>
      <c r="I33" s="224"/>
      <c r="J33" s="224"/>
      <c r="K33" s="33"/>
      <c r="L33" s="33"/>
      <c r="M33" s="231">
        <f>ROUND(ROUND((SUM(BE99:BE100)+SUM(BE119:BE205)),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ROUND((SUM(BF99:BF100)+SUM(BF119:BF205)), 2)</f>
        <v>0</v>
      </c>
      <c r="I34" s="224"/>
      <c r="J34" s="224"/>
      <c r="K34" s="33"/>
      <c r="L34" s="33"/>
      <c r="M34" s="231">
        <f>ROUND(ROUND((SUM(BF99:BF100)+SUM(BF119:BF205)),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ROUND((SUM(BG99:BG100)+SUM(BG119:BG205)),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ROUND((SUM(BH99:BH100)+SUM(BH119:BH205)),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ROUND((SUM(BI99:BI100)+SUM(BI119:BI205)),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999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21 - SO 101 - Smíšená stezka (km 0,134 - 1,173) - osa 1 - neuznatelné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N119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N120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N121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454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N141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144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N143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N145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148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N163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149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N197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150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N204</f>
        <v>0</v>
      </c>
      <c r="O97" s="167"/>
      <c r="P97" s="167"/>
      <c r="Q97" s="167"/>
      <c r="R97" s="124"/>
    </row>
    <row r="98" spans="2:21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153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22">
        <v>0</v>
      </c>
      <c r="O99" s="223"/>
      <c r="P99" s="223"/>
      <c r="Q99" s="223"/>
      <c r="R99" s="34"/>
      <c r="T99" s="125"/>
      <c r="U99" s="126" t="s">
        <v>42</v>
      </c>
    </row>
    <row r="100" spans="2:21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08" t="s">
        <v>124</v>
      </c>
      <c r="D101" s="109"/>
      <c r="E101" s="109"/>
      <c r="F101" s="109"/>
      <c r="G101" s="109"/>
      <c r="H101" s="109"/>
      <c r="I101" s="109"/>
      <c r="J101" s="109"/>
      <c r="K101" s="109"/>
      <c r="L101" s="163">
        <f>ROUND(SUM(N89+N99),2)</f>
        <v>0</v>
      </c>
      <c r="M101" s="163"/>
      <c r="N101" s="163"/>
      <c r="O101" s="163"/>
      <c r="P101" s="163"/>
      <c r="Q101" s="163"/>
      <c r="R101" s="34"/>
    </row>
    <row r="102" spans="2:21" s="1" customFormat="1" ht="6.9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21" s="1" customFormat="1" ht="6.9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21" s="1" customFormat="1" ht="36.9" customHeight="1">
      <c r="B107" s="32"/>
      <c r="C107" s="187" t="s">
        <v>154</v>
      </c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34"/>
    </row>
    <row r="108" spans="2:21" s="1" customFormat="1" ht="6.9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1" s="1" customFormat="1" ht="30" customHeight="1">
      <c r="B109" s="32"/>
      <c r="C109" s="29" t="s">
        <v>17</v>
      </c>
      <c r="D109" s="33"/>
      <c r="E109" s="33"/>
      <c r="F109" s="225" t="str">
        <f>F6</f>
        <v>Smíšená stezka a chodníky - etapa II - Smíšená stezka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33"/>
      <c r="R109" s="34"/>
    </row>
    <row r="110" spans="2:21" ht="30" customHeight="1">
      <c r="B110" s="23"/>
      <c r="C110" s="29" t="s">
        <v>131</v>
      </c>
      <c r="D110" s="25"/>
      <c r="E110" s="25"/>
      <c r="F110" s="225" t="s">
        <v>999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25"/>
      <c r="R110" s="24"/>
    </row>
    <row r="111" spans="2:21" s="1" customFormat="1" ht="36.9" customHeight="1">
      <c r="B111" s="32"/>
      <c r="C111" s="66" t="s">
        <v>133</v>
      </c>
      <c r="D111" s="33"/>
      <c r="E111" s="33"/>
      <c r="F111" s="189" t="str">
        <f>F8</f>
        <v>21 - SO 101 - Smíšená stezka (km 0,134 - 1,173) - osa 1 - neuznatelné náklady</v>
      </c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33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8" customHeight="1">
      <c r="B113" s="32"/>
      <c r="C113" s="29" t="s">
        <v>21</v>
      </c>
      <c r="D113" s="33"/>
      <c r="E113" s="33"/>
      <c r="F113" s="27" t="str">
        <f>F10</f>
        <v>Lomnice</v>
      </c>
      <c r="G113" s="33"/>
      <c r="H113" s="33"/>
      <c r="I113" s="33"/>
      <c r="J113" s="33"/>
      <c r="K113" s="29" t="s">
        <v>23</v>
      </c>
      <c r="L113" s="33"/>
      <c r="M113" s="218" t="str">
        <f>IF(O10="","",O10)</f>
        <v>1. 7. 2018</v>
      </c>
      <c r="N113" s="218"/>
      <c r="O113" s="218"/>
      <c r="P113" s="218"/>
      <c r="Q113" s="33"/>
      <c r="R113" s="34"/>
    </row>
    <row r="114" spans="2:65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13.2">
      <c r="B115" s="32"/>
      <c r="C115" s="29" t="s">
        <v>25</v>
      </c>
      <c r="D115" s="33"/>
      <c r="E115" s="33"/>
      <c r="F115" s="27" t="str">
        <f>E13</f>
        <v>obec Lomnice</v>
      </c>
      <c r="G115" s="33"/>
      <c r="H115" s="33"/>
      <c r="I115" s="33"/>
      <c r="J115" s="33"/>
      <c r="K115" s="29" t="s">
        <v>31</v>
      </c>
      <c r="L115" s="33"/>
      <c r="M115" s="200" t="str">
        <f>E19</f>
        <v>ATELIS - ateliér liniových staveb</v>
      </c>
      <c r="N115" s="200"/>
      <c r="O115" s="200"/>
      <c r="P115" s="200"/>
      <c r="Q115" s="200"/>
      <c r="R115" s="34"/>
    </row>
    <row r="116" spans="2:65" s="1" customFormat="1" ht="14.4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36</v>
      </c>
      <c r="L116" s="33"/>
      <c r="M116" s="200" t="str">
        <f>E22</f>
        <v>Čiklová</v>
      </c>
      <c r="N116" s="200"/>
      <c r="O116" s="200"/>
      <c r="P116" s="200"/>
      <c r="Q116" s="200"/>
      <c r="R116" s="34"/>
    </row>
    <row r="117" spans="2:65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9" customFormat="1" ht="29.25" customHeight="1">
      <c r="B118" s="127"/>
      <c r="C118" s="128" t="s">
        <v>155</v>
      </c>
      <c r="D118" s="129" t="s">
        <v>156</v>
      </c>
      <c r="E118" s="129" t="s">
        <v>60</v>
      </c>
      <c r="F118" s="219" t="s">
        <v>157</v>
      </c>
      <c r="G118" s="219"/>
      <c r="H118" s="219"/>
      <c r="I118" s="219"/>
      <c r="J118" s="129" t="s">
        <v>158</v>
      </c>
      <c r="K118" s="129" t="s">
        <v>159</v>
      </c>
      <c r="L118" s="219" t="s">
        <v>160</v>
      </c>
      <c r="M118" s="219"/>
      <c r="N118" s="219" t="s">
        <v>139</v>
      </c>
      <c r="O118" s="219"/>
      <c r="P118" s="219"/>
      <c r="Q118" s="220"/>
      <c r="R118" s="130"/>
      <c r="T118" s="73" t="s">
        <v>161</v>
      </c>
      <c r="U118" s="74" t="s">
        <v>42</v>
      </c>
      <c r="V118" s="74" t="s">
        <v>162</v>
      </c>
      <c r="W118" s="74" t="s">
        <v>163</v>
      </c>
      <c r="X118" s="74" t="s">
        <v>164</v>
      </c>
      <c r="Y118" s="74" t="s">
        <v>165</v>
      </c>
      <c r="Z118" s="74" t="s">
        <v>166</v>
      </c>
      <c r="AA118" s="75" t="s">
        <v>167</v>
      </c>
    </row>
    <row r="119" spans="2:65" s="1" customFormat="1" ht="29.25" customHeight="1">
      <c r="B119" s="32"/>
      <c r="C119" s="77" t="s">
        <v>135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08">
        <f>BK119</f>
        <v>0</v>
      </c>
      <c r="O119" s="209"/>
      <c r="P119" s="209"/>
      <c r="Q119" s="209"/>
      <c r="R119" s="34"/>
      <c r="T119" s="76"/>
      <c r="U119" s="48"/>
      <c r="V119" s="48"/>
      <c r="W119" s="131">
        <f>W120</f>
        <v>549.03233799999998</v>
      </c>
      <c r="X119" s="48"/>
      <c r="Y119" s="131">
        <f>Y120</f>
        <v>346.06937755579997</v>
      </c>
      <c r="Z119" s="48"/>
      <c r="AA119" s="132">
        <f>AA120</f>
        <v>56.543399999999998</v>
      </c>
      <c r="AT119" s="19" t="s">
        <v>77</v>
      </c>
      <c r="AU119" s="19" t="s">
        <v>141</v>
      </c>
      <c r="BK119" s="133">
        <f>BK120</f>
        <v>0</v>
      </c>
    </row>
    <row r="120" spans="2:65" s="10" customFormat="1" ht="37.35" customHeight="1">
      <c r="B120" s="134"/>
      <c r="C120" s="135"/>
      <c r="D120" s="136" t="s">
        <v>142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10">
        <f>BK120</f>
        <v>0</v>
      </c>
      <c r="O120" s="211"/>
      <c r="P120" s="211"/>
      <c r="Q120" s="211"/>
      <c r="R120" s="137"/>
      <c r="T120" s="138"/>
      <c r="U120" s="135"/>
      <c r="V120" s="135"/>
      <c r="W120" s="139">
        <f>W121+W141+W143+W145+W163+W197+W204</f>
        <v>549.03233799999998</v>
      </c>
      <c r="X120" s="135"/>
      <c r="Y120" s="139">
        <f>Y121+Y141+Y143+Y145+Y163+Y197+Y204</f>
        <v>346.06937755579997</v>
      </c>
      <c r="Z120" s="135"/>
      <c r="AA120" s="140">
        <f>AA121+AA141+AA143+AA145+AA163+AA197+AA204</f>
        <v>56.543399999999998</v>
      </c>
      <c r="AR120" s="141" t="s">
        <v>83</v>
      </c>
      <c r="AT120" s="142" t="s">
        <v>77</v>
      </c>
      <c r="AU120" s="142" t="s">
        <v>78</v>
      </c>
      <c r="AY120" s="141" t="s">
        <v>168</v>
      </c>
      <c r="BK120" s="143">
        <f>BK121+BK141+BK143+BK145+BK163+BK197+BK204</f>
        <v>0</v>
      </c>
    </row>
    <row r="121" spans="2:65" s="10" customFormat="1" ht="19.95" customHeight="1">
      <c r="B121" s="134"/>
      <c r="C121" s="135"/>
      <c r="D121" s="144" t="s">
        <v>143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12">
        <f>BK121</f>
        <v>0</v>
      </c>
      <c r="O121" s="213"/>
      <c r="P121" s="213"/>
      <c r="Q121" s="213"/>
      <c r="R121" s="137"/>
      <c r="T121" s="138"/>
      <c r="U121" s="135"/>
      <c r="V121" s="135"/>
      <c r="W121" s="139">
        <f>SUM(W122:W140)</f>
        <v>117.1604</v>
      </c>
      <c r="X121" s="135"/>
      <c r="Y121" s="139">
        <f>SUM(Y122:Y140)</f>
        <v>70.408750000000012</v>
      </c>
      <c r="Z121" s="135"/>
      <c r="AA121" s="140">
        <f>SUM(AA122:AA140)</f>
        <v>52</v>
      </c>
      <c r="AR121" s="141" t="s">
        <v>83</v>
      </c>
      <c r="AT121" s="142" t="s">
        <v>77</v>
      </c>
      <c r="AU121" s="142" t="s">
        <v>83</v>
      </c>
      <c r="AY121" s="141" t="s">
        <v>168</v>
      </c>
      <c r="BK121" s="143">
        <f>SUM(BK122:BK140)</f>
        <v>0</v>
      </c>
    </row>
    <row r="122" spans="2:65" s="1" customFormat="1" ht="25.5" customHeight="1">
      <c r="B122" s="145"/>
      <c r="C122" s="146" t="s">
        <v>83</v>
      </c>
      <c r="D122" s="146" t="s">
        <v>169</v>
      </c>
      <c r="E122" s="147" t="s">
        <v>170</v>
      </c>
      <c r="F122" s="204" t="s">
        <v>171</v>
      </c>
      <c r="G122" s="204"/>
      <c r="H122" s="204"/>
      <c r="I122" s="204"/>
      <c r="J122" s="148" t="s">
        <v>172</v>
      </c>
      <c r="K122" s="149">
        <v>1</v>
      </c>
      <c r="L122" s="205"/>
      <c r="M122" s="205"/>
      <c r="N122" s="205">
        <f t="shared" ref="N122:N140" si="0">ROUND(L122*K122,2)</f>
        <v>0</v>
      </c>
      <c r="O122" s="205"/>
      <c r="P122" s="205"/>
      <c r="Q122" s="205"/>
      <c r="R122" s="150"/>
      <c r="T122" s="151" t="s">
        <v>5</v>
      </c>
      <c r="U122" s="41" t="s">
        <v>43</v>
      </c>
      <c r="V122" s="152">
        <v>0.17599999999999999</v>
      </c>
      <c r="W122" s="152">
        <f t="shared" ref="W122:W140" si="1">V122*K122</f>
        <v>0.17599999999999999</v>
      </c>
      <c r="X122" s="152">
        <v>0</v>
      </c>
      <c r="Y122" s="152">
        <f t="shared" ref="Y122:Y140" si="2">X122*K122</f>
        <v>0</v>
      </c>
      <c r="Z122" s="152">
        <v>0.255</v>
      </c>
      <c r="AA122" s="153">
        <f t="shared" ref="AA122:AA140" si="3">Z122*K122</f>
        <v>0.255</v>
      </c>
      <c r="AR122" s="19" t="s">
        <v>173</v>
      </c>
      <c r="AT122" s="19" t="s">
        <v>169</v>
      </c>
      <c r="AU122" s="19" t="s">
        <v>89</v>
      </c>
      <c r="AY122" s="19" t="s">
        <v>168</v>
      </c>
      <c r="BE122" s="154">
        <f t="shared" ref="BE122:BE140" si="4">IF(U122="základní",N122,0)</f>
        <v>0</v>
      </c>
      <c r="BF122" s="154">
        <f t="shared" ref="BF122:BF140" si="5">IF(U122="snížená",N122,0)</f>
        <v>0</v>
      </c>
      <c r="BG122" s="154">
        <f t="shared" ref="BG122:BG140" si="6">IF(U122="zákl. přenesená",N122,0)</f>
        <v>0</v>
      </c>
      <c r="BH122" s="154">
        <f t="shared" ref="BH122:BH140" si="7">IF(U122="sníž. přenesená",N122,0)</f>
        <v>0</v>
      </c>
      <c r="BI122" s="154">
        <f t="shared" ref="BI122:BI140" si="8">IF(U122="nulová",N122,0)</f>
        <v>0</v>
      </c>
      <c r="BJ122" s="19" t="s">
        <v>83</v>
      </c>
      <c r="BK122" s="154">
        <f t="shared" ref="BK122:BK140" si="9">ROUND(L122*K122,2)</f>
        <v>0</v>
      </c>
      <c r="BL122" s="19" t="s">
        <v>173</v>
      </c>
      <c r="BM122" s="19" t="s">
        <v>174</v>
      </c>
    </row>
    <row r="123" spans="2:65" s="1" customFormat="1" ht="25.5" customHeight="1">
      <c r="B123" s="145"/>
      <c r="C123" s="146" t="s">
        <v>89</v>
      </c>
      <c r="D123" s="146" t="s">
        <v>169</v>
      </c>
      <c r="E123" s="147" t="s">
        <v>472</v>
      </c>
      <c r="F123" s="204" t="s">
        <v>473</v>
      </c>
      <c r="G123" s="204"/>
      <c r="H123" s="204"/>
      <c r="I123" s="204"/>
      <c r="J123" s="148" t="s">
        <v>172</v>
      </c>
      <c r="K123" s="149">
        <v>65</v>
      </c>
      <c r="L123" s="205"/>
      <c r="M123" s="205"/>
      <c r="N123" s="205">
        <f t="shared" si="0"/>
        <v>0</v>
      </c>
      <c r="O123" s="205"/>
      <c r="P123" s="205"/>
      <c r="Q123" s="205"/>
      <c r="R123" s="150"/>
      <c r="T123" s="151" t="s">
        <v>5</v>
      </c>
      <c r="U123" s="41" t="s">
        <v>43</v>
      </c>
      <c r="V123" s="152">
        <v>0.05</v>
      </c>
      <c r="W123" s="152">
        <f t="shared" si="1"/>
        <v>3.25</v>
      </c>
      <c r="X123" s="152">
        <v>0</v>
      </c>
      <c r="Y123" s="152">
        <f t="shared" si="2"/>
        <v>0</v>
      </c>
      <c r="Z123" s="152">
        <v>0.17</v>
      </c>
      <c r="AA123" s="153">
        <f t="shared" si="3"/>
        <v>11.05</v>
      </c>
      <c r="AR123" s="19" t="s">
        <v>173</v>
      </c>
      <c r="AT123" s="19" t="s">
        <v>169</v>
      </c>
      <c r="AU123" s="19" t="s">
        <v>89</v>
      </c>
      <c r="AY123" s="19" t="s">
        <v>168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173</v>
      </c>
      <c r="BM123" s="19" t="s">
        <v>1001</v>
      </c>
    </row>
    <row r="124" spans="2:65" s="1" customFormat="1" ht="25.5" customHeight="1">
      <c r="B124" s="145"/>
      <c r="C124" s="146" t="s">
        <v>178</v>
      </c>
      <c r="D124" s="146" t="s">
        <v>169</v>
      </c>
      <c r="E124" s="147" t="s">
        <v>1002</v>
      </c>
      <c r="F124" s="204" t="s">
        <v>1003</v>
      </c>
      <c r="G124" s="204"/>
      <c r="H124" s="204"/>
      <c r="I124" s="204"/>
      <c r="J124" s="148" t="s">
        <v>172</v>
      </c>
      <c r="K124" s="149">
        <v>20</v>
      </c>
      <c r="L124" s="205"/>
      <c r="M124" s="205"/>
      <c r="N124" s="205">
        <f t="shared" si="0"/>
        <v>0</v>
      </c>
      <c r="O124" s="205"/>
      <c r="P124" s="205"/>
      <c r="Q124" s="205"/>
      <c r="R124" s="150"/>
      <c r="T124" s="151" t="s">
        <v>5</v>
      </c>
      <c r="U124" s="41" t="s">
        <v>43</v>
      </c>
      <c r="V124" s="152">
        <v>0.13200000000000001</v>
      </c>
      <c r="W124" s="152">
        <f t="shared" si="1"/>
        <v>2.64</v>
      </c>
      <c r="X124" s="152">
        <v>0</v>
      </c>
      <c r="Y124" s="152">
        <f t="shared" si="2"/>
        <v>0</v>
      </c>
      <c r="Z124" s="152">
        <v>0.316</v>
      </c>
      <c r="AA124" s="153">
        <f t="shared" si="3"/>
        <v>6.32</v>
      </c>
      <c r="AR124" s="19" t="s">
        <v>173</v>
      </c>
      <c r="AT124" s="19" t="s">
        <v>169</v>
      </c>
      <c r="AU124" s="19" t="s">
        <v>89</v>
      </c>
      <c r="AY124" s="19" t="s">
        <v>168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173</v>
      </c>
      <c r="BM124" s="19" t="s">
        <v>1004</v>
      </c>
    </row>
    <row r="125" spans="2:65" s="1" customFormat="1" ht="25.5" customHeight="1">
      <c r="B125" s="145"/>
      <c r="C125" s="146" t="s">
        <v>173</v>
      </c>
      <c r="D125" s="146" t="s">
        <v>169</v>
      </c>
      <c r="E125" s="147" t="s">
        <v>186</v>
      </c>
      <c r="F125" s="204" t="s">
        <v>187</v>
      </c>
      <c r="G125" s="204"/>
      <c r="H125" s="204"/>
      <c r="I125" s="204"/>
      <c r="J125" s="148" t="s">
        <v>172</v>
      </c>
      <c r="K125" s="149">
        <v>65</v>
      </c>
      <c r="L125" s="205"/>
      <c r="M125" s="205"/>
      <c r="N125" s="205">
        <f t="shared" si="0"/>
        <v>0</v>
      </c>
      <c r="O125" s="205"/>
      <c r="P125" s="205"/>
      <c r="Q125" s="205"/>
      <c r="R125" s="150"/>
      <c r="T125" s="151" t="s">
        <v>5</v>
      </c>
      <c r="U125" s="41" t="s">
        <v>43</v>
      </c>
      <c r="V125" s="152">
        <v>0.183</v>
      </c>
      <c r="W125" s="152">
        <f t="shared" si="1"/>
        <v>11.895</v>
      </c>
      <c r="X125" s="152">
        <v>0</v>
      </c>
      <c r="Y125" s="152">
        <f t="shared" si="2"/>
        <v>0</v>
      </c>
      <c r="Z125" s="152">
        <v>0.45</v>
      </c>
      <c r="AA125" s="153">
        <f t="shared" si="3"/>
        <v>29.25</v>
      </c>
      <c r="AR125" s="19" t="s">
        <v>173</v>
      </c>
      <c r="AT125" s="19" t="s">
        <v>169</v>
      </c>
      <c r="AU125" s="19" t="s">
        <v>89</v>
      </c>
      <c r="AY125" s="19" t="s">
        <v>168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173</v>
      </c>
      <c r="BM125" s="19" t="s">
        <v>188</v>
      </c>
    </row>
    <row r="126" spans="2:65" s="1" customFormat="1" ht="25.5" customHeight="1">
      <c r="B126" s="145"/>
      <c r="C126" s="146" t="s">
        <v>185</v>
      </c>
      <c r="D126" s="146" t="s">
        <v>169</v>
      </c>
      <c r="E126" s="147" t="s">
        <v>190</v>
      </c>
      <c r="F126" s="204" t="s">
        <v>191</v>
      </c>
      <c r="G126" s="204"/>
      <c r="H126" s="204"/>
      <c r="I126" s="204"/>
      <c r="J126" s="148" t="s">
        <v>192</v>
      </c>
      <c r="K126" s="149">
        <v>25</v>
      </c>
      <c r="L126" s="205"/>
      <c r="M126" s="205"/>
      <c r="N126" s="205">
        <f t="shared" si="0"/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0.13300000000000001</v>
      </c>
      <c r="W126" s="152">
        <f t="shared" si="1"/>
        <v>3.3250000000000002</v>
      </c>
      <c r="X126" s="152">
        <v>0</v>
      </c>
      <c r="Y126" s="152">
        <f t="shared" si="2"/>
        <v>0</v>
      </c>
      <c r="Z126" s="152">
        <v>0.20499999999999999</v>
      </c>
      <c r="AA126" s="153">
        <f t="shared" si="3"/>
        <v>5.125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173</v>
      </c>
      <c r="BM126" s="19" t="s">
        <v>193</v>
      </c>
    </row>
    <row r="127" spans="2:65" s="1" customFormat="1" ht="25.5" customHeight="1">
      <c r="B127" s="145"/>
      <c r="C127" s="146" t="s">
        <v>189</v>
      </c>
      <c r="D127" s="146" t="s">
        <v>169</v>
      </c>
      <c r="E127" s="147" t="s">
        <v>195</v>
      </c>
      <c r="F127" s="204" t="s">
        <v>196</v>
      </c>
      <c r="G127" s="204"/>
      <c r="H127" s="204"/>
      <c r="I127" s="204"/>
      <c r="J127" s="148" t="s">
        <v>197</v>
      </c>
      <c r="K127" s="149">
        <v>10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9.7000000000000003E-2</v>
      </c>
      <c r="W127" s="152">
        <f t="shared" si="1"/>
        <v>0.97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198</v>
      </c>
    </row>
    <row r="128" spans="2:65" s="1" customFormat="1" ht="25.5" customHeight="1">
      <c r="B128" s="145"/>
      <c r="C128" s="146" t="s">
        <v>194</v>
      </c>
      <c r="D128" s="146" t="s">
        <v>169</v>
      </c>
      <c r="E128" s="147" t="s">
        <v>1005</v>
      </c>
      <c r="F128" s="204" t="s">
        <v>1006</v>
      </c>
      <c r="G128" s="204"/>
      <c r="H128" s="204"/>
      <c r="I128" s="204"/>
      <c r="J128" s="148" t="s">
        <v>197</v>
      </c>
      <c r="K128" s="149">
        <v>35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0.10199999999999999</v>
      </c>
      <c r="W128" s="152">
        <f t="shared" si="1"/>
        <v>3.57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1007</v>
      </c>
    </row>
    <row r="129" spans="2:65" s="1" customFormat="1" ht="38.25" customHeight="1">
      <c r="B129" s="145"/>
      <c r="C129" s="146" t="s">
        <v>199</v>
      </c>
      <c r="D129" s="146" t="s">
        <v>169</v>
      </c>
      <c r="E129" s="147" t="s">
        <v>200</v>
      </c>
      <c r="F129" s="204" t="s">
        <v>201</v>
      </c>
      <c r="G129" s="204"/>
      <c r="H129" s="204"/>
      <c r="I129" s="204"/>
      <c r="J129" s="148" t="s">
        <v>197</v>
      </c>
      <c r="K129" s="149">
        <v>181.2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0.22900000000000001</v>
      </c>
      <c r="W129" s="152">
        <f t="shared" si="1"/>
        <v>41.494799999999998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202</v>
      </c>
    </row>
    <row r="130" spans="2:65" s="1" customFormat="1" ht="25.5" customHeight="1">
      <c r="B130" s="145"/>
      <c r="C130" s="146" t="s">
        <v>203</v>
      </c>
      <c r="D130" s="146" t="s">
        <v>169</v>
      </c>
      <c r="E130" s="147" t="s">
        <v>204</v>
      </c>
      <c r="F130" s="204" t="s">
        <v>205</v>
      </c>
      <c r="G130" s="204"/>
      <c r="H130" s="204"/>
      <c r="I130" s="204"/>
      <c r="J130" s="148" t="s">
        <v>197</v>
      </c>
      <c r="K130" s="149">
        <v>45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4.5999999999999999E-2</v>
      </c>
      <c r="W130" s="152">
        <f t="shared" si="1"/>
        <v>2.0699999999999998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206</v>
      </c>
    </row>
    <row r="131" spans="2:65" s="1" customFormat="1" ht="25.5" customHeight="1">
      <c r="B131" s="145"/>
      <c r="C131" s="146" t="s">
        <v>207</v>
      </c>
      <c r="D131" s="146" t="s">
        <v>169</v>
      </c>
      <c r="E131" s="147" t="s">
        <v>208</v>
      </c>
      <c r="F131" s="204" t="s">
        <v>209</v>
      </c>
      <c r="G131" s="204"/>
      <c r="H131" s="204"/>
      <c r="I131" s="204"/>
      <c r="J131" s="148" t="s">
        <v>197</v>
      </c>
      <c r="K131" s="149">
        <v>174.2</v>
      </c>
      <c r="L131" s="205"/>
      <c r="M131" s="205"/>
      <c r="N131" s="205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8.3000000000000004E-2</v>
      </c>
      <c r="W131" s="152">
        <f t="shared" si="1"/>
        <v>14.458600000000001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210</v>
      </c>
    </row>
    <row r="132" spans="2:65" s="1" customFormat="1" ht="38.25" customHeight="1">
      <c r="B132" s="145"/>
      <c r="C132" s="146" t="s">
        <v>87</v>
      </c>
      <c r="D132" s="146" t="s">
        <v>169</v>
      </c>
      <c r="E132" s="147" t="s">
        <v>211</v>
      </c>
      <c r="F132" s="204" t="s">
        <v>212</v>
      </c>
      <c r="G132" s="204"/>
      <c r="H132" s="204"/>
      <c r="I132" s="204"/>
      <c r="J132" s="148" t="s">
        <v>197</v>
      </c>
      <c r="K132" s="149">
        <v>871</v>
      </c>
      <c r="L132" s="205"/>
      <c r="M132" s="205"/>
      <c r="N132" s="205">
        <f t="shared" si="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4.0000000000000001E-3</v>
      </c>
      <c r="W132" s="152">
        <f t="shared" si="1"/>
        <v>3.484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173</v>
      </c>
      <c r="BM132" s="19" t="s">
        <v>213</v>
      </c>
    </row>
    <row r="133" spans="2:65" s="1" customFormat="1" ht="25.5" customHeight="1">
      <c r="B133" s="145"/>
      <c r="C133" s="146" t="s">
        <v>91</v>
      </c>
      <c r="D133" s="146" t="s">
        <v>169</v>
      </c>
      <c r="E133" s="147" t="s">
        <v>214</v>
      </c>
      <c r="F133" s="204" t="s">
        <v>215</v>
      </c>
      <c r="G133" s="204"/>
      <c r="H133" s="204"/>
      <c r="I133" s="204"/>
      <c r="J133" s="148" t="s">
        <v>197</v>
      </c>
      <c r="K133" s="149">
        <v>32</v>
      </c>
      <c r="L133" s="205"/>
      <c r="M133" s="205"/>
      <c r="N133" s="205">
        <f t="shared" si="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4.2999999999999997E-2</v>
      </c>
      <c r="W133" s="152">
        <f t="shared" si="1"/>
        <v>1.3759999999999999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173</v>
      </c>
      <c r="BM133" s="19" t="s">
        <v>216</v>
      </c>
    </row>
    <row r="134" spans="2:65" s="1" customFormat="1" ht="16.5" customHeight="1">
      <c r="B134" s="145"/>
      <c r="C134" s="155" t="s">
        <v>217</v>
      </c>
      <c r="D134" s="155" t="s">
        <v>218</v>
      </c>
      <c r="E134" s="156" t="s">
        <v>219</v>
      </c>
      <c r="F134" s="206" t="s">
        <v>220</v>
      </c>
      <c r="G134" s="206"/>
      <c r="H134" s="206"/>
      <c r="I134" s="206"/>
      <c r="J134" s="157" t="s">
        <v>221</v>
      </c>
      <c r="K134" s="158">
        <v>70.400000000000006</v>
      </c>
      <c r="L134" s="207"/>
      <c r="M134" s="207"/>
      <c r="N134" s="207">
        <f t="shared" si="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0</v>
      </c>
      <c r="W134" s="152">
        <f t="shared" si="1"/>
        <v>0</v>
      </c>
      <c r="X134" s="152">
        <v>1</v>
      </c>
      <c r="Y134" s="152">
        <f t="shared" si="2"/>
        <v>70.400000000000006</v>
      </c>
      <c r="Z134" s="152">
        <v>0</v>
      </c>
      <c r="AA134" s="153">
        <f t="shared" si="3"/>
        <v>0</v>
      </c>
      <c r="AR134" s="19" t="s">
        <v>199</v>
      </c>
      <c r="AT134" s="19" t="s">
        <v>218</v>
      </c>
      <c r="AU134" s="19" t="s">
        <v>89</v>
      </c>
      <c r="AY134" s="19" t="s">
        <v>168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173</v>
      </c>
      <c r="BM134" s="19" t="s">
        <v>222</v>
      </c>
    </row>
    <row r="135" spans="2:65" s="1" customFormat="1" ht="25.5" customHeight="1">
      <c r="B135" s="145"/>
      <c r="C135" s="146" t="s">
        <v>223</v>
      </c>
      <c r="D135" s="146" t="s">
        <v>169</v>
      </c>
      <c r="E135" s="147" t="s">
        <v>224</v>
      </c>
      <c r="F135" s="204" t="s">
        <v>225</v>
      </c>
      <c r="G135" s="204"/>
      <c r="H135" s="204"/>
      <c r="I135" s="204"/>
      <c r="J135" s="148" t="s">
        <v>221</v>
      </c>
      <c r="K135" s="149">
        <v>330.98</v>
      </c>
      <c r="L135" s="205"/>
      <c r="M135" s="205"/>
      <c r="N135" s="205">
        <f t="shared" si="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173</v>
      </c>
      <c r="BM135" s="19" t="s">
        <v>226</v>
      </c>
    </row>
    <row r="136" spans="2:65" s="1" customFormat="1" ht="25.5" customHeight="1">
      <c r="B136" s="145"/>
      <c r="C136" s="146" t="s">
        <v>11</v>
      </c>
      <c r="D136" s="146" t="s">
        <v>169</v>
      </c>
      <c r="E136" s="147" t="s">
        <v>227</v>
      </c>
      <c r="F136" s="204" t="s">
        <v>228</v>
      </c>
      <c r="G136" s="204"/>
      <c r="H136" s="204"/>
      <c r="I136" s="204"/>
      <c r="J136" s="148" t="s">
        <v>197</v>
      </c>
      <c r="K136" s="149">
        <v>7</v>
      </c>
      <c r="L136" s="205"/>
      <c r="M136" s="205"/>
      <c r="N136" s="205">
        <f t="shared" si="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0.29899999999999999</v>
      </c>
      <c r="W136" s="152">
        <f t="shared" si="1"/>
        <v>2.093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173</v>
      </c>
      <c r="AT136" s="19" t="s">
        <v>169</v>
      </c>
      <c r="AU136" s="19" t="s">
        <v>89</v>
      </c>
      <c r="AY136" s="19" t="s">
        <v>168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173</v>
      </c>
      <c r="BM136" s="19" t="s">
        <v>229</v>
      </c>
    </row>
    <row r="137" spans="2:65" s="1" customFormat="1" ht="38.25" customHeight="1">
      <c r="B137" s="145"/>
      <c r="C137" s="146" t="s">
        <v>96</v>
      </c>
      <c r="D137" s="146" t="s">
        <v>169</v>
      </c>
      <c r="E137" s="147" t="s">
        <v>1008</v>
      </c>
      <c r="F137" s="204" t="s">
        <v>1009</v>
      </c>
      <c r="G137" s="204"/>
      <c r="H137" s="204"/>
      <c r="I137" s="204"/>
      <c r="J137" s="148" t="s">
        <v>172</v>
      </c>
      <c r="K137" s="149">
        <v>350</v>
      </c>
      <c r="L137" s="205"/>
      <c r="M137" s="205"/>
      <c r="N137" s="205">
        <f t="shared" si="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1.2E-2</v>
      </c>
      <c r="W137" s="152">
        <f t="shared" si="1"/>
        <v>4.2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173</v>
      </c>
      <c r="AT137" s="19" t="s">
        <v>169</v>
      </c>
      <c r="AU137" s="19" t="s">
        <v>89</v>
      </c>
      <c r="AY137" s="19" t="s">
        <v>168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173</v>
      </c>
      <c r="BM137" s="19" t="s">
        <v>1010</v>
      </c>
    </row>
    <row r="138" spans="2:65" s="1" customFormat="1" ht="38.25" customHeight="1">
      <c r="B138" s="145"/>
      <c r="C138" s="146" t="s">
        <v>99</v>
      </c>
      <c r="D138" s="146" t="s">
        <v>169</v>
      </c>
      <c r="E138" s="147" t="s">
        <v>1011</v>
      </c>
      <c r="F138" s="204" t="s">
        <v>1012</v>
      </c>
      <c r="G138" s="204"/>
      <c r="H138" s="204"/>
      <c r="I138" s="204"/>
      <c r="J138" s="148" t="s">
        <v>172</v>
      </c>
      <c r="K138" s="149">
        <v>350</v>
      </c>
      <c r="L138" s="205"/>
      <c r="M138" s="205"/>
      <c r="N138" s="205">
        <f t="shared" si="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4.4999999999999998E-2</v>
      </c>
      <c r="W138" s="152">
        <f t="shared" si="1"/>
        <v>15.75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173</v>
      </c>
      <c r="BM138" s="19" t="s">
        <v>1013</v>
      </c>
    </row>
    <row r="139" spans="2:65" s="1" customFormat="1" ht="16.5" customHeight="1">
      <c r="B139" s="145"/>
      <c r="C139" s="155" t="s">
        <v>236</v>
      </c>
      <c r="D139" s="155" t="s">
        <v>218</v>
      </c>
      <c r="E139" s="156" t="s">
        <v>1014</v>
      </c>
      <c r="F139" s="206" t="s">
        <v>1015</v>
      </c>
      <c r="G139" s="206"/>
      <c r="H139" s="206"/>
      <c r="I139" s="206"/>
      <c r="J139" s="157" t="s">
        <v>773</v>
      </c>
      <c r="K139" s="158">
        <v>8.75</v>
      </c>
      <c r="L139" s="207"/>
      <c r="M139" s="207"/>
      <c r="N139" s="207">
        <f t="shared" si="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</v>
      </c>
      <c r="W139" s="152">
        <f t="shared" si="1"/>
        <v>0</v>
      </c>
      <c r="X139" s="152">
        <v>1E-3</v>
      </c>
      <c r="Y139" s="152">
        <f t="shared" si="2"/>
        <v>8.7500000000000008E-3</v>
      </c>
      <c r="Z139" s="152">
        <v>0</v>
      </c>
      <c r="AA139" s="153">
        <f t="shared" si="3"/>
        <v>0</v>
      </c>
      <c r="AR139" s="19" t="s">
        <v>199</v>
      </c>
      <c r="AT139" s="19" t="s">
        <v>218</v>
      </c>
      <c r="AU139" s="19" t="s">
        <v>89</v>
      </c>
      <c r="AY139" s="19" t="s">
        <v>168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173</v>
      </c>
      <c r="BM139" s="19" t="s">
        <v>1016</v>
      </c>
    </row>
    <row r="140" spans="2:65" s="1" customFormat="1" ht="25.5" customHeight="1">
      <c r="B140" s="145"/>
      <c r="C140" s="146" t="s">
        <v>241</v>
      </c>
      <c r="D140" s="146" t="s">
        <v>169</v>
      </c>
      <c r="E140" s="147" t="s">
        <v>230</v>
      </c>
      <c r="F140" s="204" t="s">
        <v>231</v>
      </c>
      <c r="G140" s="204"/>
      <c r="H140" s="204"/>
      <c r="I140" s="204"/>
      <c r="J140" s="148" t="s">
        <v>172</v>
      </c>
      <c r="K140" s="149">
        <v>356</v>
      </c>
      <c r="L140" s="205"/>
      <c r="M140" s="205"/>
      <c r="N140" s="205">
        <f t="shared" si="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1.7999999999999999E-2</v>
      </c>
      <c r="W140" s="152">
        <f t="shared" si="1"/>
        <v>6.4079999999999995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173</v>
      </c>
      <c r="BM140" s="19" t="s">
        <v>232</v>
      </c>
    </row>
    <row r="141" spans="2:65" s="10" customFormat="1" ht="29.85" customHeight="1">
      <c r="B141" s="134"/>
      <c r="C141" s="135"/>
      <c r="D141" s="144" t="s">
        <v>454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214">
        <f>BK141</f>
        <v>0</v>
      </c>
      <c r="O141" s="215"/>
      <c r="P141" s="215"/>
      <c r="Q141" s="215"/>
      <c r="R141" s="137"/>
      <c r="T141" s="138"/>
      <c r="U141" s="135"/>
      <c r="V141" s="135"/>
      <c r="W141" s="139">
        <f>W142</f>
        <v>0.1168</v>
      </c>
      <c r="X141" s="135"/>
      <c r="Y141" s="139">
        <f>Y142</f>
        <v>0.45126844080000006</v>
      </c>
      <c r="Z141" s="135"/>
      <c r="AA141" s="140">
        <f>AA142</f>
        <v>0</v>
      </c>
      <c r="AR141" s="141" t="s">
        <v>83</v>
      </c>
      <c r="AT141" s="142" t="s">
        <v>77</v>
      </c>
      <c r="AU141" s="142" t="s">
        <v>83</v>
      </c>
      <c r="AY141" s="141" t="s">
        <v>168</v>
      </c>
      <c r="BK141" s="143">
        <f>BK142</f>
        <v>0</v>
      </c>
    </row>
    <row r="142" spans="2:65" s="1" customFormat="1" ht="16.5" customHeight="1">
      <c r="B142" s="145"/>
      <c r="C142" s="146" t="s">
        <v>245</v>
      </c>
      <c r="D142" s="146" t="s">
        <v>169</v>
      </c>
      <c r="E142" s="147" t="s">
        <v>1017</v>
      </c>
      <c r="F142" s="204" t="s">
        <v>1018</v>
      </c>
      <c r="G142" s="204"/>
      <c r="H142" s="204"/>
      <c r="I142" s="204"/>
      <c r="J142" s="148" t="s">
        <v>197</v>
      </c>
      <c r="K142" s="149">
        <v>0.2</v>
      </c>
      <c r="L142" s="205"/>
      <c r="M142" s="205"/>
      <c r="N142" s="205">
        <f>ROUND(L142*K142,2)</f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0.58399999999999996</v>
      </c>
      <c r="W142" s="152">
        <f>V142*K142</f>
        <v>0.1168</v>
      </c>
      <c r="X142" s="152">
        <v>2.2563422040000001</v>
      </c>
      <c r="Y142" s="152">
        <f>X142*K142</f>
        <v>0.45126844080000006</v>
      </c>
      <c r="Z142" s="152">
        <v>0</v>
      </c>
      <c r="AA142" s="153">
        <f>Z142*K142</f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19" t="s">
        <v>83</v>
      </c>
      <c r="BK142" s="154">
        <f>ROUND(L142*K142,2)</f>
        <v>0</v>
      </c>
      <c r="BL142" s="19" t="s">
        <v>173</v>
      </c>
      <c r="BM142" s="19" t="s">
        <v>1019</v>
      </c>
    </row>
    <row r="143" spans="2:65" s="10" customFormat="1" ht="29.85" customHeight="1">
      <c r="B143" s="134"/>
      <c r="C143" s="135"/>
      <c r="D143" s="144" t="s">
        <v>144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14">
        <f>BK143</f>
        <v>0</v>
      </c>
      <c r="O143" s="215"/>
      <c r="P143" s="215"/>
      <c r="Q143" s="215"/>
      <c r="R143" s="137"/>
      <c r="T143" s="138"/>
      <c r="U143" s="135"/>
      <c r="V143" s="135"/>
      <c r="W143" s="139">
        <f>W144</f>
        <v>3.9133009999999997</v>
      </c>
      <c r="X143" s="135"/>
      <c r="Y143" s="139">
        <f>Y144</f>
        <v>0</v>
      </c>
      <c r="Z143" s="135"/>
      <c r="AA143" s="140">
        <f>AA144</f>
        <v>0.72239999999999993</v>
      </c>
      <c r="AR143" s="141" t="s">
        <v>83</v>
      </c>
      <c r="AT143" s="142" t="s">
        <v>77</v>
      </c>
      <c r="AU143" s="142" t="s">
        <v>83</v>
      </c>
      <c r="AY143" s="141" t="s">
        <v>168</v>
      </c>
      <c r="BK143" s="143">
        <f>BK144</f>
        <v>0</v>
      </c>
    </row>
    <row r="144" spans="2:65" s="1" customFormat="1" ht="25.5" customHeight="1">
      <c r="B144" s="145"/>
      <c r="C144" s="146" t="s">
        <v>10</v>
      </c>
      <c r="D144" s="146" t="s">
        <v>169</v>
      </c>
      <c r="E144" s="147" t="s">
        <v>233</v>
      </c>
      <c r="F144" s="204" t="s">
        <v>234</v>
      </c>
      <c r="G144" s="204"/>
      <c r="H144" s="204"/>
      <c r="I144" s="204"/>
      <c r="J144" s="148" t="s">
        <v>197</v>
      </c>
      <c r="K144" s="149">
        <v>0.30099999999999999</v>
      </c>
      <c r="L144" s="205"/>
      <c r="M144" s="205"/>
      <c r="N144" s="205">
        <f>ROUND(L144*K144,2)</f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13.000999999999999</v>
      </c>
      <c r="W144" s="152">
        <f>V144*K144</f>
        <v>3.9133009999999997</v>
      </c>
      <c r="X144" s="152">
        <v>0</v>
      </c>
      <c r="Y144" s="152">
        <f>X144*K144</f>
        <v>0</v>
      </c>
      <c r="Z144" s="152">
        <v>2.4</v>
      </c>
      <c r="AA144" s="153">
        <f>Z144*K144</f>
        <v>0.72239999999999993</v>
      </c>
      <c r="AR144" s="19" t="s">
        <v>173</v>
      </c>
      <c r="AT144" s="19" t="s">
        <v>169</v>
      </c>
      <c r="AU144" s="19" t="s">
        <v>89</v>
      </c>
      <c r="AY144" s="19" t="s">
        <v>168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19" t="s">
        <v>83</v>
      </c>
      <c r="BK144" s="154">
        <f>ROUND(L144*K144,2)</f>
        <v>0</v>
      </c>
      <c r="BL144" s="19" t="s">
        <v>173</v>
      </c>
      <c r="BM144" s="19" t="s">
        <v>235</v>
      </c>
    </row>
    <row r="145" spans="2:65" s="10" customFormat="1" ht="29.85" customHeight="1">
      <c r="B145" s="134"/>
      <c r="C145" s="135"/>
      <c r="D145" s="144" t="s">
        <v>146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14">
        <f>BK145</f>
        <v>0</v>
      </c>
      <c r="O145" s="215"/>
      <c r="P145" s="215"/>
      <c r="Q145" s="215"/>
      <c r="R145" s="137"/>
      <c r="T145" s="138"/>
      <c r="U145" s="135"/>
      <c r="V145" s="135"/>
      <c r="W145" s="139">
        <f>SUM(W146:W162)</f>
        <v>183.90800000000002</v>
      </c>
      <c r="X145" s="135"/>
      <c r="Y145" s="139">
        <f>SUM(Y146:Y162)</f>
        <v>231.88040000000001</v>
      </c>
      <c r="Z145" s="135"/>
      <c r="AA145" s="140">
        <f>SUM(AA146:AA162)</f>
        <v>0</v>
      </c>
      <c r="AR145" s="141" t="s">
        <v>83</v>
      </c>
      <c r="AT145" s="142" t="s">
        <v>77</v>
      </c>
      <c r="AU145" s="142" t="s">
        <v>83</v>
      </c>
      <c r="AY145" s="141" t="s">
        <v>168</v>
      </c>
      <c r="BK145" s="143">
        <f>SUM(BK146:BK162)</f>
        <v>0</v>
      </c>
    </row>
    <row r="146" spans="2:65" s="1" customFormat="1" ht="25.5" customHeight="1">
      <c r="B146" s="145"/>
      <c r="C146" s="146" t="s">
        <v>109</v>
      </c>
      <c r="D146" s="146" t="s">
        <v>169</v>
      </c>
      <c r="E146" s="147" t="s">
        <v>246</v>
      </c>
      <c r="F146" s="204" t="s">
        <v>247</v>
      </c>
      <c r="G146" s="204"/>
      <c r="H146" s="204"/>
      <c r="I146" s="204"/>
      <c r="J146" s="148" t="s">
        <v>172</v>
      </c>
      <c r="K146" s="149">
        <v>400</v>
      </c>
      <c r="L146" s="205"/>
      <c r="M146" s="205"/>
      <c r="N146" s="205">
        <f t="shared" ref="N146:N162" si="10">ROUND(L146*K146,2)</f>
        <v>0</v>
      </c>
      <c r="O146" s="205"/>
      <c r="P146" s="205"/>
      <c r="Q146" s="205"/>
      <c r="R146" s="150"/>
      <c r="T146" s="151" t="s">
        <v>5</v>
      </c>
      <c r="U146" s="41" t="s">
        <v>43</v>
      </c>
      <c r="V146" s="152">
        <v>1.9E-2</v>
      </c>
      <c r="W146" s="152">
        <f t="shared" ref="W146:W162" si="11">V146*K146</f>
        <v>7.6</v>
      </c>
      <c r="X146" s="152">
        <v>0</v>
      </c>
      <c r="Y146" s="152">
        <f t="shared" ref="Y146:Y162" si="12">X146*K146</f>
        <v>0</v>
      </c>
      <c r="Z146" s="152">
        <v>0</v>
      </c>
      <c r="AA146" s="153">
        <f t="shared" ref="AA146:AA162" si="13">Z146*K146</f>
        <v>0</v>
      </c>
      <c r="AR146" s="19" t="s">
        <v>173</v>
      </c>
      <c r="AT146" s="19" t="s">
        <v>169</v>
      </c>
      <c r="AU146" s="19" t="s">
        <v>89</v>
      </c>
      <c r="AY146" s="19" t="s">
        <v>168</v>
      </c>
      <c r="BE146" s="154">
        <f t="shared" ref="BE146:BE162" si="14">IF(U146="základní",N146,0)</f>
        <v>0</v>
      </c>
      <c r="BF146" s="154">
        <f t="shared" ref="BF146:BF162" si="15">IF(U146="snížená",N146,0)</f>
        <v>0</v>
      </c>
      <c r="BG146" s="154">
        <f t="shared" ref="BG146:BG162" si="16">IF(U146="zákl. přenesená",N146,0)</f>
        <v>0</v>
      </c>
      <c r="BH146" s="154">
        <f t="shared" ref="BH146:BH162" si="17">IF(U146="sníž. přenesená",N146,0)</f>
        <v>0</v>
      </c>
      <c r="BI146" s="154">
        <f t="shared" ref="BI146:BI162" si="18">IF(U146="nulová",N146,0)</f>
        <v>0</v>
      </c>
      <c r="BJ146" s="19" t="s">
        <v>83</v>
      </c>
      <c r="BK146" s="154">
        <f t="shared" ref="BK146:BK162" si="19">ROUND(L146*K146,2)</f>
        <v>0</v>
      </c>
      <c r="BL146" s="19" t="s">
        <v>173</v>
      </c>
      <c r="BM146" s="19" t="s">
        <v>248</v>
      </c>
    </row>
    <row r="147" spans="2:65" s="1" customFormat="1" ht="16.5" customHeight="1">
      <c r="B147" s="145"/>
      <c r="C147" s="155" t="s">
        <v>255</v>
      </c>
      <c r="D147" s="155" t="s">
        <v>218</v>
      </c>
      <c r="E147" s="156" t="s">
        <v>249</v>
      </c>
      <c r="F147" s="206" t="s">
        <v>250</v>
      </c>
      <c r="G147" s="206"/>
      <c r="H147" s="206"/>
      <c r="I147" s="206"/>
      <c r="J147" s="157" t="s">
        <v>221</v>
      </c>
      <c r="K147" s="158">
        <v>164</v>
      </c>
      <c r="L147" s="207"/>
      <c r="M147" s="207"/>
      <c r="N147" s="207">
        <f t="shared" si="10"/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0</v>
      </c>
      <c r="W147" s="152">
        <f t="shared" si="11"/>
        <v>0</v>
      </c>
      <c r="X147" s="152">
        <v>1</v>
      </c>
      <c r="Y147" s="152">
        <f t="shared" si="12"/>
        <v>164</v>
      </c>
      <c r="Z147" s="152">
        <v>0</v>
      </c>
      <c r="AA147" s="153">
        <f t="shared" si="13"/>
        <v>0</v>
      </c>
      <c r="AR147" s="19" t="s">
        <v>199</v>
      </c>
      <c r="AT147" s="19" t="s">
        <v>218</v>
      </c>
      <c r="AU147" s="19" t="s">
        <v>89</v>
      </c>
      <c r="AY147" s="19" t="s">
        <v>168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173</v>
      </c>
      <c r="BM147" s="19" t="s">
        <v>251</v>
      </c>
    </row>
    <row r="148" spans="2:65" s="1" customFormat="1" ht="16.5" customHeight="1">
      <c r="B148" s="145"/>
      <c r="C148" s="146" t="s">
        <v>259</v>
      </c>
      <c r="D148" s="146" t="s">
        <v>169</v>
      </c>
      <c r="E148" s="147" t="s">
        <v>256</v>
      </c>
      <c r="F148" s="204" t="s">
        <v>257</v>
      </c>
      <c r="G148" s="204"/>
      <c r="H148" s="204"/>
      <c r="I148" s="204"/>
      <c r="J148" s="148" t="s">
        <v>172</v>
      </c>
      <c r="K148" s="149">
        <v>70</v>
      </c>
      <c r="L148" s="205"/>
      <c r="M148" s="205"/>
      <c r="N148" s="205">
        <f t="shared" si="10"/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2.3E-2</v>
      </c>
      <c r="W148" s="152">
        <f t="shared" si="11"/>
        <v>1.6099999999999999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173</v>
      </c>
      <c r="AT148" s="19" t="s">
        <v>169</v>
      </c>
      <c r="AU148" s="19" t="s">
        <v>89</v>
      </c>
      <c r="AY148" s="19" t="s">
        <v>168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173</v>
      </c>
      <c r="BM148" s="19" t="s">
        <v>258</v>
      </c>
    </row>
    <row r="149" spans="2:65" s="1" customFormat="1" ht="16.5" customHeight="1">
      <c r="B149" s="145"/>
      <c r="C149" s="146" t="s">
        <v>263</v>
      </c>
      <c r="D149" s="146" t="s">
        <v>169</v>
      </c>
      <c r="E149" s="147" t="s">
        <v>260</v>
      </c>
      <c r="F149" s="204" t="s">
        <v>261</v>
      </c>
      <c r="G149" s="204"/>
      <c r="H149" s="204"/>
      <c r="I149" s="204"/>
      <c r="J149" s="148" t="s">
        <v>172</v>
      </c>
      <c r="K149" s="149">
        <v>240.5</v>
      </c>
      <c r="L149" s="205"/>
      <c r="M149" s="205"/>
      <c r="N149" s="205">
        <f t="shared" si="10"/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2.5999999999999999E-2</v>
      </c>
      <c r="W149" s="152">
        <f t="shared" si="11"/>
        <v>6.2530000000000001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173</v>
      </c>
      <c r="AT149" s="19" t="s">
        <v>169</v>
      </c>
      <c r="AU149" s="19" t="s">
        <v>89</v>
      </c>
      <c r="AY149" s="19" t="s">
        <v>168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173</v>
      </c>
      <c r="BM149" s="19" t="s">
        <v>262</v>
      </c>
    </row>
    <row r="150" spans="2:65" s="1" customFormat="1" ht="16.5" customHeight="1">
      <c r="B150" s="145"/>
      <c r="C150" s="146" t="s">
        <v>112</v>
      </c>
      <c r="D150" s="146" t="s">
        <v>169</v>
      </c>
      <c r="E150" s="147" t="s">
        <v>264</v>
      </c>
      <c r="F150" s="204" t="s">
        <v>265</v>
      </c>
      <c r="G150" s="204"/>
      <c r="H150" s="204"/>
      <c r="I150" s="204"/>
      <c r="J150" s="148" t="s">
        <v>172</v>
      </c>
      <c r="K150" s="149">
        <v>236</v>
      </c>
      <c r="L150" s="205"/>
      <c r="M150" s="205"/>
      <c r="N150" s="205">
        <f t="shared" si="10"/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2.9000000000000001E-2</v>
      </c>
      <c r="W150" s="152">
        <f t="shared" si="11"/>
        <v>6.8440000000000003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173</v>
      </c>
      <c r="AT150" s="19" t="s">
        <v>169</v>
      </c>
      <c r="AU150" s="19" t="s">
        <v>89</v>
      </c>
      <c r="AY150" s="19" t="s">
        <v>168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173</v>
      </c>
      <c r="BM150" s="19" t="s">
        <v>266</v>
      </c>
    </row>
    <row r="151" spans="2:65" s="1" customFormat="1" ht="38.25" customHeight="1">
      <c r="B151" s="145"/>
      <c r="C151" s="146" t="s">
        <v>115</v>
      </c>
      <c r="D151" s="146" t="s">
        <v>169</v>
      </c>
      <c r="E151" s="147" t="s">
        <v>544</v>
      </c>
      <c r="F151" s="204" t="s">
        <v>545</v>
      </c>
      <c r="G151" s="204"/>
      <c r="H151" s="204"/>
      <c r="I151" s="204"/>
      <c r="J151" s="148" t="s">
        <v>172</v>
      </c>
      <c r="K151" s="149">
        <v>110</v>
      </c>
      <c r="L151" s="205"/>
      <c r="M151" s="205"/>
      <c r="N151" s="205">
        <f t="shared" si="10"/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7.0999999999999994E-2</v>
      </c>
      <c r="W151" s="152">
        <f t="shared" si="11"/>
        <v>7.81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9" t="s">
        <v>173</v>
      </c>
      <c r="AT151" s="19" t="s">
        <v>169</v>
      </c>
      <c r="AU151" s="19" t="s">
        <v>89</v>
      </c>
      <c r="AY151" s="19" t="s">
        <v>168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173</v>
      </c>
      <c r="BM151" s="19" t="s">
        <v>1020</v>
      </c>
    </row>
    <row r="152" spans="2:65" s="1" customFormat="1" ht="25.5" customHeight="1">
      <c r="B152" s="145"/>
      <c r="C152" s="146" t="s">
        <v>273</v>
      </c>
      <c r="D152" s="146" t="s">
        <v>169</v>
      </c>
      <c r="E152" s="147" t="s">
        <v>1021</v>
      </c>
      <c r="F152" s="204" t="s">
        <v>1022</v>
      </c>
      <c r="G152" s="204"/>
      <c r="H152" s="204"/>
      <c r="I152" s="204"/>
      <c r="J152" s="148" t="s">
        <v>172</v>
      </c>
      <c r="K152" s="149">
        <v>50</v>
      </c>
      <c r="L152" s="205"/>
      <c r="M152" s="205"/>
      <c r="N152" s="205">
        <f t="shared" si="10"/>
        <v>0</v>
      </c>
      <c r="O152" s="205"/>
      <c r="P152" s="205"/>
      <c r="Q152" s="205"/>
      <c r="R152" s="150"/>
      <c r="T152" s="151" t="s">
        <v>5</v>
      </c>
      <c r="U152" s="41" t="s">
        <v>43</v>
      </c>
      <c r="V152" s="152">
        <v>2.7E-2</v>
      </c>
      <c r="W152" s="152">
        <f t="shared" si="11"/>
        <v>1.35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173</v>
      </c>
      <c r="AT152" s="19" t="s">
        <v>169</v>
      </c>
      <c r="AU152" s="19" t="s">
        <v>89</v>
      </c>
      <c r="AY152" s="19" t="s">
        <v>168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173</v>
      </c>
      <c r="BM152" s="19" t="s">
        <v>1023</v>
      </c>
    </row>
    <row r="153" spans="2:65" s="1" customFormat="1" ht="25.5" customHeight="1">
      <c r="B153" s="145"/>
      <c r="C153" s="146" t="s">
        <v>277</v>
      </c>
      <c r="D153" s="146" t="s">
        <v>169</v>
      </c>
      <c r="E153" s="147" t="s">
        <v>547</v>
      </c>
      <c r="F153" s="204" t="s">
        <v>548</v>
      </c>
      <c r="G153" s="204"/>
      <c r="H153" s="204"/>
      <c r="I153" s="204"/>
      <c r="J153" s="148" t="s">
        <v>172</v>
      </c>
      <c r="K153" s="149">
        <v>80</v>
      </c>
      <c r="L153" s="205"/>
      <c r="M153" s="205"/>
      <c r="N153" s="205">
        <f t="shared" si="10"/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4.0000000000000001E-3</v>
      </c>
      <c r="W153" s="152">
        <f t="shared" si="11"/>
        <v>0.32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173</v>
      </c>
      <c r="AT153" s="19" t="s">
        <v>169</v>
      </c>
      <c r="AU153" s="19" t="s">
        <v>89</v>
      </c>
      <c r="AY153" s="19" t="s">
        <v>168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173</v>
      </c>
      <c r="BM153" s="19" t="s">
        <v>1024</v>
      </c>
    </row>
    <row r="154" spans="2:65" s="1" customFormat="1" ht="25.5" customHeight="1">
      <c r="B154" s="145"/>
      <c r="C154" s="146" t="s">
        <v>281</v>
      </c>
      <c r="D154" s="146" t="s">
        <v>169</v>
      </c>
      <c r="E154" s="147" t="s">
        <v>550</v>
      </c>
      <c r="F154" s="204" t="s">
        <v>551</v>
      </c>
      <c r="G154" s="204"/>
      <c r="H154" s="204"/>
      <c r="I154" s="204"/>
      <c r="J154" s="148" t="s">
        <v>172</v>
      </c>
      <c r="K154" s="149">
        <v>140</v>
      </c>
      <c r="L154" s="205"/>
      <c r="M154" s="205"/>
      <c r="N154" s="205">
        <f t="shared" si="10"/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2E-3</v>
      </c>
      <c r="W154" s="152">
        <f t="shared" si="11"/>
        <v>0.28000000000000003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9" t="s">
        <v>173</v>
      </c>
      <c r="AT154" s="19" t="s">
        <v>169</v>
      </c>
      <c r="AU154" s="19" t="s">
        <v>89</v>
      </c>
      <c r="AY154" s="19" t="s">
        <v>168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173</v>
      </c>
      <c r="BM154" s="19" t="s">
        <v>1025</v>
      </c>
    </row>
    <row r="155" spans="2:65" s="1" customFormat="1" ht="38.25" customHeight="1">
      <c r="B155" s="145"/>
      <c r="C155" s="146" t="s">
        <v>285</v>
      </c>
      <c r="D155" s="146" t="s">
        <v>169</v>
      </c>
      <c r="E155" s="147" t="s">
        <v>553</v>
      </c>
      <c r="F155" s="204" t="s">
        <v>554</v>
      </c>
      <c r="G155" s="204"/>
      <c r="H155" s="204"/>
      <c r="I155" s="204"/>
      <c r="J155" s="148" t="s">
        <v>172</v>
      </c>
      <c r="K155" s="149">
        <v>110</v>
      </c>
      <c r="L155" s="205"/>
      <c r="M155" s="205"/>
      <c r="N155" s="205">
        <f t="shared" si="10"/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6.6000000000000003E-2</v>
      </c>
      <c r="W155" s="152">
        <f t="shared" si="11"/>
        <v>7.2600000000000007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R155" s="19" t="s">
        <v>173</v>
      </c>
      <c r="AT155" s="19" t="s">
        <v>169</v>
      </c>
      <c r="AU155" s="19" t="s">
        <v>89</v>
      </c>
      <c r="AY155" s="19" t="s">
        <v>168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173</v>
      </c>
      <c r="BM155" s="19" t="s">
        <v>1026</v>
      </c>
    </row>
    <row r="156" spans="2:65" s="1" customFormat="1" ht="38.25" customHeight="1">
      <c r="B156" s="145"/>
      <c r="C156" s="146" t="s">
        <v>289</v>
      </c>
      <c r="D156" s="146" t="s">
        <v>169</v>
      </c>
      <c r="E156" s="147" t="s">
        <v>1027</v>
      </c>
      <c r="F156" s="204" t="s">
        <v>1028</v>
      </c>
      <c r="G156" s="204"/>
      <c r="H156" s="204"/>
      <c r="I156" s="204"/>
      <c r="J156" s="148" t="s">
        <v>172</v>
      </c>
      <c r="K156" s="149">
        <v>26</v>
      </c>
      <c r="L156" s="205"/>
      <c r="M156" s="205"/>
      <c r="N156" s="205">
        <f t="shared" si="1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1.1060000000000001</v>
      </c>
      <c r="W156" s="152">
        <f t="shared" si="11"/>
        <v>28.756000000000004</v>
      </c>
      <c r="X156" s="152">
        <v>0.1837</v>
      </c>
      <c r="Y156" s="152">
        <f t="shared" si="12"/>
        <v>4.7762000000000002</v>
      </c>
      <c r="Z156" s="152">
        <v>0</v>
      </c>
      <c r="AA156" s="153">
        <f t="shared" si="13"/>
        <v>0</v>
      </c>
      <c r="AR156" s="19" t="s">
        <v>173</v>
      </c>
      <c r="AT156" s="19" t="s">
        <v>169</v>
      </c>
      <c r="AU156" s="19" t="s">
        <v>89</v>
      </c>
      <c r="AY156" s="19" t="s">
        <v>168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173</v>
      </c>
      <c r="BM156" s="19" t="s">
        <v>1029</v>
      </c>
    </row>
    <row r="157" spans="2:65" s="1" customFormat="1" ht="25.5" customHeight="1">
      <c r="B157" s="145"/>
      <c r="C157" s="155" t="s">
        <v>293</v>
      </c>
      <c r="D157" s="155" t="s">
        <v>218</v>
      </c>
      <c r="E157" s="156" t="s">
        <v>581</v>
      </c>
      <c r="F157" s="206" t="s">
        <v>582</v>
      </c>
      <c r="G157" s="206"/>
      <c r="H157" s="206"/>
      <c r="I157" s="206"/>
      <c r="J157" s="157" t="s">
        <v>221</v>
      </c>
      <c r="K157" s="158">
        <v>6.5650000000000004</v>
      </c>
      <c r="L157" s="207"/>
      <c r="M157" s="207"/>
      <c r="N157" s="207">
        <f t="shared" si="1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</v>
      </c>
      <c r="W157" s="152">
        <f t="shared" si="11"/>
        <v>0</v>
      </c>
      <c r="X157" s="152">
        <v>1</v>
      </c>
      <c r="Y157" s="152">
        <f t="shared" si="12"/>
        <v>6.5650000000000004</v>
      </c>
      <c r="Z157" s="152">
        <v>0</v>
      </c>
      <c r="AA157" s="153">
        <f t="shared" si="13"/>
        <v>0</v>
      </c>
      <c r="AR157" s="19" t="s">
        <v>199</v>
      </c>
      <c r="AT157" s="19" t="s">
        <v>218</v>
      </c>
      <c r="AU157" s="19" t="s">
        <v>89</v>
      </c>
      <c r="AY157" s="19" t="s">
        <v>168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173</v>
      </c>
      <c r="BM157" s="19" t="s">
        <v>1030</v>
      </c>
    </row>
    <row r="158" spans="2:65" s="1" customFormat="1" ht="25.5" customHeight="1">
      <c r="B158" s="145"/>
      <c r="C158" s="146" t="s">
        <v>297</v>
      </c>
      <c r="D158" s="146" t="s">
        <v>169</v>
      </c>
      <c r="E158" s="147" t="s">
        <v>270</v>
      </c>
      <c r="F158" s="204" t="s">
        <v>271</v>
      </c>
      <c r="G158" s="204"/>
      <c r="H158" s="204"/>
      <c r="I158" s="204"/>
      <c r="J158" s="148" t="s">
        <v>172</v>
      </c>
      <c r="K158" s="149">
        <v>130</v>
      </c>
      <c r="L158" s="205"/>
      <c r="M158" s="205"/>
      <c r="N158" s="205">
        <f t="shared" si="1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0.5</v>
      </c>
      <c r="W158" s="152">
        <f t="shared" si="11"/>
        <v>65</v>
      </c>
      <c r="X158" s="152">
        <v>8.4250000000000005E-2</v>
      </c>
      <c r="Y158" s="152">
        <f t="shared" si="12"/>
        <v>10.952500000000001</v>
      </c>
      <c r="Z158" s="152">
        <v>0</v>
      </c>
      <c r="AA158" s="153">
        <f t="shared" si="13"/>
        <v>0</v>
      </c>
      <c r="AR158" s="19" t="s">
        <v>173</v>
      </c>
      <c r="AT158" s="19" t="s">
        <v>169</v>
      </c>
      <c r="AU158" s="19" t="s">
        <v>89</v>
      </c>
      <c r="AY158" s="19" t="s">
        <v>168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173</v>
      </c>
      <c r="BM158" s="19" t="s">
        <v>272</v>
      </c>
    </row>
    <row r="159" spans="2:65" s="1" customFormat="1" ht="25.5" customHeight="1">
      <c r="B159" s="145"/>
      <c r="C159" s="155" t="s">
        <v>301</v>
      </c>
      <c r="D159" s="155" t="s">
        <v>218</v>
      </c>
      <c r="E159" s="156" t="s">
        <v>1031</v>
      </c>
      <c r="F159" s="206" t="s">
        <v>1032</v>
      </c>
      <c r="G159" s="206"/>
      <c r="H159" s="206"/>
      <c r="I159" s="206"/>
      <c r="J159" s="157" t="s">
        <v>172</v>
      </c>
      <c r="K159" s="158">
        <v>121.2</v>
      </c>
      <c r="L159" s="207"/>
      <c r="M159" s="207"/>
      <c r="N159" s="207">
        <f t="shared" si="1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0</v>
      </c>
      <c r="W159" s="152">
        <f t="shared" si="11"/>
        <v>0</v>
      </c>
      <c r="X159" s="152">
        <v>0.14000000000000001</v>
      </c>
      <c r="Y159" s="152">
        <f t="shared" si="12"/>
        <v>16.968000000000004</v>
      </c>
      <c r="Z159" s="152">
        <v>0</v>
      </c>
      <c r="AA159" s="153">
        <f t="shared" si="13"/>
        <v>0</v>
      </c>
      <c r="AR159" s="19" t="s">
        <v>199</v>
      </c>
      <c r="AT159" s="19" t="s">
        <v>218</v>
      </c>
      <c r="AU159" s="19" t="s">
        <v>89</v>
      </c>
      <c r="AY159" s="19" t="s">
        <v>168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173</v>
      </c>
      <c r="BM159" s="19" t="s">
        <v>1033</v>
      </c>
    </row>
    <row r="160" spans="2:65" s="1" customFormat="1" ht="16.5" customHeight="1">
      <c r="B160" s="145"/>
      <c r="C160" s="155" t="s">
        <v>305</v>
      </c>
      <c r="D160" s="155" t="s">
        <v>218</v>
      </c>
      <c r="E160" s="156" t="s">
        <v>278</v>
      </c>
      <c r="F160" s="206" t="s">
        <v>279</v>
      </c>
      <c r="G160" s="206"/>
      <c r="H160" s="206"/>
      <c r="I160" s="206"/>
      <c r="J160" s="157" t="s">
        <v>172</v>
      </c>
      <c r="K160" s="158">
        <v>10.3</v>
      </c>
      <c r="L160" s="207"/>
      <c r="M160" s="207"/>
      <c r="N160" s="207">
        <f t="shared" si="1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 t="shared" si="11"/>
        <v>0</v>
      </c>
      <c r="X160" s="152">
        <v>0.14599999999999999</v>
      </c>
      <c r="Y160" s="152">
        <f t="shared" si="12"/>
        <v>1.5038</v>
      </c>
      <c r="Z160" s="152">
        <v>0</v>
      </c>
      <c r="AA160" s="153">
        <f t="shared" si="13"/>
        <v>0</v>
      </c>
      <c r="AR160" s="19" t="s">
        <v>199</v>
      </c>
      <c r="AT160" s="19" t="s">
        <v>218</v>
      </c>
      <c r="AU160" s="19" t="s">
        <v>89</v>
      </c>
      <c r="AY160" s="19" t="s">
        <v>168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173</v>
      </c>
      <c r="BM160" s="19" t="s">
        <v>280</v>
      </c>
    </row>
    <row r="161" spans="2:65" s="1" customFormat="1" ht="38.25" customHeight="1">
      <c r="B161" s="145"/>
      <c r="C161" s="146" t="s">
        <v>309</v>
      </c>
      <c r="D161" s="146" t="s">
        <v>169</v>
      </c>
      <c r="E161" s="147" t="s">
        <v>286</v>
      </c>
      <c r="F161" s="204" t="s">
        <v>287</v>
      </c>
      <c r="G161" s="204"/>
      <c r="H161" s="204"/>
      <c r="I161" s="204"/>
      <c r="J161" s="148" t="s">
        <v>172</v>
      </c>
      <c r="K161" s="149">
        <v>95</v>
      </c>
      <c r="L161" s="205"/>
      <c r="M161" s="205"/>
      <c r="N161" s="205">
        <f t="shared" si="1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0.53500000000000003</v>
      </c>
      <c r="W161" s="152">
        <f t="shared" si="11"/>
        <v>50.825000000000003</v>
      </c>
      <c r="X161" s="152">
        <v>0.10362</v>
      </c>
      <c r="Y161" s="152">
        <f t="shared" si="12"/>
        <v>9.8438999999999997</v>
      </c>
      <c r="Z161" s="152">
        <v>0</v>
      </c>
      <c r="AA161" s="153">
        <f t="shared" si="13"/>
        <v>0</v>
      </c>
      <c r="AR161" s="19" t="s">
        <v>173</v>
      </c>
      <c r="AT161" s="19" t="s">
        <v>169</v>
      </c>
      <c r="AU161" s="19" t="s">
        <v>89</v>
      </c>
      <c r="AY161" s="19" t="s">
        <v>168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173</v>
      </c>
      <c r="BM161" s="19" t="s">
        <v>288</v>
      </c>
    </row>
    <row r="162" spans="2:65" s="1" customFormat="1" ht="25.5" customHeight="1">
      <c r="B162" s="145"/>
      <c r="C162" s="155" t="s">
        <v>313</v>
      </c>
      <c r="D162" s="155" t="s">
        <v>218</v>
      </c>
      <c r="E162" s="156" t="s">
        <v>1034</v>
      </c>
      <c r="F162" s="206" t="s">
        <v>1035</v>
      </c>
      <c r="G162" s="206"/>
      <c r="H162" s="206"/>
      <c r="I162" s="206"/>
      <c r="J162" s="157" t="s">
        <v>172</v>
      </c>
      <c r="K162" s="158">
        <v>95.95</v>
      </c>
      <c r="L162" s="207"/>
      <c r="M162" s="207"/>
      <c r="N162" s="207">
        <f t="shared" si="1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</v>
      </c>
      <c r="W162" s="152">
        <f t="shared" si="11"/>
        <v>0</v>
      </c>
      <c r="X162" s="152">
        <v>0.18</v>
      </c>
      <c r="Y162" s="152">
        <f t="shared" si="12"/>
        <v>17.271000000000001</v>
      </c>
      <c r="Z162" s="152">
        <v>0</v>
      </c>
      <c r="AA162" s="153">
        <f t="shared" si="13"/>
        <v>0</v>
      </c>
      <c r="AR162" s="19" t="s">
        <v>199</v>
      </c>
      <c r="AT162" s="19" t="s">
        <v>218</v>
      </c>
      <c r="AU162" s="19" t="s">
        <v>89</v>
      </c>
      <c r="AY162" s="19" t="s">
        <v>168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173</v>
      </c>
      <c r="BM162" s="19" t="s">
        <v>1036</v>
      </c>
    </row>
    <row r="163" spans="2:65" s="10" customFormat="1" ht="29.85" customHeight="1">
      <c r="B163" s="134"/>
      <c r="C163" s="135"/>
      <c r="D163" s="144" t="s">
        <v>148</v>
      </c>
      <c r="E163" s="144"/>
      <c r="F163" s="144"/>
      <c r="G163" s="144"/>
      <c r="H163" s="144"/>
      <c r="I163" s="144"/>
      <c r="J163" s="144"/>
      <c r="K163" s="144"/>
      <c r="L163" s="144"/>
      <c r="M163" s="144"/>
      <c r="N163" s="214">
        <f>BK163</f>
        <v>0</v>
      </c>
      <c r="O163" s="215"/>
      <c r="P163" s="215"/>
      <c r="Q163" s="215"/>
      <c r="R163" s="137"/>
      <c r="T163" s="138"/>
      <c r="U163" s="135"/>
      <c r="V163" s="135"/>
      <c r="W163" s="139">
        <f>SUM(W164:W196)</f>
        <v>103.47230000000002</v>
      </c>
      <c r="X163" s="135"/>
      <c r="Y163" s="139">
        <f>SUM(Y164:Y196)</f>
        <v>43.328959115000004</v>
      </c>
      <c r="Z163" s="135"/>
      <c r="AA163" s="140">
        <f>SUM(AA164:AA196)</f>
        <v>3.8210000000000002</v>
      </c>
      <c r="AR163" s="141" t="s">
        <v>83</v>
      </c>
      <c r="AT163" s="142" t="s">
        <v>77</v>
      </c>
      <c r="AU163" s="142" t="s">
        <v>83</v>
      </c>
      <c r="AY163" s="141" t="s">
        <v>168</v>
      </c>
      <c r="BK163" s="143">
        <f>SUM(BK164:BK196)</f>
        <v>0</v>
      </c>
    </row>
    <row r="164" spans="2:65" s="1" customFormat="1" ht="16.5" customHeight="1">
      <c r="B164" s="145"/>
      <c r="C164" s="146" t="s">
        <v>317</v>
      </c>
      <c r="D164" s="146" t="s">
        <v>169</v>
      </c>
      <c r="E164" s="147" t="s">
        <v>565</v>
      </c>
      <c r="F164" s="204" t="s">
        <v>566</v>
      </c>
      <c r="G164" s="204"/>
      <c r="H164" s="204"/>
      <c r="I164" s="204"/>
      <c r="J164" s="148" t="s">
        <v>239</v>
      </c>
      <c r="K164" s="149">
        <v>4</v>
      </c>
      <c r="L164" s="205"/>
      <c r="M164" s="205"/>
      <c r="N164" s="205">
        <f t="shared" ref="N164:N196" si="20">ROUND(L164*K164,2)</f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0.05</v>
      </c>
      <c r="W164" s="152">
        <f t="shared" ref="W164:W196" si="21">V164*K164</f>
        <v>0.2</v>
      </c>
      <c r="X164" s="152">
        <v>1.8000000000000001E-4</v>
      </c>
      <c r="Y164" s="152">
        <f t="shared" ref="Y164:Y196" si="22">X164*K164</f>
        <v>7.2000000000000005E-4</v>
      </c>
      <c r="Z164" s="152">
        <v>0</v>
      </c>
      <c r="AA164" s="153">
        <f t="shared" ref="AA164:AA196" si="23">Z164*K164</f>
        <v>0</v>
      </c>
      <c r="AR164" s="19" t="s">
        <v>173</v>
      </c>
      <c r="AT164" s="19" t="s">
        <v>169</v>
      </c>
      <c r="AU164" s="19" t="s">
        <v>89</v>
      </c>
      <c r="AY164" s="19" t="s">
        <v>168</v>
      </c>
      <c r="BE164" s="154">
        <f t="shared" ref="BE164:BE196" si="24">IF(U164="základní",N164,0)</f>
        <v>0</v>
      </c>
      <c r="BF164" s="154">
        <f t="shared" ref="BF164:BF196" si="25">IF(U164="snížená",N164,0)</f>
        <v>0</v>
      </c>
      <c r="BG164" s="154">
        <f t="shared" ref="BG164:BG196" si="26">IF(U164="zákl. přenesená",N164,0)</f>
        <v>0</v>
      </c>
      <c r="BH164" s="154">
        <f t="shared" ref="BH164:BH196" si="27">IF(U164="sníž. přenesená",N164,0)</f>
        <v>0</v>
      </c>
      <c r="BI164" s="154">
        <f t="shared" ref="BI164:BI196" si="28">IF(U164="nulová",N164,0)</f>
        <v>0</v>
      </c>
      <c r="BJ164" s="19" t="s">
        <v>83</v>
      </c>
      <c r="BK164" s="154">
        <f t="shared" ref="BK164:BK196" si="29">ROUND(L164*K164,2)</f>
        <v>0</v>
      </c>
      <c r="BL164" s="19" t="s">
        <v>173</v>
      </c>
      <c r="BM164" s="19" t="s">
        <v>1037</v>
      </c>
    </row>
    <row r="165" spans="2:65" s="1" customFormat="1" ht="16.5" customHeight="1">
      <c r="B165" s="145"/>
      <c r="C165" s="155" t="s">
        <v>321</v>
      </c>
      <c r="D165" s="155" t="s">
        <v>218</v>
      </c>
      <c r="E165" s="156" t="s">
        <v>568</v>
      </c>
      <c r="F165" s="206" t="s">
        <v>569</v>
      </c>
      <c r="G165" s="206"/>
      <c r="H165" s="206"/>
      <c r="I165" s="206"/>
      <c r="J165" s="157" t="s">
        <v>239</v>
      </c>
      <c r="K165" s="158">
        <v>4</v>
      </c>
      <c r="L165" s="207"/>
      <c r="M165" s="207"/>
      <c r="N165" s="207">
        <f t="shared" si="20"/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0</v>
      </c>
      <c r="W165" s="152">
        <f t="shared" si="21"/>
        <v>0</v>
      </c>
      <c r="X165" s="152">
        <v>0</v>
      </c>
      <c r="Y165" s="152">
        <f t="shared" si="22"/>
        <v>0</v>
      </c>
      <c r="Z165" s="152">
        <v>0</v>
      </c>
      <c r="AA165" s="153">
        <f t="shared" si="23"/>
        <v>0</v>
      </c>
      <c r="AR165" s="19" t="s">
        <v>199</v>
      </c>
      <c r="AT165" s="19" t="s">
        <v>218</v>
      </c>
      <c r="AU165" s="19" t="s">
        <v>89</v>
      </c>
      <c r="AY165" s="19" t="s">
        <v>168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173</v>
      </c>
      <c r="BM165" s="19" t="s">
        <v>1038</v>
      </c>
    </row>
    <row r="166" spans="2:65" s="1" customFormat="1" ht="25.5" customHeight="1">
      <c r="B166" s="145"/>
      <c r="C166" s="146" t="s">
        <v>118</v>
      </c>
      <c r="D166" s="146" t="s">
        <v>169</v>
      </c>
      <c r="E166" s="147" t="s">
        <v>325</v>
      </c>
      <c r="F166" s="204" t="s">
        <v>326</v>
      </c>
      <c r="G166" s="204"/>
      <c r="H166" s="204"/>
      <c r="I166" s="204"/>
      <c r="J166" s="148" t="s">
        <v>239</v>
      </c>
      <c r="K166" s="149">
        <v>10</v>
      </c>
      <c r="L166" s="205"/>
      <c r="M166" s="205"/>
      <c r="N166" s="205">
        <f t="shared" si="20"/>
        <v>0</v>
      </c>
      <c r="O166" s="205"/>
      <c r="P166" s="205"/>
      <c r="Q166" s="205"/>
      <c r="R166" s="150"/>
      <c r="T166" s="151" t="s">
        <v>5</v>
      </c>
      <c r="U166" s="41" t="s">
        <v>43</v>
      </c>
      <c r="V166" s="152">
        <v>0.2</v>
      </c>
      <c r="W166" s="152">
        <f t="shared" si="21"/>
        <v>2</v>
      </c>
      <c r="X166" s="152">
        <v>6.9999999999999999E-4</v>
      </c>
      <c r="Y166" s="152">
        <f t="shared" si="22"/>
        <v>7.0000000000000001E-3</v>
      </c>
      <c r="Z166" s="152">
        <v>0</v>
      </c>
      <c r="AA166" s="153">
        <f t="shared" si="23"/>
        <v>0</v>
      </c>
      <c r="AR166" s="19" t="s">
        <v>173</v>
      </c>
      <c r="AT166" s="19" t="s">
        <v>169</v>
      </c>
      <c r="AU166" s="19" t="s">
        <v>89</v>
      </c>
      <c r="AY166" s="19" t="s">
        <v>168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173</v>
      </c>
      <c r="BM166" s="19" t="s">
        <v>327</v>
      </c>
    </row>
    <row r="167" spans="2:65" s="1" customFormat="1" ht="25.5" customHeight="1">
      <c r="B167" s="145"/>
      <c r="C167" s="155" t="s">
        <v>328</v>
      </c>
      <c r="D167" s="155" t="s">
        <v>218</v>
      </c>
      <c r="E167" s="156" t="s">
        <v>1039</v>
      </c>
      <c r="F167" s="206" t="s">
        <v>1040</v>
      </c>
      <c r="G167" s="206"/>
      <c r="H167" s="206"/>
      <c r="I167" s="206"/>
      <c r="J167" s="157" t="s">
        <v>239</v>
      </c>
      <c r="K167" s="158">
        <v>1</v>
      </c>
      <c r="L167" s="207"/>
      <c r="M167" s="207"/>
      <c r="N167" s="207">
        <f t="shared" si="20"/>
        <v>0</v>
      </c>
      <c r="O167" s="205"/>
      <c r="P167" s="205"/>
      <c r="Q167" s="205"/>
      <c r="R167" s="150"/>
      <c r="T167" s="151" t="s">
        <v>5</v>
      </c>
      <c r="U167" s="41" t="s">
        <v>43</v>
      </c>
      <c r="V167" s="152">
        <v>0</v>
      </c>
      <c r="W167" s="152">
        <f t="shared" si="21"/>
        <v>0</v>
      </c>
      <c r="X167" s="152">
        <v>2E-3</v>
      </c>
      <c r="Y167" s="152">
        <f t="shared" si="22"/>
        <v>2E-3</v>
      </c>
      <c r="Z167" s="152">
        <v>0</v>
      </c>
      <c r="AA167" s="153">
        <f t="shared" si="23"/>
        <v>0</v>
      </c>
      <c r="AR167" s="19" t="s">
        <v>199</v>
      </c>
      <c r="AT167" s="19" t="s">
        <v>218</v>
      </c>
      <c r="AU167" s="19" t="s">
        <v>89</v>
      </c>
      <c r="AY167" s="19" t="s">
        <v>168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173</v>
      </c>
      <c r="BM167" s="19" t="s">
        <v>331</v>
      </c>
    </row>
    <row r="168" spans="2:65" s="1" customFormat="1" ht="25.5" customHeight="1">
      <c r="B168" s="145"/>
      <c r="C168" s="155" t="s">
        <v>332</v>
      </c>
      <c r="D168" s="155" t="s">
        <v>218</v>
      </c>
      <c r="E168" s="156" t="s">
        <v>333</v>
      </c>
      <c r="F168" s="206" t="s">
        <v>334</v>
      </c>
      <c r="G168" s="206"/>
      <c r="H168" s="206"/>
      <c r="I168" s="206"/>
      <c r="J168" s="157" t="s">
        <v>239</v>
      </c>
      <c r="K168" s="158">
        <v>4</v>
      </c>
      <c r="L168" s="207"/>
      <c r="M168" s="207"/>
      <c r="N168" s="207">
        <f t="shared" si="20"/>
        <v>0</v>
      </c>
      <c r="O168" s="205"/>
      <c r="P168" s="205"/>
      <c r="Q168" s="205"/>
      <c r="R168" s="150"/>
      <c r="T168" s="151" t="s">
        <v>5</v>
      </c>
      <c r="U168" s="41" t="s">
        <v>43</v>
      </c>
      <c r="V168" s="152">
        <v>0</v>
      </c>
      <c r="W168" s="152">
        <f t="shared" si="21"/>
        <v>0</v>
      </c>
      <c r="X168" s="152">
        <v>3.0000000000000001E-3</v>
      </c>
      <c r="Y168" s="152">
        <f t="shared" si="22"/>
        <v>1.2E-2</v>
      </c>
      <c r="Z168" s="152">
        <v>0</v>
      </c>
      <c r="AA168" s="153">
        <f t="shared" si="23"/>
        <v>0</v>
      </c>
      <c r="AR168" s="19" t="s">
        <v>199</v>
      </c>
      <c r="AT168" s="19" t="s">
        <v>218</v>
      </c>
      <c r="AU168" s="19" t="s">
        <v>89</v>
      </c>
      <c r="AY168" s="19" t="s">
        <v>168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173</v>
      </c>
      <c r="BM168" s="19" t="s">
        <v>335</v>
      </c>
    </row>
    <row r="169" spans="2:65" s="1" customFormat="1" ht="25.5" customHeight="1">
      <c r="B169" s="145"/>
      <c r="C169" s="155" t="s">
        <v>336</v>
      </c>
      <c r="D169" s="155" t="s">
        <v>218</v>
      </c>
      <c r="E169" s="156" t="s">
        <v>1041</v>
      </c>
      <c r="F169" s="206" t="s">
        <v>1042</v>
      </c>
      <c r="G169" s="206"/>
      <c r="H169" s="206"/>
      <c r="I169" s="206"/>
      <c r="J169" s="157" t="s">
        <v>239</v>
      </c>
      <c r="K169" s="158">
        <v>2</v>
      </c>
      <c r="L169" s="207"/>
      <c r="M169" s="207"/>
      <c r="N169" s="207">
        <f t="shared" si="20"/>
        <v>0</v>
      </c>
      <c r="O169" s="205"/>
      <c r="P169" s="205"/>
      <c r="Q169" s="205"/>
      <c r="R169" s="150"/>
      <c r="T169" s="151" t="s">
        <v>5</v>
      </c>
      <c r="U169" s="41" t="s">
        <v>43</v>
      </c>
      <c r="V169" s="152">
        <v>0</v>
      </c>
      <c r="W169" s="152">
        <f t="shared" si="21"/>
        <v>0</v>
      </c>
      <c r="X169" s="152">
        <v>2.0999999999999999E-3</v>
      </c>
      <c r="Y169" s="152">
        <f t="shared" si="22"/>
        <v>4.1999999999999997E-3</v>
      </c>
      <c r="Z169" s="152">
        <v>0</v>
      </c>
      <c r="AA169" s="153">
        <f t="shared" si="23"/>
        <v>0</v>
      </c>
      <c r="AR169" s="19" t="s">
        <v>199</v>
      </c>
      <c r="AT169" s="19" t="s">
        <v>218</v>
      </c>
      <c r="AU169" s="19" t="s">
        <v>89</v>
      </c>
      <c r="AY169" s="19" t="s">
        <v>168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173</v>
      </c>
      <c r="BM169" s="19" t="s">
        <v>1043</v>
      </c>
    </row>
    <row r="170" spans="2:65" s="1" customFormat="1" ht="25.5" customHeight="1">
      <c r="B170" s="145"/>
      <c r="C170" s="155" t="s">
        <v>340</v>
      </c>
      <c r="D170" s="155" t="s">
        <v>218</v>
      </c>
      <c r="E170" s="156" t="s">
        <v>1044</v>
      </c>
      <c r="F170" s="206" t="s">
        <v>1045</v>
      </c>
      <c r="G170" s="206"/>
      <c r="H170" s="206"/>
      <c r="I170" s="206"/>
      <c r="J170" s="157" t="s">
        <v>239</v>
      </c>
      <c r="K170" s="158">
        <v>2</v>
      </c>
      <c r="L170" s="207"/>
      <c r="M170" s="207"/>
      <c r="N170" s="207">
        <f t="shared" si="20"/>
        <v>0</v>
      </c>
      <c r="O170" s="205"/>
      <c r="P170" s="205"/>
      <c r="Q170" s="205"/>
      <c r="R170" s="150"/>
      <c r="T170" s="151" t="s">
        <v>5</v>
      </c>
      <c r="U170" s="41" t="s">
        <v>43</v>
      </c>
      <c r="V170" s="152">
        <v>0</v>
      </c>
      <c r="W170" s="152">
        <f t="shared" si="21"/>
        <v>0</v>
      </c>
      <c r="X170" s="152">
        <v>4.0000000000000001E-3</v>
      </c>
      <c r="Y170" s="152">
        <f t="shared" si="22"/>
        <v>8.0000000000000002E-3</v>
      </c>
      <c r="Z170" s="152">
        <v>0</v>
      </c>
      <c r="AA170" s="153">
        <f t="shared" si="23"/>
        <v>0</v>
      </c>
      <c r="AR170" s="19" t="s">
        <v>199</v>
      </c>
      <c r="AT170" s="19" t="s">
        <v>218</v>
      </c>
      <c r="AU170" s="19" t="s">
        <v>89</v>
      </c>
      <c r="AY170" s="19" t="s">
        <v>168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173</v>
      </c>
      <c r="BM170" s="19" t="s">
        <v>1046</v>
      </c>
    </row>
    <row r="171" spans="2:65" s="1" customFormat="1" ht="25.5" customHeight="1">
      <c r="B171" s="145"/>
      <c r="C171" s="155" t="s">
        <v>344</v>
      </c>
      <c r="D171" s="155" t="s">
        <v>218</v>
      </c>
      <c r="E171" s="156" t="s">
        <v>1047</v>
      </c>
      <c r="F171" s="206" t="s">
        <v>1048</v>
      </c>
      <c r="G171" s="206"/>
      <c r="H171" s="206"/>
      <c r="I171" s="206"/>
      <c r="J171" s="157" t="s">
        <v>239</v>
      </c>
      <c r="K171" s="158">
        <v>1</v>
      </c>
      <c r="L171" s="207"/>
      <c r="M171" s="207"/>
      <c r="N171" s="207">
        <f t="shared" si="20"/>
        <v>0</v>
      </c>
      <c r="O171" s="205"/>
      <c r="P171" s="205"/>
      <c r="Q171" s="205"/>
      <c r="R171" s="150"/>
      <c r="T171" s="151" t="s">
        <v>5</v>
      </c>
      <c r="U171" s="41" t="s">
        <v>43</v>
      </c>
      <c r="V171" s="152">
        <v>0</v>
      </c>
      <c r="W171" s="152">
        <f t="shared" si="21"/>
        <v>0</v>
      </c>
      <c r="X171" s="152">
        <v>3.0000000000000001E-3</v>
      </c>
      <c r="Y171" s="152">
        <f t="shared" si="22"/>
        <v>3.0000000000000001E-3</v>
      </c>
      <c r="Z171" s="152">
        <v>0</v>
      </c>
      <c r="AA171" s="153">
        <f t="shared" si="23"/>
        <v>0</v>
      </c>
      <c r="AR171" s="19" t="s">
        <v>199</v>
      </c>
      <c r="AT171" s="19" t="s">
        <v>218</v>
      </c>
      <c r="AU171" s="19" t="s">
        <v>89</v>
      </c>
      <c r="AY171" s="19" t="s">
        <v>168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173</v>
      </c>
      <c r="BM171" s="19" t="s">
        <v>1049</v>
      </c>
    </row>
    <row r="172" spans="2:65" s="1" customFormat="1" ht="38.25" customHeight="1">
      <c r="B172" s="145"/>
      <c r="C172" s="146" t="s">
        <v>348</v>
      </c>
      <c r="D172" s="146" t="s">
        <v>169</v>
      </c>
      <c r="E172" s="147" t="s">
        <v>337</v>
      </c>
      <c r="F172" s="204" t="s">
        <v>338</v>
      </c>
      <c r="G172" s="204"/>
      <c r="H172" s="204"/>
      <c r="I172" s="204"/>
      <c r="J172" s="148" t="s">
        <v>239</v>
      </c>
      <c r="K172" s="149">
        <v>7</v>
      </c>
      <c r="L172" s="205"/>
      <c r="M172" s="205"/>
      <c r="N172" s="205">
        <f t="shared" si="20"/>
        <v>0</v>
      </c>
      <c r="O172" s="205"/>
      <c r="P172" s="205"/>
      <c r="Q172" s="205"/>
      <c r="R172" s="150"/>
      <c r="T172" s="151" t="s">
        <v>5</v>
      </c>
      <c r="U172" s="41" t="s">
        <v>43</v>
      </c>
      <c r="V172" s="152">
        <v>0.54900000000000004</v>
      </c>
      <c r="W172" s="152">
        <f t="shared" si="21"/>
        <v>3.8430000000000004</v>
      </c>
      <c r="X172" s="152">
        <v>0.112405</v>
      </c>
      <c r="Y172" s="152">
        <f t="shared" si="22"/>
        <v>0.78683500000000006</v>
      </c>
      <c r="Z172" s="152">
        <v>0</v>
      </c>
      <c r="AA172" s="153">
        <f t="shared" si="23"/>
        <v>0</v>
      </c>
      <c r="AR172" s="19" t="s">
        <v>173</v>
      </c>
      <c r="AT172" s="19" t="s">
        <v>169</v>
      </c>
      <c r="AU172" s="19" t="s">
        <v>89</v>
      </c>
      <c r="AY172" s="19" t="s">
        <v>168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173</v>
      </c>
      <c r="BM172" s="19" t="s">
        <v>339</v>
      </c>
    </row>
    <row r="173" spans="2:65" s="1" customFormat="1" ht="16.5" customHeight="1">
      <c r="B173" s="145"/>
      <c r="C173" s="155" t="s">
        <v>352</v>
      </c>
      <c r="D173" s="155" t="s">
        <v>218</v>
      </c>
      <c r="E173" s="156" t="s">
        <v>341</v>
      </c>
      <c r="F173" s="206" t="s">
        <v>342</v>
      </c>
      <c r="G173" s="206"/>
      <c r="H173" s="206"/>
      <c r="I173" s="206"/>
      <c r="J173" s="157" t="s">
        <v>239</v>
      </c>
      <c r="K173" s="158">
        <v>7</v>
      </c>
      <c r="L173" s="207"/>
      <c r="M173" s="207"/>
      <c r="N173" s="207">
        <f t="shared" si="20"/>
        <v>0</v>
      </c>
      <c r="O173" s="205"/>
      <c r="P173" s="205"/>
      <c r="Q173" s="205"/>
      <c r="R173" s="150"/>
      <c r="T173" s="151" t="s">
        <v>5</v>
      </c>
      <c r="U173" s="41" t="s">
        <v>43</v>
      </c>
      <c r="V173" s="152">
        <v>0</v>
      </c>
      <c r="W173" s="152">
        <f t="shared" si="21"/>
        <v>0</v>
      </c>
      <c r="X173" s="152">
        <v>6.1000000000000004E-3</v>
      </c>
      <c r="Y173" s="152">
        <f t="shared" si="22"/>
        <v>4.2700000000000002E-2</v>
      </c>
      <c r="Z173" s="152">
        <v>0</v>
      </c>
      <c r="AA173" s="153">
        <f t="shared" si="23"/>
        <v>0</v>
      </c>
      <c r="AR173" s="19" t="s">
        <v>199</v>
      </c>
      <c r="AT173" s="19" t="s">
        <v>218</v>
      </c>
      <c r="AU173" s="19" t="s">
        <v>89</v>
      </c>
      <c r="AY173" s="19" t="s">
        <v>168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173</v>
      </c>
      <c r="BM173" s="19" t="s">
        <v>343</v>
      </c>
    </row>
    <row r="174" spans="2:65" s="1" customFormat="1" ht="25.5" customHeight="1">
      <c r="B174" s="145"/>
      <c r="C174" s="146" t="s">
        <v>356</v>
      </c>
      <c r="D174" s="146" t="s">
        <v>169</v>
      </c>
      <c r="E174" s="147" t="s">
        <v>1050</v>
      </c>
      <c r="F174" s="204" t="s">
        <v>1051</v>
      </c>
      <c r="G174" s="204"/>
      <c r="H174" s="204"/>
      <c r="I174" s="204"/>
      <c r="J174" s="148" t="s">
        <v>192</v>
      </c>
      <c r="K174" s="149">
        <v>116</v>
      </c>
      <c r="L174" s="205"/>
      <c r="M174" s="205"/>
      <c r="N174" s="205">
        <f t="shared" si="20"/>
        <v>0</v>
      </c>
      <c r="O174" s="205"/>
      <c r="P174" s="205"/>
      <c r="Q174" s="205"/>
      <c r="R174" s="150"/>
      <c r="T174" s="151" t="s">
        <v>5</v>
      </c>
      <c r="U174" s="41" t="s">
        <v>43</v>
      </c>
      <c r="V174" s="152">
        <v>3.0000000000000001E-3</v>
      </c>
      <c r="W174" s="152">
        <f t="shared" si="21"/>
        <v>0.34800000000000003</v>
      </c>
      <c r="X174" s="152">
        <v>2.0000000000000001E-4</v>
      </c>
      <c r="Y174" s="152">
        <f t="shared" si="22"/>
        <v>2.3200000000000002E-2</v>
      </c>
      <c r="Z174" s="152">
        <v>0</v>
      </c>
      <c r="AA174" s="153">
        <f t="shared" si="23"/>
        <v>0</v>
      </c>
      <c r="AR174" s="19" t="s">
        <v>173</v>
      </c>
      <c r="AT174" s="19" t="s">
        <v>169</v>
      </c>
      <c r="AU174" s="19" t="s">
        <v>89</v>
      </c>
      <c r="AY174" s="19" t="s">
        <v>168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173</v>
      </c>
      <c r="BM174" s="19" t="s">
        <v>1052</v>
      </c>
    </row>
    <row r="175" spans="2:65" s="1" customFormat="1" ht="25.5" customHeight="1">
      <c r="B175" s="145"/>
      <c r="C175" s="146" t="s">
        <v>360</v>
      </c>
      <c r="D175" s="146" t="s">
        <v>169</v>
      </c>
      <c r="E175" s="147" t="s">
        <v>1053</v>
      </c>
      <c r="F175" s="204" t="s">
        <v>1054</v>
      </c>
      <c r="G175" s="204"/>
      <c r="H175" s="204"/>
      <c r="I175" s="204"/>
      <c r="J175" s="148" t="s">
        <v>192</v>
      </c>
      <c r="K175" s="149">
        <v>68</v>
      </c>
      <c r="L175" s="205"/>
      <c r="M175" s="205"/>
      <c r="N175" s="205">
        <f t="shared" si="20"/>
        <v>0</v>
      </c>
      <c r="O175" s="205"/>
      <c r="P175" s="205"/>
      <c r="Q175" s="205"/>
      <c r="R175" s="150"/>
      <c r="T175" s="151" t="s">
        <v>5</v>
      </c>
      <c r="U175" s="41" t="s">
        <v>43</v>
      </c>
      <c r="V175" s="152">
        <v>3.0000000000000001E-3</v>
      </c>
      <c r="W175" s="152">
        <f t="shared" si="21"/>
        <v>0.20400000000000001</v>
      </c>
      <c r="X175" s="152">
        <v>6.7199999999999994E-5</v>
      </c>
      <c r="Y175" s="152">
        <f t="shared" si="22"/>
        <v>4.5695999999999992E-3</v>
      </c>
      <c r="Z175" s="152">
        <v>0</v>
      </c>
      <c r="AA175" s="153">
        <f t="shared" si="23"/>
        <v>0</v>
      </c>
      <c r="AR175" s="19" t="s">
        <v>173</v>
      </c>
      <c r="AT175" s="19" t="s">
        <v>169</v>
      </c>
      <c r="AU175" s="19" t="s">
        <v>89</v>
      </c>
      <c r="AY175" s="19" t="s">
        <v>168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173</v>
      </c>
      <c r="BM175" s="19" t="s">
        <v>1055</v>
      </c>
    </row>
    <row r="176" spans="2:65" s="1" customFormat="1" ht="25.5" customHeight="1">
      <c r="B176" s="145"/>
      <c r="C176" s="146" t="s">
        <v>364</v>
      </c>
      <c r="D176" s="146" t="s">
        <v>169</v>
      </c>
      <c r="E176" s="147" t="s">
        <v>1056</v>
      </c>
      <c r="F176" s="204" t="s">
        <v>1057</v>
      </c>
      <c r="G176" s="204"/>
      <c r="H176" s="204"/>
      <c r="I176" s="204"/>
      <c r="J176" s="148" t="s">
        <v>192</v>
      </c>
      <c r="K176" s="149">
        <v>47</v>
      </c>
      <c r="L176" s="205"/>
      <c r="M176" s="205"/>
      <c r="N176" s="205">
        <f t="shared" si="20"/>
        <v>0</v>
      </c>
      <c r="O176" s="205"/>
      <c r="P176" s="205"/>
      <c r="Q176" s="205"/>
      <c r="R176" s="150"/>
      <c r="T176" s="151" t="s">
        <v>5</v>
      </c>
      <c r="U176" s="41" t="s">
        <v>43</v>
      </c>
      <c r="V176" s="152">
        <v>3.0000000000000001E-3</v>
      </c>
      <c r="W176" s="152">
        <f t="shared" si="21"/>
        <v>0.14100000000000001</v>
      </c>
      <c r="X176" s="152">
        <v>4.0000000000000002E-4</v>
      </c>
      <c r="Y176" s="152">
        <f t="shared" si="22"/>
        <v>1.8800000000000001E-2</v>
      </c>
      <c r="Z176" s="152">
        <v>0</v>
      </c>
      <c r="AA176" s="153">
        <f t="shared" si="23"/>
        <v>0</v>
      </c>
      <c r="AR176" s="19" t="s">
        <v>173</v>
      </c>
      <c r="AT176" s="19" t="s">
        <v>169</v>
      </c>
      <c r="AU176" s="19" t="s">
        <v>89</v>
      </c>
      <c r="AY176" s="19" t="s">
        <v>168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173</v>
      </c>
      <c r="BM176" s="19" t="s">
        <v>1058</v>
      </c>
    </row>
    <row r="177" spans="2:65" s="1" customFormat="1" ht="25.5" customHeight="1">
      <c r="B177" s="145"/>
      <c r="C177" s="146" t="s">
        <v>368</v>
      </c>
      <c r="D177" s="146" t="s">
        <v>169</v>
      </c>
      <c r="E177" s="147" t="s">
        <v>1059</v>
      </c>
      <c r="F177" s="204" t="s">
        <v>1060</v>
      </c>
      <c r="G177" s="204"/>
      <c r="H177" s="204"/>
      <c r="I177" s="204"/>
      <c r="J177" s="148" t="s">
        <v>192</v>
      </c>
      <c r="K177" s="149">
        <v>17</v>
      </c>
      <c r="L177" s="205"/>
      <c r="M177" s="205"/>
      <c r="N177" s="205">
        <f t="shared" si="20"/>
        <v>0</v>
      </c>
      <c r="O177" s="205"/>
      <c r="P177" s="205"/>
      <c r="Q177" s="205"/>
      <c r="R177" s="150"/>
      <c r="T177" s="151" t="s">
        <v>5</v>
      </c>
      <c r="U177" s="41" t="s">
        <v>43</v>
      </c>
      <c r="V177" s="152">
        <v>3.0000000000000001E-3</v>
      </c>
      <c r="W177" s="152">
        <f t="shared" si="21"/>
        <v>5.1000000000000004E-2</v>
      </c>
      <c r="X177" s="152">
        <v>1.34E-4</v>
      </c>
      <c r="Y177" s="152">
        <f t="shared" si="22"/>
        <v>2.2780000000000001E-3</v>
      </c>
      <c r="Z177" s="152">
        <v>0</v>
      </c>
      <c r="AA177" s="153">
        <f t="shared" si="23"/>
        <v>0</v>
      </c>
      <c r="AR177" s="19" t="s">
        <v>173</v>
      </c>
      <c r="AT177" s="19" t="s">
        <v>169</v>
      </c>
      <c r="AU177" s="19" t="s">
        <v>89</v>
      </c>
      <c r="AY177" s="19" t="s">
        <v>168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173</v>
      </c>
      <c r="BM177" s="19" t="s">
        <v>1061</v>
      </c>
    </row>
    <row r="178" spans="2:65" s="1" customFormat="1" ht="25.5" customHeight="1">
      <c r="B178" s="145"/>
      <c r="C178" s="146" t="s">
        <v>372</v>
      </c>
      <c r="D178" s="146" t="s">
        <v>169</v>
      </c>
      <c r="E178" s="147" t="s">
        <v>353</v>
      </c>
      <c r="F178" s="204" t="s">
        <v>354</v>
      </c>
      <c r="G178" s="204"/>
      <c r="H178" s="204"/>
      <c r="I178" s="204"/>
      <c r="J178" s="148" t="s">
        <v>172</v>
      </c>
      <c r="K178" s="149">
        <v>1.5</v>
      </c>
      <c r="L178" s="205"/>
      <c r="M178" s="205"/>
      <c r="N178" s="205">
        <f t="shared" si="20"/>
        <v>0</v>
      </c>
      <c r="O178" s="205"/>
      <c r="P178" s="205"/>
      <c r="Q178" s="205"/>
      <c r="R178" s="150"/>
      <c r="T178" s="151" t="s">
        <v>5</v>
      </c>
      <c r="U178" s="41" t="s">
        <v>43</v>
      </c>
      <c r="V178" s="152">
        <v>0.11899999999999999</v>
      </c>
      <c r="W178" s="152">
        <f t="shared" si="21"/>
        <v>0.17849999999999999</v>
      </c>
      <c r="X178" s="152">
        <v>1.6000000000000001E-3</v>
      </c>
      <c r="Y178" s="152">
        <f t="shared" si="22"/>
        <v>2.4000000000000002E-3</v>
      </c>
      <c r="Z178" s="152">
        <v>0</v>
      </c>
      <c r="AA178" s="153">
        <f t="shared" si="23"/>
        <v>0</v>
      </c>
      <c r="AR178" s="19" t="s">
        <v>173</v>
      </c>
      <c r="AT178" s="19" t="s">
        <v>169</v>
      </c>
      <c r="AU178" s="19" t="s">
        <v>89</v>
      </c>
      <c r="AY178" s="19" t="s">
        <v>168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173</v>
      </c>
      <c r="BM178" s="19" t="s">
        <v>355</v>
      </c>
    </row>
    <row r="179" spans="2:65" s="1" customFormat="1" ht="38.25" customHeight="1">
      <c r="B179" s="145"/>
      <c r="C179" s="146" t="s">
        <v>376</v>
      </c>
      <c r="D179" s="146" t="s">
        <v>169</v>
      </c>
      <c r="E179" s="147" t="s">
        <v>357</v>
      </c>
      <c r="F179" s="204" t="s">
        <v>358</v>
      </c>
      <c r="G179" s="204"/>
      <c r="H179" s="204"/>
      <c r="I179" s="204"/>
      <c r="J179" s="148" t="s">
        <v>192</v>
      </c>
      <c r="K179" s="149">
        <v>70</v>
      </c>
      <c r="L179" s="205"/>
      <c r="M179" s="205"/>
      <c r="N179" s="205">
        <f t="shared" si="20"/>
        <v>0</v>
      </c>
      <c r="O179" s="205"/>
      <c r="P179" s="205"/>
      <c r="Q179" s="205"/>
      <c r="R179" s="150"/>
      <c r="T179" s="151" t="s">
        <v>5</v>
      </c>
      <c r="U179" s="41" t="s">
        <v>43</v>
      </c>
      <c r="V179" s="152">
        <v>0.13600000000000001</v>
      </c>
      <c r="W179" s="152">
        <f t="shared" si="21"/>
        <v>9.5200000000000014</v>
      </c>
      <c r="X179" s="152">
        <v>8.0876400000000001E-2</v>
      </c>
      <c r="Y179" s="152">
        <f t="shared" si="22"/>
        <v>5.6613480000000003</v>
      </c>
      <c r="Z179" s="152">
        <v>0</v>
      </c>
      <c r="AA179" s="153">
        <f t="shared" si="23"/>
        <v>0</v>
      </c>
      <c r="AR179" s="19" t="s">
        <v>173</v>
      </c>
      <c r="AT179" s="19" t="s">
        <v>169</v>
      </c>
      <c r="AU179" s="19" t="s">
        <v>89</v>
      </c>
      <c r="AY179" s="19" t="s">
        <v>168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83</v>
      </c>
      <c r="BK179" s="154">
        <f t="shared" si="29"/>
        <v>0</v>
      </c>
      <c r="BL179" s="19" t="s">
        <v>173</v>
      </c>
      <c r="BM179" s="19" t="s">
        <v>359</v>
      </c>
    </row>
    <row r="180" spans="2:65" s="1" customFormat="1" ht="16.5" customHeight="1">
      <c r="B180" s="145"/>
      <c r="C180" s="155" t="s">
        <v>380</v>
      </c>
      <c r="D180" s="155" t="s">
        <v>218</v>
      </c>
      <c r="E180" s="156" t="s">
        <v>361</v>
      </c>
      <c r="F180" s="206" t="s">
        <v>362</v>
      </c>
      <c r="G180" s="206"/>
      <c r="H180" s="206"/>
      <c r="I180" s="206"/>
      <c r="J180" s="157" t="s">
        <v>239</v>
      </c>
      <c r="K180" s="158">
        <v>141.4</v>
      </c>
      <c r="L180" s="207"/>
      <c r="M180" s="207"/>
      <c r="N180" s="207">
        <f t="shared" si="20"/>
        <v>0</v>
      </c>
      <c r="O180" s="205"/>
      <c r="P180" s="205"/>
      <c r="Q180" s="205"/>
      <c r="R180" s="150"/>
      <c r="T180" s="151" t="s">
        <v>5</v>
      </c>
      <c r="U180" s="41" t="s">
        <v>43</v>
      </c>
      <c r="V180" s="152">
        <v>0</v>
      </c>
      <c r="W180" s="152">
        <f t="shared" si="21"/>
        <v>0</v>
      </c>
      <c r="X180" s="152">
        <v>2.2200000000000001E-2</v>
      </c>
      <c r="Y180" s="152">
        <f t="shared" si="22"/>
        <v>3.1390800000000003</v>
      </c>
      <c r="Z180" s="152">
        <v>0</v>
      </c>
      <c r="AA180" s="153">
        <f t="shared" si="23"/>
        <v>0</v>
      </c>
      <c r="AR180" s="19" t="s">
        <v>199</v>
      </c>
      <c r="AT180" s="19" t="s">
        <v>218</v>
      </c>
      <c r="AU180" s="19" t="s">
        <v>89</v>
      </c>
      <c r="AY180" s="19" t="s">
        <v>168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83</v>
      </c>
      <c r="BK180" s="154">
        <f t="shared" si="29"/>
        <v>0</v>
      </c>
      <c r="BL180" s="19" t="s">
        <v>173</v>
      </c>
      <c r="BM180" s="19" t="s">
        <v>363</v>
      </c>
    </row>
    <row r="181" spans="2:65" s="1" customFormat="1" ht="16.5" customHeight="1">
      <c r="B181" s="145"/>
      <c r="C181" s="146" t="s">
        <v>384</v>
      </c>
      <c r="D181" s="146" t="s">
        <v>169</v>
      </c>
      <c r="E181" s="147" t="s">
        <v>1062</v>
      </c>
      <c r="F181" s="204" t="s">
        <v>1063</v>
      </c>
      <c r="G181" s="204"/>
      <c r="H181" s="204"/>
      <c r="I181" s="204"/>
      <c r="J181" s="148" t="s">
        <v>192</v>
      </c>
      <c r="K181" s="149">
        <v>248</v>
      </c>
      <c r="L181" s="205"/>
      <c r="M181" s="205"/>
      <c r="N181" s="205">
        <f t="shared" si="20"/>
        <v>0</v>
      </c>
      <c r="O181" s="205"/>
      <c r="P181" s="205"/>
      <c r="Q181" s="205"/>
      <c r="R181" s="150"/>
      <c r="T181" s="151" t="s">
        <v>5</v>
      </c>
      <c r="U181" s="41" t="s">
        <v>43</v>
      </c>
      <c r="V181" s="152">
        <v>1.6E-2</v>
      </c>
      <c r="W181" s="152">
        <f t="shared" si="21"/>
        <v>3.968</v>
      </c>
      <c r="X181" s="152">
        <v>3.7500000000000001E-6</v>
      </c>
      <c r="Y181" s="152">
        <f t="shared" si="22"/>
        <v>9.3000000000000005E-4</v>
      </c>
      <c r="Z181" s="152">
        <v>0</v>
      </c>
      <c r="AA181" s="153">
        <f t="shared" si="23"/>
        <v>0</v>
      </c>
      <c r="AR181" s="19" t="s">
        <v>173</v>
      </c>
      <c r="AT181" s="19" t="s">
        <v>169</v>
      </c>
      <c r="AU181" s="19" t="s">
        <v>89</v>
      </c>
      <c r="AY181" s="19" t="s">
        <v>168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83</v>
      </c>
      <c r="BK181" s="154">
        <f t="shared" si="29"/>
        <v>0</v>
      </c>
      <c r="BL181" s="19" t="s">
        <v>173</v>
      </c>
      <c r="BM181" s="19" t="s">
        <v>1064</v>
      </c>
    </row>
    <row r="182" spans="2:65" s="1" customFormat="1" ht="16.5" customHeight="1">
      <c r="B182" s="145"/>
      <c r="C182" s="146" t="s">
        <v>388</v>
      </c>
      <c r="D182" s="146" t="s">
        <v>169</v>
      </c>
      <c r="E182" s="147" t="s">
        <v>365</v>
      </c>
      <c r="F182" s="204" t="s">
        <v>366</v>
      </c>
      <c r="G182" s="204"/>
      <c r="H182" s="204"/>
      <c r="I182" s="204"/>
      <c r="J182" s="148" t="s">
        <v>172</v>
      </c>
      <c r="K182" s="149">
        <v>1.5</v>
      </c>
      <c r="L182" s="205"/>
      <c r="M182" s="205"/>
      <c r="N182" s="205">
        <f t="shared" si="20"/>
        <v>0</v>
      </c>
      <c r="O182" s="205"/>
      <c r="P182" s="205"/>
      <c r="Q182" s="205"/>
      <c r="R182" s="150"/>
      <c r="T182" s="151" t="s">
        <v>5</v>
      </c>
      <c r="U182" s="41" t="s">
        <v>43</v>
      </c>
      <c r="V182" s="152">
        <v>8.3000000000000004E-2</v>
      </c>
      <c r="W182" s="152">
        <f t="shared" si="21"/>
        <v>0.1245</v>
      </c>
      <c r="X182" s="152">
        <v>9.38E-6</v>
      </c>
      <c r="Y182" s="152">
        <f t="shared" si="22"/>
        <v>1.4069999999999999E-5</v>
      </c>
      <c r="Z182" s="152">
        <v>0</v>
      </c>
      <c r="AA182" s="153">
        <f t="shared" si="23"/>
        <v>0</v>
      </c>
      <c r="AR182" s="19" t="s">
        <v>173</v>
      </c>
      <c r="AT182" s="19" t="s">
        <v>169</v>
      </c>
      <c r="AU182" s="19" t="s">
        <v>89</v>
      </c>
      <c r="AY182" s="19" t="s">
        <v>168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83</v>
      </c>
      <c r="BK182" s="154">
        <f t="shared" si="29"/>
        <v>0</v>
      </c>
      <c r="BL182" s="19" t="s">
        <v>173</v>
      </c>
      <c r="BM182" s="19" t="s">
        <v>367</v>
      </c>
    </row>
    <row r="183" spans="2:65" s="1" customFormat="1" ht="38.25" customHeight="1">
      <c r="B183" s="145"/>
      <c r="C183" s="146" t="s">
        <v>392</v>
      </c>
      <c r="D183" s="146" t="s">
        <v>169</v>
      </c>
      <c r="E183" s="147" t="s">
        <v>369</v>
      </c>
      <c r="F183" s="204" t="s">
        <v>370</v>
      </c>
      <c r="G183" s="204"/>
      <c r="H183" s="204"/>
      <c r="I183" s="204"/>
      <c r="J183" s="148" t="s">
        <v>192</v>
      </c>
      <c r="K183" s="149">
        <v>46</v>
      </c>
      <c r="L183" s="205"/>
      <c r="M183" s="205"/>
      <c r="N183" s="205">
        <f t="shared" si="20"/>
        <v>0</v>
      </c>
      <c r="O183" s="205"/>
      <c r="P183" s="205"/>
      <c r="Q183" s="205"/>
      <c r="R183" s="150"/>
      <c r="T183" s="151" t="s">
        <v>5</v>
      </c>
      <c r="U183" s="41" t="s">
        <v>43</v>
      </c>
      <c r="V183" s="152">
        <v>0.26800000000000002</v>
      </c>
      <c r="W183" s="152">
        <f t="shared" si="21"/>
        <v>12.328000000000001</v>
      </c>
      <c r="X183" s="152">
        <v>0.15539952000000001</v>
      </c>
      <c r="Y183" s="152">
        <f t="shared" si="22"/>
        <v>7.1483779200000006</v>
      </c>
      <c r="Z183" s="152">
        <v>0</v>
      </c>
      <c r="AA183" s="153">
        <f t="shared" si="23"/>
        <v>0</v>
      </c>
      <c r="AR183" s="19" t="s">
        <v>173</v>
      </c>
      <c r="AT183" s="19" t="s">
        <v>169</v>
      </c>
      <c r="AU183" s="19" t="s">
        <v>89</v>
      </c>
      <c r="AY183" s="19" t="s">
        <v>168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173</v>
      </c>
      <c r="BM183" s="19" t="s">
        <v>371</v>
      </c>
    </row>
    <row r="184" spans="2:65" s="1" customFormat="1" ht="25.5" customHeight="1">
      <c r="B184" s="145"/>
      <c r="C184" s="155" t="s">
        <v>396</v>
      </c>
      <c r="D184" s="155" t="s">
        <v>218</v>
      </c>
      <c r="E184" s="156" t="s">
        <v>373</v>
      </c>
      <c r="F184" s="206" t="s">
        <v>374</v>
      </c>
      <c r="G184" s="206"/>
      <c r="H184" s="206"/>
      <c r="I184" s="206"/>
      <c r="J184" s="157" t="s">
        <v>239</v>
      </c>
      <c r="K184" s="158">
        <v>30.3</v>
      </c>
      <c r="L184" s="207"/>
      <c r="M184" s="207"/>
      <c r="N184" s="207">
        <f t="shared" si="20"/>
        <v>0</v>
      </c>
      <c r="O184" s="205"/>
      <c r="P184" s="205"/>
      <c r="Q184" s="205"/>
      <c r="R184" s="150"/>
      <c r="T184" s="151" t="s">
        <v>5</v>
      </c>
      <c r="U184" s="41" t="s">
        <v>43</v>
      </c>
      <c r="V184" s="152">
        <v>0</v>
      </c>
      <c r="W184" s="152">
        <f t="shared" si="21"/>
        <v>0</v>
      </c>
      <c r="X184" s="152">
        <v>8.2100000000000006E-2</v>
      </c>
      <c r="Y184" s="152">
        <f t="shared" si="22"/>
        <v>2.4876300000000002</v>
      </c>
      <c r="Z184" s="152">
        <v>0</v>
      </c>
      <c r="AA184" s="153">
        <f t="shared" si="23"/>
        <v>0</v>
      </c>
      <c r="AR184" s="19" t="s">
        <v>199</v>
      </c>
      <c r="AT184" s="19" t="s">
        <v>218</v>
      </c>
      <c r="AU184" s="19" t="s">
        <v>89</v>
      </c>
      <c r="AY184" s="19" t="s">
        <v>168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173</v>
      </c>
      <c r="BM184" s="19" t="s">
        <v>375</v>
      </c>
    </row>
    <row r="185" spans="2:65" s="1" customFormat="1" ht="25.5" customHeight="1">
      <c r="B185" s="145"/>
      <c r="C185" s="155" t="s">
        <v>400</v>
      </c>
      <c r="D185" s="155" t="s">
        <v>218</v>
      </c>
      <c r="E185" s="156" t="s">
        <v>377</v>
      </c>
      <c r="F185" s="206" t="s">
        <v>378</v>
      </c>
      <c r="G185" s="206"/>
      <c r="H185" s="206"/>
      <c r="I185" s="206"/>
      <c r="J185" s="157" t="s">
        <v>239</v>
      </c>
      <c r="K185" s="158">
        <v>10.1</v>
      </c>
      <c r="L185" s="207"/>
      <c r="M185" s="207"/>
      <c r="N185" s="207">
        <f t="shared" si="20"/>
        <v>0</v>
      </c>
      <c r="O185" s="205"/>
      <c r="P185" s="205"/>
      <c r="Q185" s="205"/>
      <c r="R185" s="150"/>
      <c r="T185" s="151" t="s">
        <v>5</v>
      </c>
      <c r="U185" s="41" t="s">
        <v>43</v>
      </c>
      <c r="V185" s="152">
        <v>0</v>
      </c>
      <c r="W185" s="152">
        <f t="shared" si="21"/>
        <v>0</v>
      </c>
      <c r="X185" s="152">
        <v>4.8300000000000003E-2</v>
      </c>
      <c r="Y185" s="152">
        <f t="shared" si="22"/>
        <v>0.48782999999999999</v>
      </c>
      <c r="Z185" s="152">
        <v>0</v>
      </c>
      <c r="AA185" s="153">
        <f t="shared" si="23"/>
        <v>0</v>
      </c>
      <c r="AR185" s="19" t="s">
        <v>199</v>
      </c>
      <c r="AT185" s="19" t="s">
        <v>218</v>
      </c>
      <c r="AU185" s="19" t="s">
        <v>89</v>
      </c>
      <c r="AY185" s="19" t="s">
        <v>168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173</v>
      </c>
      <c r="BM185" s="19" t="s">
        <v>379</v>
      </c>
    </row>
    <row r="186" spans="2:65" s="1" customFormat="1" ht="25.5" customHeight="1">
      <c r="B186" s="145"/>
      <c r="C186" s="155" t="s">
        <v>404</v>
      </c>
      <c r="D186" s="155" t="s">
        <v>218</v>
      </c>
      <c r="E186" s="156" t="s">
        <v>381</v>
      </c>
      <c r="F186" s="206" t="s">
        <v>382</v>
      </c>
      <c r="G186" s="206"/>
      <c r="H186" s="206"/>
      <c r="I186" s="206"/>
      <c r="J186" s="157" t="s">
        <v>239</v>
      </c>
      <c r="K186" s="158">
        <v>6.06</v>
      </c>
      <c r="L186" s="207"/>
      <c r="M186" s="207"/>
      <c r="N186" s="207">
        <f t="shared" si="20"/>
        <v>0</v>
      </c>
      <c r="O186" s="205"/>
      <c r="P186" s="205"/>
      <c r="Q186" s="205"/>
      <c r="R186" s="150"/>
      <c r="T186" s="151" t="s">
        <v>5</v>
      </c>
      <c r="U186" s="41" t="s">
        <v>43</v>
      </c>
      <c r="V186" s="152">
        <v>0</v>
      </c>
      <c r="W186" s="152">
        <f t="shared" si="21"/>
        <v>0</v>
      </c>
      <c r="X186" s="152">
        <v>6.4000000000000001E-2</v>
      </c>
      <c r="Y186" s="152">
        <f t="shared" si="22"/>
        <v>0.38783999999999996</v>
      </c>
      <c r="Z186" s="152">
        <v>0</v>
      </c>
      <c r="AA186" s="153">
        <f t="shared" si="23"/>
        <v>0</v>
      </c>
      <c r="AR186" s="19" t="s">
        <v>199</v>
      </c>
      <c r="AT186" s="19" t="s">
        <v>218</v>
      </c>
      <c r="AU186" s="19" t="s">
        <v>89</v>
      </c>
      <c r="AY186" s="19" t="s">
        <v>168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173</v>
      </c>
      <c r="BM186" s="19" t="s">
        <v>383</v>
      </c>
    </row>
    <row r="187" spans="2:65" s="1" customFormat="1" ht="38.25" customHeight="1">
      <c r="B187" s="145"/>
      <c r="C187" s="146" t="s">
        <v>408</v>
      </c>
      <c r="D187" s="146" t="s">
        <v>169</v>
      </c>
      <c r="E187" s="147" t="s">
        <v>385</v>
      </c>
      <c r="F187" s="204" t="s">
        <v>386</v>
      </c>
      <c r="G187" s="204"/>
      <c r="H187" s="204"/>
      <c r="I187" s="204"/>
      <c r="J187" s="148" t="s">
        <v>192</v>
      </c>
      <c r="K187" s="149">
        <v>70</v>
      </c>
      <c r="L187" s="205"/>
      <c r="M187" s="205"/>
      <c r="N187" s="205">
        <f t="shared" si="20"/>
        <v>0</v>
      </c>
      <c r="O187" s="205"/>
      <c r="P187" s="205"/>
      <c r="Q187" s="205"/>
      <c r="R187" s="150"/>
      <c r="T187" s="151" t="s">
        <v>5</v>
      </c>
      <c r="U187" s="41" t="s">
        <v>43</v>
      </c>
      <c r="V187" s="152">
        <v>0.216</v>
      </c>
      <c r="W187" s="152">
        <f t="shared" si="21"/>
        <v>15.12</v>
      </c>
      <c r="X187" s="152">
        <v>0.12949959999999999</v>
      </c>
      <c r="Y187" s="152">
        <f t="shared" si="22"/>
        <v>9.0649719999999991</v>
      </c>
      <c r="Z187" s="152">
        <v>0</v>
      </c>
      <c r="AA187" s="153">
        <f t="shared" si="23"/>
        <v>0</v>
      </c>
      <c r="AR187" s="19" t="s">
        <v>173</v>
      </c>
      <c r="AT187" s="19" t="s">
        <v>169</v>
      </c>
      <c r="AU187" s="19" t="s">
        <v>89</v>
      </c>
      <c r="AY187" s="19" t="s">
        <v>168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173</v>
      </c>
      <c r="BM187" s="19" t="s">
        <v>387</v>
      </c>
    </row>
    <row r="188" spans="2:65" s="1" customFormat="1" ht="25.5" customHeight="1">
      <c r="B188" s="145"/>
      <c r="C188" s="155" t="s">
        <v>412</v>
      </c>
      <c r="D188" s="155" t="s">
        <v>218</v>
      </c>
      <c r="E188" s="156" t="s">
        <v>389</v>
      </c>
      <c r="F188" s="206" t="s">
        <v>390</v>
      </c>
      <c r="G188" s="206"/>
      <c r="H188" s="206"/>
      <c r="I188" s="206"/>
      <c r="J188" s="157" t="s">
        <v>239</v>
      </c>
      <c r="K188" s="158">
        <v>70.7</v>
      </c>
      <c r="L188" s="207"/>
      <c r="M188" s="207"/>
      <c r="N188" s="207">
        <f t="shared" si="20"/>
        <v>0</v>
      </c>
      <c r="O188" s="205"/>
      <c r="P188" s="205"/>
      <c r="Q188" s="205"/>
      <c r="R188" s="150"/>
      <c r="T188" s="151" t="s">
        <v>5</v>
      </c>
      <c r="U188" s="41" t="s">
        <v>43</v>
      </c>
      <c r="V188" s="152">
        <v>0</v>
      </c>
      <c r="W188" s="152">
        <f t="shared" si="21"/>
        <v>0</v>
      </c>
      <c r="X188" s="152">
        <v>4.5999999999999999E-2</v>
      </c>
      <c r="Y188" s="152">
        <f t="shared" si="22"/>
        <v>3.2522000000000002</v>
      </c>
      <c r="Z188" s="152">
        <v>0</v>
      </c>
      <c r="AA188" s="153">
        <f t="shared" si="23"/>
        <v>0</v>
      </c>
      <c r="AR188" s="19" t="s">
        <v>199</v>
      </c>
      <c r="AT188" s="19" t="s">
        <v>218</v>
      </c>
      <c r="AU188" s="19" t="s">
        <v>89</v>
      </c>
      <c r="AY188" s="19" t="s">
        <v>168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173</v>
      </c>
      <c r="BM188" s="19" t="s">
        <v>391</v>
      </c>
    </row>
    <row r="189" spans="2:65" s="1" customFormat="1" ht="25.5" customHeight="1">
      <c r="B189" s="145"/>
      <c r="C189" s="146" t="s">
        <v>416</v>
      </c>
      <c r="D189" s="146" t="s">
        <v>169</v>
      </c>
      <c r="E189" s="147" t="s">
        <v>393</v>
      </c>
      <c r="F189" s="204" t="s">
        <v>394</v>
      </c>
      <c r="G189" s="204"/>
      <c r="H189" s="204"/>
      <c r="I189" s="204"/>
      <c r="J189" s="148" t="s">
        <v>197</v>
      </c>
      <c r="K189" s="149">
        <v>4.6500000000000004</v>
      </c>
      <c r="L189" s="205"/>
      <c r="M189" s="205"/>
      <c r="N189" s="205">
        <f t="shared" si="20"/>
        <v>0</v>
      </c>
      <c r="O189" s="205"/>
      <c r="P189" s="205"/>
      <c r="Q189" s="205"/>
      <c r="R189" s="150"/>
      <c r="T189" s="151" t="s">
        <v>5</v>
      </c>
      <c r="U189" s="41" t="s">
        <v>43</v>
      </c>
      <c r="V189" s="152">
        <v>1.4419999999999999</v>
      </c>
      <c r="W189" s="152">
        <f t="shared" si="21"/>
        <v>6.7053000000000003</v>
      </c>
      <c r="X189" s="152">
        <v>2.2563399999999998</v>
      </c>
      <c r="Y189" s="152">
        <f t="shared" si="22"/>
        <v>10.491980999999999</v>
      </c>
      <c r="Z189" s="152">
        <v>0</v>
      </c>
      <c r="AA189" s="153">
        <f t="shared" si="23"/>
        <v>0</v>
      </c>
      <c r="AR189" s="19" t="s">
        <v>173</v>
      </c>
      <c r="AT189" s="19" t="s">
        <v>169</v>
      </c>
      <c r="AU189" s="19" t="s">
        <v>89</v>
      </c>
      <c r="AY189" s="19" t="s">
        <v>168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173</v>
      </c>
      <c r="BM189" s="19" t="s">
        <v>395</v>
      </c>
    </row>
    <row r="190" spans="2:65" s="1" customFormat="1" ht="25.5" customHeight="1">
      <c r="B190" s="145"/>
      <c r="C190" s="146" t="s">
        <v>420</v>
      </c>
      <c r="D190" s="146" t="s">
        <v>169</v>
      </c>
      <c r="E190" s="147" t="s">
        <v>397</v>
      </c>
      <c r="F190" s="204" t="s">
        <v>398</v>
      </c>
      <c r="G190" s="204"/>
      <c r="H190" s="204"/>
      <c r="I190" s="204"/>
      <c r="J190" s="148" t="s">
        <v>172</v>
      </c>
      <c r="K190" s="149">
        <v>200</v>
      </c>
      <c r="L190" s="205"/>
      <c r="M190" s="205"/>
      <c r="N190" s="205">
        <f t="shared" si="20"/>
        <v>0</v>
      </c>
      <c r="O190" s="205"/>
      <c r="P190" s="205"/>
      <c r="Q190" s="205"/>
      <c r="R190" s="150"/>
      <c r="T190" s="151" t="s">
        <v>5</v>
      </c>
      <c r="U190" s="41" t="s">
        <v>43</v>
      </c>
      <c r="V190" s="152">
        <v>0.08</v>
      </c>
      <c r="W190" s="152">
        <f t="shared" si="21"/>
        <v>16</v>
      </c>
      <c r="X190" s="152">
        <v>6.8749999999999996E-4</v>
      </c>
      <c r="Y190" s="152">
        <f t="shared" si="22"/>
        <v>0.13749999999999998</v>
      </c>
      <c r="Z190" s="152">
        <v>0</v>
      </c>
      <c r="AA190" s="153">
        <f t="shared" si="23"/>
        <v>0</v>
      </c>
      <c r="AR190" s="19" t="s">
        <v>173</v>
      </c>
      <c r="AT190" s="19" t="s">
        <v>169</v>
      </c>
      <c r="AU190" s="19" t="s">
        <v>89</v>
      </c>
      <c r="AY190" s="19" t="s">
        <v>168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173</v>
      </c>
      <c r="BM190" s="19" t="s">
        <v>399</v>
      </c>
    </row>
    <row r="191" spans="2:65" s="1" customFormat="1" ht="38.25" customHeight="1">
      <c r="B191" s="145"/>
      <c r="C191" s="146" t="s">
        <v>424</v>
      </c>
      <c r="D191" s="146" t="s">
        <v>169</v>
      </c>
      <c r="E191" s="147" t="s">
        <v>401</v>
      </c>
      <c r="F191" s="204" t="s">
        <v>402</v>
      </c>
      <c r="G191" s="204"/>
      <c r="H191" s="204"/>
      <c r="I191" s="204"/>
      <c r="J191" s="148" t="s">
        <v>192</v>
      </c>
      <c r="K191" s="149">
        <v>75</v>
      </c>
      <c r="L191" s="205"/>
      <c r="M191" s="205"/>
      <c r="N191" s="205">
        <f t="shared" si="20"/>
        <v>0</v>
      </c>
      <c r="O191" s="205"/>
      <c r="P191" s="205"/>
      <c r="Q191" s="205"/>
      <c r="R191" s="150"/>
      <c r="T191" s="151" t="s">
        <v>5</v>
      </c>
      <c r="U191" s="41" t="s">
        <v>43</v>
      </c>
      <c r="V191" s="152">
        <v>0.186</v>
      </c>
      <c r="W191" s="152">
        <f t="shared" si="21"/>
        <v>13.95</v>
      </c>
      <c r="X191" s="152">
        <v>6.0506299999999998E-4</v>
      </c>
      <c r="Y191" s="152">
        <f t="shared" si="22"/>
        <v>4.5379724999999996E-2</v>
      </c>
      <c r="Z191" s="152">
        <v>0</v>
      </c>
      <c r="AA191" s="153">
        <f t="shared" si="23"/>
        <v>0</v>
      </c>
      <c r="AR191" s="19" t="s">
        <v>173</v>
      </c>
      <c r="AT191" s="19" t="s">
        <v>169</v>
      </c>
      <c r="AU191" s="19" t="s">
        <v>89</v>
      </c>
      <c r="AY191" s="19" t="s">
        <v>168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173</v>
      </c>
      <c r="BM191" s="19" t="s">
        <v>403</v>
      </c>
    </row>
    <row r="192" spans="2:65" s="1" customFormat="1" ht="25.5" customHeight="1">
      <c r="B192" s="145"/>
      <c r="C192" s="146" t="s">
        <v>428</v>
      </c>
      <c r="D192" s="146" t="s">
        <v>169</v>
      </c>
      <c r="E192" s="147" t="s">
        <v>405</v>
      </c>
      <c r="F192" s="204" t="s">
        <v>406</v>
      </c>
      <c r="G192" s="204"/>
      <c r="H192" s="204"/>
      <c r="I192" s="204"/>
      <c r="J192" s="148" t="s">
        <v>192</v>
      </c>
      <c r="K192" s="149">
        <v>40</v>
      </c>
      <c r="L192" s="205"/>
      <c r="M192" s="205"/>
      <c r="N192" s="205">
        <f t="shared" si="20"/>
        <v>0</v>
      </c>
      <c r="O192" s="205"/>
      <c r="P192" s="205"/>
      <c r="Q192" s="205"/>
      <c r="R192" s="150"/>
      <c r="T192" s="151" t="s">
        <v>5</v>
      </c>
      <c r="U192" s="41" t="s">
        <v>43</v>
      </c>
      <c r="V192" s="152">
        <v>0.307</v>
      </c>
      <c r="W192" s="152">
        <f t="shared" si="21"/>
        <v>12.28</v>
      </c>
      <c r="X192" s="152">
        <v>4.0810000000000004E-6</v>
      </c>
      <c r="Y192" s="152">
        <f t="shared" si="22"/>
        <v>1.6324000000000002E-4</v>
      </c>
      <c r="Z192" s="152">
        <v>0</v>
      </c>
      <c r="AA192" s="153">
        <f t="shared" si="23"/>
        <v>0</v>
      </c>
      <c r="AR192" s="19" t="s">
        <v>173</v>
      </c>
      <c r="AT192" s="19" t="s">
        <v>169</v>
      </c>
      <c r="AU192" s="19" t="s">
        <v>89</v>
      </c>
      <c r="AY192" s="19" t="s">
        <v>168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173</v>
      </c>
      <c r="BM192" s="19" t="s">
        <v>407</v>
      </c>
    </row>
    <row r="193" spans="2:65" s="1" customFormat="1" ht="25.5" customHeight="1">
      <c r="B193" s="145"/>
      <c r="C193" s="146" t="s">
        <v>432</v>
      </c>
      <c r="D193" s="146" t="s">
        <v>169</v>
      </c>
      <c r="E193" s="147" t="s">
        <v>1065</v>
      </c>
      <c r="F193" s="204" t="s">
        <v>1066</v>
      </c>
      <c r="G193" s="204"/>
      <c r="H193" s="204"/>
      <c r="I193" s="204"/>
      <c r="J193" s="148" t="s">
        <v>239</v>
      </c>
      <c r="K193" s="149">
        <v>5</v>
      </c>
      <c r="L193" s="205"/>
      <c r="M193" s="205"/>
      <c r="N193" s="205">
        <f t="shared" si="20"/>
        <v>0</v>
      </c>
      <c r="O193" s="205"/>
      <c r="P193" s="205"/>
      <c r="Q193" s="205"/>
      <c r="R193" s="150"/>
      <c r="T193" s="151" t="s">
        <v>5</v>
      </c>
      <c r="U193" s="41" t="s">
        <v>43</v>
      </c>
      <c r="V193" s="152">
        <v>0.76</v>
      </c>
      <c r="W193" s="152">
        <f t="shared" si="21"/>
        <v>3.8</v>
      </c>
      <c r="X193" s="152">
        <v>1.202112E-3</v>
      </c>
      <c r="Y193" s="152">
        <f t="shared" si="22"/>
        <v>6.0105599999999999E-3</v>
      </c>
      <c r="Z193" s="152">
        <v>0</v>
      </c>
      <c r="AA193" s="153">
        <f t="shared" si="23"/>
        <v>0</v>
      </c>
      <c r="AR193" s="19" t="s">
        <v>173</v>
      </c>
      <c r="AT193" s="19" t="s">
        <v>169</v>
      </c>
      <c r="AU193" s="19" t="s">
        <v>89</v>
      </c>
      <c r="AY193" s="19" t="s">
        <v>168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173</v>
      </c>
      <c r="BM193" s="19" t="s">
        <v>1067</v>
      </c>
    </row>
    <row r="194" spans="2:65" s="1" customFormat="1" ht="16.5" customHeight="1">
      <c r="B194" s="145"/>
      <c r="C194" s="155" t="s">
        <v>436</v>
      </c>
      <c r="D194" s="155" t="s">
        <v>218</v>
      </c>
      <c r="E194" s="156" t="s">
        <v>1068</v>
      </c>
      <c r="F194" s="206" t="s">
        <v>1069</v>
      </c>
      <c r="G194" s="206"/>
      <c r="H194" s="206"/>
      <c r="I194" s="206"/>
      <c r="J194" s="157" t="s">
        <v>239</v>
      </c>
      <c r="K194" s="158">
        <v>5</v>
      </c>
      <c r="L194" s="207"/>
      <c r="M194" s="207"/>
      <c r="N194" s="207">
        <f t="shared" si="20"/>
        <v>0</v>
      </c>
      <c r="O194" s="205"/>
      <c r="P194" s="205"/>
      <c r="Q194" s="205"/>
      <c r="R194" s="150"/>
      <c r="T194" s="151" t="s">
        <v>5</v>
      </c>
      <c r="U194" s="41" t="s">
        <v>43</v>
      </c>
      <c r="V194" s="152">
        <v>0</v>
      </c>
      <c r="W194" s="152">
        <f t="shared" si="21"/>
        <v>0</v>
      </c>
      <c r="X194" s="152">
        <v>0.02</v>
      </c>
      <c r="Y194" s="152">
        <f t="shared" si="22"/>
        <v>0.1</v>
      </c>
      <c r="Z194" s="152">
        <v>0</v>
      </c>
      <c r="AA194" s="153">
        <f t="shared" si="23"/>
        <v>0</v>
      </c>
      <c r="AR194" s="19" t="s">
        <v>199</v>
      </c>
      <c r="AT194" s="19" t="s">
        <v>218</v>
      </c>
      <c r="AU194" s="19" t="s">
        <v>89</v>
      </c>
      <c r="AY194" s="19" t="s">
        <v>168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173</v>
      </c>
      <c r="BM194" s="19" t="s">
        <v>1070</v>
      </c>
    </row>
    <row r="195" spans="2:65" s="1" customFormat="1" ht="38.25" customHeight="1">
      <c r="B195" s="145"/>
      <c r="C195" s="146" t="s">
        <v>440</v>
      </c>
      <c r="D195" s="146" t="s">
        <v>169</v>
      </c>
      <c r="E195" s="147" t="s">
        <v>413</v>
      </c>
      <c r="F195" s="204" t="s">
        <v>414</v>
      </c>
      <c r="G195" s="204"/>
      <c r="H195" s="204"/>
      <c r="I195" s="204"/>
      <c r="J195" s="148" t="s">
        <v>239</v>
      </c>
      <c r="K195" s="149">
        <v>3</v>
      </c>
      <c r="L195" s="205"/>
      <c r="M195" s="205"/>
      <c r="N195" s="205">
        <f t="shared" si="20"/>
        <v>0</v>
      </c>
      <c r="O195" s="205"/>
      <c r="P195" s="205"/>
      <c r="Q195" s="205"/>
      <c r="R195" s="150"/>
      <c r="T195" s="151" t="s">
        <v>5</v>
      </c>
      <c r="U195" s="41" t="s">
        <v>43</v>
      </c>
      <c r="V195" s="152">
        <v>0.55700000000000005</v>
      </c>
      <c r="W195" s="152">
        <f t="shared" si="21"/>
        <v>1.6710000000000003</v>
      </c>
      <c r="X195" s="152">
        <v>0</v>
      </c>
      <c r="Y195" s="152">
        <f t="shared" si="22"/>
        <v>0</v>
      </c>
      <c r="Z195" s="152">
        <v>8.2000000000000003E-2</v>
      </c>
      <c r="AA195" s="153">
        <f t="shared" si="23"/>
        <v>0.246</v>
      </c>
      <c r="AR195" s="19" t="s">
        <v>173</v>
      </c>
      <c r="AT195" s="19" t="s">
        <v>169</v>
      </c>
      <c r="AU195" s="19" t="s">
        <v>89</v>
      </c>
      <c r="AY195" s="19" t="s">
        <v>168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173</v>
      </c>
      <c r="BM195" s="19" t="s">
        <v>415</v>
      </c>
    </row>
    <row r="196" spans="2:65" s="1" customFormat="1" ht="25.5" customHeight="1">
      <c r="B196" s="145"/>
      <c r="C196" s="146" t="s">
        <v>444</v>
      </c>
      <c r="D196" s="146" t="s">
        <v>169</v>
      </c>
      <c r="E196" s="147" t="s">
        <v>1071</v>
      </c>
      <c r="F196" s="204" t="s">
        <v>1072</v>
      </c>
      <c r="G196" s="204"/>
      <c r="H196" s="204"/>
      <c r="I196" s="204"/>
      <c r="J196" s="148" t="s">
        <v>192</v>
      </c>
      <c r="K196" s="149">
        <v>6.5</v>
      </c>
      <c r="L196" s="205"/>
      <c r="M196" s="205"/>
      <c r="N196" s="205">
        <f t="shared" si="20"/>
        <v>0</v>
      </c>
      <c r="O196" s="205"/>
      <c r="P196" s="205"/>
      <c r="Q196" s="205"/>
      <c r="R196" s="150"/>
      <c r="T196" s="151" t="s">
        <v>5</v>
      </c>
      <c r="U196" s="41" t="s">
        <v>43</v>
      </c>
      <c r="V196" s="152">
        <v>0.16</v>
      </c>
      <c r="W196" s="152">
        <f t="shared" si="21"/>
        <v>1.04</v>
      </c>
      <c r="X196" s="152">
        <v>0</v>
      </c>
      <c r="Y196" s="152">
        <f t="shared" si="22"/>
        <v>0</v>
      </c>
      <c r="Z196" s="152">
        <v>0.55000000000000004</v>
      </c>
      <c r="AA196" s="153">
        <f t="shared" si="23"/>
        <v>3.5750000000000002</v>
      </c>
      <c r="AR196" s="19" t="s">
        <v>173</v>
      </c>
      <c r="AT196" s="19" t="s">
        <v>169</v>
      </c>
      <c r="AU196" s="19" t="s">
        <v>89</v>
      </c>
      <c r="AY196" s="19" t="s">
        <v>168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173</v>
      </c>
      <c r="BM196" s="19" t="s">
        <v>1073</v>
      </c>
    </row>
    <row r="197" spans="2:65" s="10" customFormat="1" ht="29.85" customHeight="1">
      <c r="B197" s="134"/>
      <c r="C197" s="135"/>
      <c r="D197" s="144" t="s">
        <v>149</v>
      </c>
      <c r="E197" s="144"/>
      <c r="F197" s="144"/>
      <c r="G197" s="144"/>
      <c r="H197" s="144"/>
      <c r="I197" s="144"/>
      <c r="J197" s="144"/>
      <c r="K197" s="144"/>
      <c r="L197" s="144"/>
      <c r="M197" s="144"/>
      <c r="N197" s="214">
        <f>BK197</f>
        <v>0</v>
      </c>
      <c r="O197" s="215"/>
      <c r="P197" s="215"/>
      <c r="Q197" s="215"/>
      <c r="R197" s="137"/>
      <c r="T197" s="138"/>
      <c r="U197" s="135"/>
      <c r="V197" s="135"/>
      <c r="W197" s="139">
        <f>SUM(W198:W203)</f>
        <v>3.0721439999999998</v>
      </c>
      <c r="X197" s="135"/>
      <c r="Y197" s="139">
        <f>SUM(Y198:Y203)</f>
        <v>0</v>
      </c>
      <c r="Z197" s="135"/>
      <c r="AA197" s="140">
        <f>SUM(AA198:AA203)</f>
        <v>0</v>
      </c>
      <c r="AR197" s="141" t="s">
        <v>83</v>
      </c>
      <c r="AT197" s="142" t="s">
        <v>77</v>
      </c>
      <c r="AU197" s="142" t="s">
        <v>83</v>
      </c>
      <c r="AY197" s="141" t="s">
        <v>168</v>
      </c>
      <c r="BK197" s="143">
        <f>SUM(BK198:BK203)</f>
        <v>0</v>
      </c>
    </row>
    <row r="198" spans="2:65" s="1" customFormat="1" ht="25.5" customHeight="1">
      <c r="B198" s="145"/>
      <c r="C198" s="146" t="s">
        <v>448</v>
      </c>
      <c r="D198" s="146" t="s">
        <v>169</v>
      </c>
      <c r="E198" s="147" t="s">
        <v>417</v>
      </c>
      <c r="F198" s="204" t="s">
        <v>418</v>
      </c>
      <c r="G198" s="204"/>
      <c r="H198" s="204"/>
      <c r="I198" s="204"/>
      <c r="J198" s="148" t="s">
        <v>221</v>
      </c>
      <c r="K198" s="149">
        <v>52.968000000000004</v>
      </c>
      <c r="L198" s="205"/>
      <c r="M198" s="205"/>
      <c r="N198" s="205">
        <f t="shared" ref="N198:N203" si="30">ROUND(L198*K198,2)</f>
        <v>0</v>
      </c>
      <c r="O198" s="205"/>
      <c r="P198" s="205"/>
      <c r="Q198" s="205"/>
      <c r="R198" s="150"/>
      <c r="T198" s="151" t="s">
        <v>5</v>
      </c>
      <c r="U198" s="41" t="s">
        <v>43</v>
      </c>
      <c r="V198" s="152">
        <v>0.03</v>
      </c>
      <c r="W198" s="152">
        <f t="shared" ref="W198:W203" si="31">V198*K198</f>
        <v>1.58904</v>
      </c>
      <c r="X198" s="152">
        <v>0</v>
      </c>
      <c r="Y198" s="152">
        <f t="shared" ref="Y198:Y203" si="32">X198*K198</f>
        <v>0</v>
      </c>
      <c r="Z198" s="152">
        <v>0</v>
      </c>
      <c r="AA198" s="153">
        <f t="shared" ref="AA198:AA203" si="33">Z198*K198</f>
        <v>0</v>
      </c>
      <c r="AR198" s="19" t="s">
        <v>173</v>
      </c>
      <c r="AT198" s="19" t="s">
        <v>169</v>
      </c>
      <c r="AU198" s="19" t="s">
        <v>89</v>
      </c>
      <c r="AY198" s="19" t="s">
        <v>168</v>
      </c>
      <c r="BE198" s="154">
        <f t="shared" ref="BE198:BE203" si="34">IF(U198="základní",N198,0)</f>
        <v>0</v>
      </c>
      <c r="BF198" s="154">
        <f t="shared" ref="BF198:BF203" si="35">IF(U198="snížená",N198,0)</f>
        <v>0</v>
      </c>
      <c r="BG198" s="154">
        <f t="shared" ref="BG198:BG203" si="36">IF(U198="zákl. přenesená",N198,0)</f>
        <v>0</v>
      </c>
      <c r="BH198" s="154">
        <f t="shared" ref="BH198:BH203" si="37">IF(U198="sníž. přenesená",N198,0)</f>
        <v>0</v>
      </c>
      <c r="BI198" s="154">
        <f t="shared" ref="BI198:BI203" si="38">IF(U198="nulová",N198,0)</f>
        <v>0</v>
      </c>
      <c r="BJ198" s="19" t="s">
        <v>83</v>
      </c>
      <c r="BK198" s="154">
        <f t="shared" ref="BK198:BK203" si="39">ROUND(L198*K198,2)</f>
        <v>0</v>
      </c>
      <c r="BL198" s="19" t="s">
        <v>173</v>
      </c>
      <c r="BM198" s="19" t="s">
        <v>419</v>
      </c>
    </row>
    <row r="199" spans="2:65" s="1" customFormat="1" ht="25.5" customHeight="1">
      <c r="B199" s="145"/>
      <c r="C199" s="146" t="s">
        <v>573</v>
      </c>
      <c r="D199" s="146" t="s">
        <v>169</v>
      </c>
      <c r="E199" s="147" t="s">
        <v>421</v>
      </c>
      <c r="F199" s="204" t="s">
        <v>422</v>
      </c>
      <c r="G199" s="204"/>
      <c r="H199" s="204"/>
      <c r="I199" s="204"/>
      <c r="J199" s="148" t="s">
        <v>221</v>
      </c>
      <c r="K199" s="149">
        <v>741.55200000000002</v>
      </c>
      <c r="L199" s="205"/>
      <c r="M199" s="205"/>
      <c r="N199" s="205">
        <f t="shared" si="30"/>
        <v>0</v>
      </c>
      <c r="O199" s="205"/>
      <c r="P199" s="205"/>
      <c r="Q199" s="205"/>
      <c r="R199" s="150"/>
      <c r="T199" s="151" t="s">
        <v>5</v>
      </c>
      <c r="U199" s="41" t="s">
        <v>43</v>
      </c>
      <c r="V199" s="152">
        <v>2E-3</v>
      </c>
      <c r="W199" s="152">
        <f t="shared" si="31"/>
        <v>1.483104</v>
      </c>
      <c r="X199" s="152">
        <v>0</v>
      </c>
      <c r="Y199" s="152">
        <f t="shared" si="32"/>
        <v>0</v>
      </c>
      <c r="Z199" s="152">
        <v>0</v>
      </c>
      <c r="AA199" s="153">
        <f t="shared" si="33"/>
        <v>0</v>
      </c>
      <c r="AR199" s="19" t="s">
        <v>173</v>
      </c>
      <c r="AT199" s="19" t="s">
        <v>169</v>
      </c>
      <c r="AU199" s="19" t="s">
        <v>89</v>
      </c>
      <c r="AY199" s="19" t="s">
        <v>168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9" t="s">
        <v>83</v>
      </c>
      <c r="BK199" s="154">
        <f t="shared" si="39"/>
        <v>0</v>
      </c>
      <c r="BL199" s="19" t="s">
        <v>173</v>
      </c>
      <c r="BM199" s="19" t="s">
        <v>423</v>
      </c>
    </row>
    <row r="200" spans="2:65" s="1" customFormat="1" ht="25.5" customHeight="1">
      <c r="B200" s="145"/>
      <c r="C200" s="146" t="s">
        <v>574</v>
      </c>
      <c r="D200" s="146" t="s">
        <v>169</v>
      </c>
      <c r="E200" s="147" t="s">
        <v>425</v>
      </c>
      <c r="F200" s="204" t="s">
        <v>426</v>
      </c>
      <c r="G200" s="204"/>
      <c r="H200" s="204"/>
      <c r="I200" s="204"/>
      <c r="J200" s="148" t="s">
        <v>221</v>
      </c>
      <c r="K200" s="149">
        <v>5.6260000000000003</v>
      </c>
      <c r="L200" s="205"/>
      <c r="M200" s="205"/>
      <c r="N200" s="205">
        <f t="shared" si="30"/>
        <v>0</v>
      </c>
      <c r="O200" s="205"/>
      <c r="P200" s="205"/>
      <c r="Q200" s="205"/>
      <c r="R200" s="150"/>
      <c r="T200" s="151" t="s">
        <v>5</v>
      </c>
      <c r="U200" s="41" t="s">
        <v>43</v>
      </c>
      <c r="V200" s="152">
        <v>0</v>
      </c>
      <c r="W200" s="152">
        <f t="shared" si="31"/>
        <v>0</v>
      </c>
      <c r="X200" s="152">
        <v>0</v>
      </c>
      <c r="Y200" s="152">
        <f t="shared" si="32"/>
        <v>0</v>
      </c>
      <c r="Z200" s="152">
        <v>0</v>
      </c>
      <c r="AA200" s="153">
        <f t="shared" si="33"/>
        <v>0</v>
      </c>
      <c r="AR200" s="19" t="s">
        <v>173</v>
      </c>
      <c r="AT200" s="19" t="s">
        <v>169</v>
      </c>
      <c r="AU200" s="19" t="s">
        <v>89</v>
      </c>
      <c r="AY200" s="19" t="s">
        <v>168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9" t="s">
        <v>83</v>
      </c>
      <c r="BK200" s="154">
        <f t="shared" si="39"/>
        <v>0</v>
      </c>
      <c r="BL200" s="19" t="s">
        <v>173</v>
      </c>
      <c r="BM200" s="19" t="s">
        <v>427</v>
      </c>
    </row>
    <row r="201" spans="2:65" s="1" customFormat="1" ht="25.5" customHeight="1">
      <c r="B201" s="145"/>
      <c r="C201" s="146" t="s">
        <v>575</v>
      </c>
      <c r="D201" s="146" t="s">
        <v>169</v>
      </c>
      <c r="E201" s="147" t="s">
        <v>429</v>
      </c>
      <c r="F201" s="204" t="s">
        <v>430</v>
      </c>
      <c r="G201" s="204"/>
      <c r="H201" s="204"/>
      <c r="I201" s="204"/>
      <c r="J201" s="148" t="s">
        <v>221</v>
      </c>
      <c r="K201" s="149">
        <v>0.72199999999999998</v>
      </c>
      <c r="L201" s="205"/>
      <c r="M201" s="205"/>
      <c r="N201" s="205">
        <f t="shared" si="30"/>
        <v>0</v>
      </c>
      <c r="O201" s="205"/>
      <c r="P201" s="205"/>
      <c r="Q201" s="205"/>
      <c r="R201" s="150"/>
      <c r="T201" s="151" t="s">
        <v>5</v>
      </c>
      <c r="U201" s="41" t="s">
        <v>43</v>
      </c>
      <c r="V201" s="152">
        <v>0</v>
      </c>
      <c r="W201" s="152">
        <f t="shared" si="31"/>
        <v>0</v>
      </c>
      <c r="X201" s="152">
        <v>0</v>
      </c>
      <c r="Y201" s="152">
        <f t="shared" si="32"/>
        <v>0</v>
      </c>
      <c r="Z201" s="152">
        <v>0</v>
      </c>
      <c r="AA201" s="153">
        <f t="shared" si="33"/>
        <v>0</v>
      </c>
      <c r="AR201" s="19" t="s">
        <v>173</v>
      </c>
      <c r="AT201" s="19" t="s">
        <v>169</v>
      </c>
      <c r="AU201" s="19" t="s">
        <v>89</v>
      </c>
      <c r="AY201" s="19" t="s">
        <v>168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9" t="s">
        <v>83</v>
      </c>
      <c r="BK201" s="154">
        <f t="shared" si="39"/>
        <v>0</v>
      </c>
      <c r="BL201" s="19" t="s">
        <v>173</v>
      </c>
      <c r="BM201" s="19" t="s">
        <v>431</v>
      </c>
    </row>
    <row r="202" spans="2:65" s="1" customFormat="1" ht="25.5" customHeight="1">
      <c r="B202" s="145"/>
      <c r="C202" s="146" t="s">
        <v>576</v>
      </c>
      <c r="D202" s="146" t="s">
        <v>169</v>
      </c>
      <c r="E202" s="147" t="s">
        <v>433</v>
      </c>
      <c r="F202" s="204" t="s">
        <v>434</v>
      </c>
      <c r="G202" s="204"/>
      <c r="H202" s="204"/>
      <c r="I202" s="204"/>
      <c r="J202" s="148" t="s">
        <v>221</v>
      </c>
      <c r="K202" s="149">
        <v>35.57</v>
      </c>
      <c r="L202" s="205"/>
      <c r="M202" s="205"/>
      <c r="N202" s="205">
        <f t="shared" si="30"/>
        <v>0</v>
      </c>
      <c r="O202" s="205"/>
      <c r="P202" s="205"/>
      <c r="Q202" s="205"/>
      <c r="R202" s="150"/>
      <c r="T202" s="151" t="s">
        <v>5</v>
      </c>
      <c r="U202" s="41" t="s">
        <v>43</v>
      </c>
      <c r="V202" s="152">
        <v>0</v>
      </c>
      <c r="W202" s="152">
        <f t="shared" si="31"/>
        <v>0</v>
      </c>
      <c r="X202" s="152">
        <v>0</v>
      </c>
      <c r="Y202" s="152">
        <f t="shared" si="32"/>
        <v>0</v>
      </c>
      <c r="Z202" s="152">
        <v>0</v>
      </c>
      <c r="AA202" s="153">
        <f t="shared" si="33"/>
        <v>0</v>
      </c>
      <c r="AR202" s="19" t="s">
        <v>173</v>
      </c>
      <c r="AT202" s="19" t="s">
        <v>169</v>
      </c>
      <c r="AU202" s="19" t="s">
        <v>89</v>
      </c>
      <c r="AY202" s="19" t="s">
        <v>168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9" t="s">
        <v>83</v>
      </c>
      <c r="BK202" s="154">
        <f t="shared" si="39"/>
        <v>0</v>
      </c>
      <c r="BL202" s="19" t="s">
        <v>173</v>
      </c>
      <c r="BM202" s="19" t="s">
        <v>435</v>
      </c>
    </row>
    <row r="203" spans="2:65" s="1" customFormat="1" ht="25.5" customHeight="1">
      <c r="B203" s="145"/>
      <c r="C203" s="146" t="s">
        <v>580</v>
      </c>
      <c r="D203" s="146" t="s">
        <v>169</v>
      </c>
      <c r="E203" s="147" t="s">
        <v>641</v>
      </c>
      <c r="F203" s="204" t="s">
        <v>642</v>
      </c>
      <c r="G203" s="204"/>
      <c r="H203" s="204"/>
      <c r="I203" s="204"/>
      <c r="J203" s="148" t="s">
        <v>221</v>
      </c>
      <c r="K203" s="149">
        <v>11.05</v>
      </c>
      <c r="L203" s="205"/>
      <c r="M203" s="205"/>
      <c r="N203" s="205">
        <f t="shared" si="30"/>
        <v>0</v>
      </c>
      <c r="O203" s="205"/>
      <c r="P203" s="205"/>
      <c r="Q203" s="205"/>
      <c r="R203" s="150"/>
      <c r="T203" s="151" t="s">
        <v>5</v>
      </c>
      <c r="U203" s="41" t="s">
        <v>43</v>
      </c>
      <c r="V203" s="152">
        <v>0</v>
      </c>
      <c r="W203" s="152">
        <f t="shared" si="31"/>
        <v>0</v>
      </c>
      <c r="X203" s="152">
        <v>0</v>
      </c>
      <c r="Y203" s="152">
        <f t="shared" si="32"/>
        <v>0</v>
      </c>
      <c r="Z203" s="152">
        <v>0</v>
      </c>
      <c r="AA203" s="153">
        <f t="shared" si="33"/>
        <v>0</v>
      </c>
      <c r="AR203" s="19" t="s">
        <v>173</v>
      </c>
      <c r="AT203" s="19" t="s">
        <v>169</v>
      </c>
      <c r="AU203" s="19" t="s">
        <v>89</v>
      </c>
      <c r="AY203" s="19" t="s">
        <v>168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9" t="s">
        <v>83</v>
      </c>
      <c r="BK203" s="154">
        <f t="shared" si="39"/>
        <v>0</v>
      </c>
      <c r="BL203" s="19" t="s">
        <v>173</v>
      </c>
      <c r="BM203" s="19" t="s">
        <v>1074</v>
      </c>
    </row>
    <row r="204" spans="2:65" s="10" customFormat="1" ht="29.85" customHeight="1">
      <c r="B204" s="134"/>
      <c r="C204" s="135"/>
      <c r="D204" s="144" t="s">
        <v>150</v>
      </c>
      <c r="E204" s="144"/>
      <c r="F204" s="144"/>
      <c r="G204" s="144"/>
      <c r="H204" s="144"/>
      <c r="I204" s="144"/>
      <c r="J204" s="144"/>
      <c r="K204" s="144"/>
      <c r="L204" s="144"/>
      <c r="M204" s="144"/>
      <c r="N204" s="214">
        <f>BK204</f>
        <v>0</v>
      </c>
      <c r="O204" s="215"/>
      <c r="P204" s="215"/>
      <c r="Q204" s="215"/>
      <c r="R204" s="137"/>
      <c r="T204" s="138"/>
      <c r="U204" s="135"/>
      <c r="V204" s="135"/>
      <c r="W204" s="139">
        <f>W205</f>
        <v>137.38939300000001</v>
      </c>
      <c r="X204" s="135"/>
      <c r="Y204" s="139">
        <f>Y205</f>
        <v>0</v>
      </c>
      <c r="Z204" s="135"/>
      <c r="AA204" s="140">
        <f>AA205</f>
        <v>0</v>
      </c>
      <c r="AR204" s="141" t="s">
        <v>83</v>
      </c>
      <c r="AT204" s="142" t="s">
        <v>77</v>
      </c>
      <c r="AU204" s="142" t="s">
        <v>83</v>
      </c>
      <c r="AY204" s="141" t="s">
        <v>168</v>
      </c>
      <c r="BK204" s="143">
        <f>BK205</f>
        <v>0</v>
      </c>
    </row>
    <row r="205" spans="2:65" s="1" customFormat="1" ht="25.5" customHeight="1">
      <c r="B205" s="145"/>
      <c r="C205" s="146" t="s">
        <v>584</v>
      </c>
      <c r="D205" s="146" t="s">
        <v>169</v>
      </c>
      <c r="E205" s="147" t="s">
        <v>437</v>
      </c>
      <c r="F205" s="204" t="s">
        <v>438</v>
      </c>
      <c r="G205" s="204"/>
      <c r="H205" s="204"/>
      <c r="I205" s="204"/>
      <c r="J205" s="148" t="s">
        <v>221</v>
      </c>
      <c r="K205" s="149">
        <v>346.06900000000002</v>
      </c>
      <c r="L205" s="205"/>
      <c r="M205" s="205"/>
      <c r="N205" s="205">
        <f>ROUND(L205*K205,2)</f>
        <v>0</v>
      </c>
      <c r="O205" s="205"/>
      <c r="P205" s="205"/>
      <c r="Q205" s="205"/>
      <c r="R205" s="150"/>
      <c r="T205" s="151" t="s">
        <v>5</v>
      </c>
      <c r="U205" s="159" t="s">
        <v>43</v>
      </c>
      <c r="V205" s="160">
        <v>0.39700000000000002</v>
      </c>
      <c r="W205" s="160">
        <f>V205*K205</f>
        <v>137.38939300000001</v>
      </c>
      <c r="X205" s="160">
        <v>0</v>
      </c>
      <c r="Y205" s="160">
        <f>X205*K205</f>
        <v>0</v>
      </c>
      <c r="Z205" s="160">
        <v>0</v>
      </c>
      <c r="AA205" s="161">
        <f>Z205*K205</f>
        <v>0</v>
      </c>
      <c r="AR205" s="19" t="s">
        <v>173</v>
      </c>
      <c r="AT205" s="19" t="s">
        <v>169</v>
      </c>
      <c r="AU205" s="19" t="s">
        <v>89</v>
      </c>
      <c r="AY205" s="19" t="s">
        <v>168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173</v>
      </c>
      <c r="BM205" s="19" t="s">
        <v>439</v>
      </c>
    </row>
    <row r="206" spans="2:65" s="1" customFormat="1" ht="6.9" customHeight="1"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/>
    </row>
  </sheetData>
  <mergeCells count="30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H1:K1"/>
    <mergeCell ref="S2:AC2"/>
    <mergeCell ref="F205:I205"/>
    <mergeCell ref="L205:M205"/>
    <mergeCell ref="N205:Q205"/>
    <mergeCell ref="N119:Q119"/>
    <mergeCell ref="N120:Q120"/>
    <mergeCell ref="N121:Q121"/>
    <mergeCell ref="N141:Q141"/>
    <mergeCell ref="N143:Q143"/>
    <mergeCell ref="N145:Q145"/>
    <mergeCell ref="N163:Q163"/>
    <mergeCell ref="N197:Q197"/>
    <mergeCell ref="N204:Q204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</mergeCells>
  <hyperlinks>
    <hyperlink ref="F1:G1" location="C2" display="1) Krycí list rozpočtu" xr:uid="{00000000-0004-0000-0700-000000000000}"/>
    <hyperlink ref="H1:K1" location="C87" display="2) Rekapitulace rozpočtu" xr:uid="{00000000-0004-0000-0700-000001000000}"/>
    <hyperlink ref="L1" location="C118" display="3) Rozpočet" xr:uid="{00000000-0004-0000-0700-000002000000}"/>
    <hyperlink ref="S1:T1" location="'Rekapitulace stavby'!C2" display="Rekapitulace stavby" xr:uid="{00000000-0004-0000-07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20"/>
  <sheetViews>
    <sheetView showGridLines="0" workbookViewId="0">
      <pane ySplit="1" topLeftCell="A211" activePane="bottomLeft" state="frozen"/>
      <selection pane="bottomLeft" activeCell="L126" sqref="L126:M21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125</v>
      </c>
      <c r="G1" s="14"/>
      <c r="H1" s="203" t="s">
        <v>126</v>
      </c>
      <c r="I1" s="203"/>
      <c r="J1" s="203"/>
      <c r="K1" s="203"/>
      <c r="L1" s="14" t="s">
        <v>127</v>
      </c>
      <c r="M1" s="12"/>
      <c r="N1" s="12"/>
      <c r="O1" s="13" t="s">
        <v>128</v>
      </c>
      <c r="P1" s="12"/>
      <c r="Q1" s="12"/>
      <c r="R1" s="12"/>
      <c r="S1" s="14" t="s">
        <v>129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111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7" t="s">
        <v>130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17</v>
      </c>
      <c r="E6" s="25"/>
      <c r="F6" s="225" t="str">
        <f>'Rekapitulace stavby'!K6</f>
        <v>Smíšená stezka a chodníky - etapa II - Smíšená stezka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5"/>
      <c r="R6" s="24"/>
    </row>
    <row r="7" spans="1:66" ht="25.35" customHeight="1">
      <c r="B7" s="23"/>
      <c r="C7" s="25"/>
      <c r="D7" s="29" t="s">
        <v>131</v>
      </c>
      <c r="E7" s="25"/>
      <c r="F7" s="225" t="s">
        <v>999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4"/>
    </row>
    <row r="8" spans="1:66" s="1" customFormat="1" ht="32.85" customHeight="1">
      <c r="B8" s="32"/>
      <c r="C8" s="33"/>
      <c r="D8" s="28" t="s">
        <v>133</v>
      </c>
      <c r="E8" s="33"/>
      <c r="F8" s="201" t="s">
        <v>1075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33"/>
      <c r="R8" s="34"/>
    </row>
    <row r="9" spans="1:66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1:66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8" t="str">
        <f>'Rekapitulace stavby'!AN8</f>
        <v>1. 7. 2018</v>
      </c>
      <c r="P10" s="218"/>
      <c r="Q10" s="33"/>
      <c r="R10" s="34"/>
    </row>
    <row r="11" spans="1:66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00" t="s">
        <v>5</v>
      </c>
      <c r="P12" s="200"/>
      <c r="Q12" s="33"/>
      <c r="R12" s="34"/>
    </row>
    <row r="13" spans="1:66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00" t="s">
        <v>5</v>
      </c>
      <c r="P13" s="200"/>
      <c r="Q13" s="33"/>
      <c r="R13" s="34"/>
    </row>
    <row r="14" spans="1:66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00" t="str">
        <f>IF('Rekapitulace stavby'!AN13="","",'Rekapitulace stavby'!AN13)</f>
        <v/>
      </c>
      <c r="P15" s="200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00" t="str">
        <f>IF('Rekapitulace stavby'!AN14="","",'Rekapitulace stavby'!AN14)</f>
        <v/>
      </c>
      <c r="P16" s="200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00" t="s">
        <v>32</v>
      </c>
      <c r="P18" s="200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00" t="s">
        <v>34</v>
      </c>
      <c r="P19" s="200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00" t="s">
        <v>5</v>
      </c>
      <c r="P21" s="200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00" t="s">
        <v>5</v>
      </c>
      <c r="P22" s="200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02" t="s">
        <v>5</v>
      </c>
      <c r="F25" s="202"/>
      <c r="G25" s="202"/>
      <c r="H25" s="202"/>
      <c r="I25" s="202"/>
      <c r="J25" s="202"/>
      <c r="K25" s="202"/>
      <c r="L25" s="202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135</v>
      </c>
      <c r="E28" s="33"/>
      <c r="F28" s="33"/>
      <c r="G28" s="33"/>
      <c r="H28" s="33"/>
      <c r="I28" s="33"/>
      <c r="J28" s="33"/>
      <c r="K28" s="33"/>
      <c r="L28" s="33"/>
      <c r="M28" s="194">
        <f>N89</f>
        <v>0</v>
      </c>
      <c r="N28" s="194"/>
      <c r="O28" s="194"/>
      <c r="P28" s="194"/>
      <c r="Q28" s="33"/>
      <c r="R28" s="34"/>
    </row>
    <row r="29" spans="2:18" s="1" customFormat="1" ht="14.4" customHeight="1">
      <c r="B29" s="32"/>
      <c r="C29" s="33"/>
      <c r="D29" s="31" t="s">
        <v>136</v>
      </c>
      <c r="E29" s="33"/>
      <c r="F29" s="33"/>
      <c r="G29" s="33"/>
      <c r="H29" s="33"/>
      <c r="I29" s="33"/>
      <c r="J29" s="33"/>
      <c r="K29" s="33"/>
      <c r="L29" s="33"/>
      <c r="M29" s="194">
        <f>N103</f>
        <v>0</v>
      </c>
      <c r="N29" s="194"/>
      <c r="O29" s="194"/>
      <c r="P29" s="194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24"/>
      <c r="O31" s="224"/>
      <c r="P31" s="22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31">
        <f>ROUND((SUM(BE103:BE104)+SUM(BE123:BE219)), 2)</f>
        <v>0</v>
      </c>
      <c r="I33" s="224"/>
      <c r="J33" s="224"/>
      <c r="K33" s="33"/>
      <c r="L33" s="33"/>
      <c r="M33" s="231">
        <f>ROUND(ROUND((SUM(BE103:BE104)+SUM(BE123:BE219)), 2)*F33, 2)</f>
        <v>0</v>
      </c>
      <c r="N33" s="224"/>
      <c r="O33" s="224"/>
      <c r="P33" s="22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31">
        <f>ROUND((SUM(BF103:BF104)+SUM(BF123:BF219)), 2)</f>
        <v>0</v>
      </c>
      <c r="I34" s="224"/>
      <c r="J34" s="224"/>
      <c r="K34" s="33"/>
      <c r="L34" s="33"/>
      <c r="M34" s="231">
        <f>ROUND(ROUND((SUM(BF103:BF104)+SUM(BF123:BF219)), 2)*F34, 2)</f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31">
        <f>ROUND((SUM(BG103:BG104)+SUM(BG123:BG219)), 2)</f>
        <v>0</v>
      </c>
      <c r="I35" s="224"/>
      <c r="J35" s="224"/>
      <c r="K35" s="33"/>
      <c r="L35" s="33"/>
      <c r="M35" s="231">
        <v>0</v>
      </c>
      <c r="N35" s="224"/>
      <c r="O35" s="224"/>
      <c r="P35" s="224"/>
      <c r="Q35" s="33"/>
      <c r="R35" s="34"/>
    </row>
    <row r="36" spans="2:18" s="1" customFormat="1" ht="14.4" hidden="1" customHeight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31">
        <f>ROUND((SUM(BH103:BH104)+SUM(BH123:BH219)), 2)</f>
        <v>0</v>
      </c>
      <c r="I36" s="224"/>
      <c r="J36" s="224"/>
      <c r="K36" s="33"/>
      <c r="L36" s="33"/>
      <c r="M36" s="231">
        <v>0</v>
      </c>
      <c r="N36" s="224"/>
      <c r="O36" s="224"/>
      <c r="P36" s="224"/>
      <c r="Q36" s="33"/>
      <c r="R36" s="34"/>
    </row>
    <row r="37" spans="2:18" s="1" customFormat="1" ht="14.4" hidden="1" customHeight="1">
      <c r="B37" s="32"/>
      <c r="C37" s="33"/>
      <c r="D37" s="33"/>
      <c r="E37" s="39" t="s">
        <v>48</v>
      </c>
      <c r="F37" s="40">
        <v>0</v>
      </c>
      <c r="G37" s="113" t="s">
        <v>44</v>
      </c>
      <c r="H37" s="231">
        <f>ROUND((SUM(BI103:BI104)+SUM(BI123:BI219)), 2)</f>
        <v>0</v>
      </c>
      <c r="I37" s="224"/>
      <c r="J37" s="224"/>
      <c r="K37" s="33"/>
      <c r="L37" s="33"/>
      <c r="M37" s="231">
        <v>0</v>
      </c>
      <c r="N37" s="224"/>
      <c r="O37" s="224"/>
      <c r="P37" s="22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27">
        <f>SUM(M31:M37)</f>
        <v>0</v>
      </c>
      <c r="M39" s="227"/>
      <c r="N39" s="227"/>
      <c r="O39" s="227"/>
      <c r="P39" s="228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7" t="s">
        <v>137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25" t="str">
        <f>F6</f>
        <v>Smíšená stezka a chodníky - etapa II - Smíšená stezka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3"/>
      <c r="R78" s="34"/>
    </row>
    <row r="79" spans="2:18" ht="30" customHeight="1">
      <c r="B79" s="23"/>
      <c r="C79" s="29" t="s">
        <v>131</v>
      </c>
      <c r="D79" s="25"/>
      <c r="E79" s="25"/>
      <c r="F79" s="225" t="s">
        <v>999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4"/>
    </row>
    <row r="80" spans="2:18" s="1" customFormat="1" ht="36.9" customHeight="1">
      <c r="B80" s="32"/>
      <c r="C80" s="66" t="s">
        <v>133</v>
      </c>
      <c r="D80" s="33"/>
      <c r="E80" s="33"/>
      <c r="F80" s="189" t="str">
        <f>F8</f>
        <v>22 - SO 101 - Smíšená stezka (km 0,134 - 1,173) - osa 2 - neuznatelné náklady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8" t="str">
        <f>IF(O10="","",O10)</f>
        <v>1. 7. 2018</v>
      </c>
      <c r="N82" s="218"/>
      <c r="O82" s="218"/>
      <c r="P82" s="218"/>
      <c r="Q82" s="33"/>
      <c r="R82" s="34"/>
    </row>
    <row r="83" spans="2:47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200" t="str">
        <f>E19</f>
        <v>ATELIS - ateliér liniových staveb</v>
      </c>
      <c r="N84" s="200"/>
      <c r="O84" s="200"/>
      <c r="P84" s="200"/>
      <c r="Q84" s="200"/>
      <c r="R84" s="34"/>
    </row>
    <row r="85" spans="2:47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200" t="str">
        <f>E22</f>
        <v>Čiklová</v>
      </c>
      <c r="N85" s="200"/>
      <c r="O85" s="200"/>
      <c r="P85" s="200"/>
      <c r="Q85" s="200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9" t="s">
        <v>138</v>
      </c>
      <c r="D87" s="230"/>
      <c r="E87" s="230"/>
      <c r="F87" s="230"/>
      <c r="G87" s="230"/>
      <c r="H87" s="109"/>
      <c r="I87" s="109"/>
      <c r="J87" s="109"/>
      <c r="K87" s="109"/>
      <c r="L87" s="109"/>
      <c r="M87" s="109"/>
      <c r="N87" s="229" t="s">
        <v>139</v>
      </c>
      <c r="O87" s="230"/>
      <c r="P87" s="230"/>
      <c r="Q87" s="23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2">
        <f>N123</f>
        <v>0</v>
      </c>
      <c r="O89" s="222"/>
      <c r="P89" s="222"/>
      <c r="Q89" s="222"/>
      <c r="R89" s="34"/>
      <c r="AU89" s="19" t="s">
        <v>141</v>
      </c>
    </row>
    <row r="90" spans="2:47" s="7" customFormat="1" ht="24.9" customHeight="1">
      <c r="B90" s="118"/>
      <c r="C90" s="119"/>
      <c r="D90" s="120" t="s">
        <v>142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1">
        <f>N124</f>
        <v>0</v>
      </c>
      <c r="O90" s="221"/>
      <c r="P90" s="221"/>
      <c r="Q90" s="221"/>
      <c r="R90" s="121"/>
    </row>
    <row r="91" spans="2:47" s="8" customFormat="1" ht="19.95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66">
        <f>N125</f>
        <v>0</v>
      </c>
      <c r="O91" s="167"/>
      <c r="P91" s="167"/>
      <c r="Q91" s="167"/>
      <c r="R91" s="124"/>
    </row>
    <row r="92" spans="2:47" s="8" customFormat="1" ht="19.95" customHeight="1">
      <c r="B92" s="122"/>
      <c r="C92" s="96"/>
      <c r="D92" s="123" t="s">
        <v>454</v>
      </c>
      <c r="E92" s="96"/>
      <c r="F92" s="96"/>
      <c r="G92" s="96"/>
      <c r="H92" s="96"/>
      <c r="I92" s="96"/>
      <c r="J92" s="96"/>
      <c r="K92" s="96"/>
      <c r="L92" s="96"/>
      <c r="M92" s="96"/>
      <c r="N92" s="166">
        <f>N146</f>
        <v>0</v>
      </c>
      <c r="O92" s="167"/>
      <c r="P92" s="167"/>
      <c r="Q92" s="167"/>
      <c r="R92" s="124"/>
    </row>
    <row r="93" spans="2:47" s="8" customFormat="1" ht="19.95" customHeight="1">
      <c r="B93" s="122"/>
      <c r="C93" s="96"/>
      <c r="D93" s="123" t="s">
        <v>144</v>
      </c>
      <c r="E93" s="96"/>
      <c r="F93" s="96"/>
      <c r="G93" s="96"/>
      <c r="H93" s="96"/>
      <c r="I93" s="96"/>
      <c r="J93" s="96"/>
      <c r="K93" s="96"/>
      <c r="L93" s="96"/>
      <c r="M93" s="96"/>
      <c r="N93" s="166">
        <f>N152</f>
        <v>0</v>
      </c>
      <c r="O93" s="167"/>
      <c r="P93" s="167"/>
      <c r="Q93" s="167"/>
      <c r="R93" s="124"/>
    </row>
    <row r="94" spans="2:47" s="8" customFormat="1" ht="19.95" customHeight="1">
      <c r="B94" s="122"/>
      <c r="C94" s="96"/>
      <c r="D94" s="123" t="s">
        <v>145</v>
      </c>
      <c r="E94" s="96"/>
      <c r="F94" s="96"/>
      <c r="G94" s="96"/>
      <c r="H94" s="96"/>
      <c r="I94" s="96"/>
      <c r="J94" s="96"/>
      <c r="K94" s="96"/>
      <c r="L94" s="96"/>
      <c r="M94" s="96"/>
      <c r="N94" s="166">
        <f>N163</f>
        <v>0</v>
      </c>
      <c r="O94" s="167"/>
      <c r="P94" s="167"/>
      <c r="Q94" s="167"/>
      <c r="R94" s="124"/>
    </row>
    <row r="95" spans="2:47" s="8" customFormat="1" ht="19.95" customHeight="1">
      <c r="B95" s="122"/>
      <c r="C95" s="96"/>
      <c r="D95" s="123" t="s">
        <v>146</v>
      </c>
      <c r="E95" s="96"/>
      <c r="F95" s="96"/>
      <c r="G95" s="96"/>
      <c r="H95" s="96"/>
      <c r="I95" s="96"/>
      <c r="J95" s="96"/>
      <c r="K95" s="96"/>
      <c r="L95" s="96"/>
      <c r="M95" s="96"/>
      <c r="N95" s="166">
        <f>N166</f>
        <v>0</v>
      </c>
      <c r="O95" s="167"/>
      <c r="P95" s="167"/>
      <c r="Q95" s="167"/>
      <c r="R95" s="124"/>
    </row>
    <row r="96" spans="2:47" s="8" customFormat="1" ht="19.95" customHeight="1">
      <c r="B96" s="122"/>
      <c r="C96" s="96"/>
      <c r="D96" s="123" t="s">
        <v>147</v>
      </c>
      <c r="E96" s="96"/>
      <c r="F96" s="96"/>
      <c r="G96" s="96"/>
      <c r="H96" s="96"/>
      <c r="I96" s="96"/>
      <c r="J96" s="96"/>
      <c r="K96" s="96"/>
      <c r="L96" s="96"/>
      <c r="M96" s="96"/>
      <c r="N96" s="166">
        <f>N179</f>
        <v>0</v>
      </c>
      <c r="O96" s="167"/>
      <c r="P96" s="167"/>
      <c r="Q96" s="167"/>
      <c r="R96" s="124"/>
    </row>
    <row r="97" spans="2:21" s="8" customFormat="1" ht="19.95" customHeight="1">
      <c r="B97" s="122"/>
      <c r="C97" s="96"/>
      <c r="D97" s="123" t="s">
        <v>148</v>
      </c>
      <c r="E97" s="96"/>
      <c r="F97" s="96"/>
      <c r="G97" s="96"/>
      <c r="H97" s="96"/>
      <c r="I97" s="96"/>
      <c r="J97" s="96"/>
      <c r="K97" s="96"/>
      <c r="L97" s="96"/>
      <c r="M97" s="96"/>
      <c r="N97" s="166">
        <f>N181</f>
        <v>0</v>
      </c>
      <c r="O97" s="167"/>
      <c r="P97" s="167"/>
      <c r="Q97" s="167"/>
      <c r="R97" s="124"/>
    </row>
    <row r="98" spans="2:21" s="8" customFormat="1" ht="19.95" customHeight="1">
      <c r="B98" s="122"/>
      <c r="C98" s="96"/>
      <c r="D98" s="123" t="s">
        <v>149</v>
      </c>
      <c r="E98" s="96"/>
      <c r="F98" s="96"/>
      <c r="G98" s="96"/>
      <c r="H98" s="96"/>
      <c r="I98" s="96"/>
      <c r="J98" s="96"/>
      <c r="K98" s="96"/>
      <c r="L98" s="96"/>
      <c r="M98" s="96"/>
      <c r="N98" s="166">
        <f>N208</f>
        <v>0</v>
      </c>
      <c r="O98" s="167"/>
      <c r="P98" s="167"/>
      <c r="Q98" s="167"/>
      <c r="R98" s="124"/>
    </row>
    <row r="99" spans="2:21" s="8" customFormat="1" ht="19.95" customHeight="1">
      <c r="B99" s="122"/>
      <c r="C99" s="96"/>
      <c r="D99" s="123" t="s">
        <v>150</v>
      </c>
      <c r="E99" s="96"/>
      <c r="F99" s="96"/>
      <c r="G99" s="96"/>
      <c r="H99" s="96"/>
      <c r="I99" s="96"/>
      <c r="J99" s="96"/>
      <c r="K99" s="96"/>
      <c r="L99" s="96"/>
      <c r="M99" s="96"/>
      <c r="N99" s="166">
        <f>N213</f>
        <v>0</v>
      </c>
      <c r="O99" s="167"/>
      <c r="P99" s="167"/>
      <c r="Q99" s="167"/>
      <c r="R99" s="124"/>
    </row>
    <row r="100" spans="2:21" s="7" customFormat="1" ht="24.9" customHeight="1">
      <c r="B100" s="118"/>
      <c r="C100" s="119"/>
      <c r="D100" s="120" t="s">
        <v>151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1">
        <f>N215</f>
        <v>0</v>
      </c>
      <c r="O100" s="221"/>
      <c r="P100" s="221"/>
      <c r="Q100" s="221"/>
      <c r="R100" s="121"/>
    </row>
    <row r="101" spans="2:21" s="8" customFormat="1" ht="19.95" customHeight="1">
      <c r="B101" s="122"/>
      <c r="C101" s="96"/>
      <c r="D101" s="123" t="s">
        <v>152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66">
        <f>N216</f>
        <v>0</v>
      </c>
      <c r="O101" s="167"/>
      <c r="P101" s="167"/>
      <c r="Q101" s="167"/>
      <c r="R101" s="124"/>
    </row>
    <row r="102" spans="2:21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117" t="s">
        <v>153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22">
        <v>0</v>
      </c>
      <c r="O103" s="223"/>
      <c r="P103" s="223"/>
      <c r="Q103" s="223"/>
      <c r="R103" s="34"/>
      <c r="T103" s="125"/>
      <c r="U103" s="126" t="s">
        <v>42</v>
      </c>
    </row>
    <row r="104" spans="2:21" s="1" customFormat="1" ht="18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08" t="s">
        <v>124</v>
      </c>
      <c r="D105" s="109"/>
      <c r="E105" s="109"/>
      <c r="F105" s="109"/>
      <c r="G105" s="109"/>
      <c r="H105" s="109"/>
      <c r="I105" s="109"/>
      <c r="J105" s="109"/>
      <c r="K105" s="109"/>
      <c r="L105" s="163">
        <f>ROUND(SUM(N89+N103),2)</f>
        <v>0</v>
      </c>
      <c r="M105" s="163"/>
      <c r="N105" s="163"/>
      <c r="O105" s="163"/>
      <c r="P105" s="163"/>
      <c r="Q105" s="163"/>
      <c r="R105" s="34"/>
    </row>
    <row r="106" spans="2:21" s="1" customFormat="1" ht="6.9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21" s="1" customFormat="1" ht="6.9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21" s="1" customFormat="1" ht="36.9" customHeight="1">
      <c r="B111" s="32"/>
      <c r="C111" s="187" t="s">
        <v>154</v>
      </c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30" customHeight="1">
      <c r="B113" s="32"/>
      <c r="C113" s="29" t="s">
        <v>17</v>
      </c>
      <c r="D113" s="33"/>
      <c r="E113" s="33"/>
      <c r="F113" s="225" t="str">
        <f>F6</f>
        <v>Smíšená stezka a chodníky - etapa II - Smíšená stezka</v>
      </c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33"/>
      <c r="R113" s="34"/>
    </row>
    <row r="114" spans="2:65" ht="30" customHeight="1">
      <c r="B114" s="23"/>
      <c r="C114" s="29" t="s">
        <v>131</v>
      </c>
      <c r="D114" s="25"/>
      <c r="E114" s="25"/>
      <c r="F114" s="225" t="s">
        <v>999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25"/>
      <c r="R114" s="24"/>
    </row>
    <row r="115" spans="2:65" s="1" customFormat="1" ht="36.9" customHeight="1">
      <c r="B115" s="32"/>
      <c r="C115" s="66" t="s">
        <v>133</v>
      </c>
      <c r="D115" s="33"/>
      <c r="E115" s="33"/>
      <c r="F115" s="189" t="str">
        <f>F8</f>
        <v>22 - SO 101 - Smíšená stezka (km 0,134 - 1,173) - osa 2 - neuznatelné náklady</v>
      </c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33"/>
      <c r="R115" s="34"/>
    </row>
    <row r="116" spans="2:65" s="1" customFormat="1" ht="6.9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1" customFormat="1" ht="18" customHeight="1">
      <c r="B117" s="32"/>
      <c r="C117" s="29" t="s">
        <v>21</v>
      </c>
      <c r="D117" s="33"/>
      <c r="E117" s="33"/>
      <c r="F117" s="27" t="str">
        <f>F10</f>
        <v>Lomnice</v>
      </c>
      <c r="G117" s="33"/>
      <c r="H117" s="33"/>
      <c r="I117" s="33"/>
      <c r="J117" s="33"/>
      <c r="K117" s="29" t="s">
        <v>23</v>
      </c>
      <c r="L117" s="33"/>
      <c r="M117" s="218" t="str">
        <f>IF(O10="","",O10)</f>
        <v>1. 7. 2018</v>
      </c>
      <c r="N117" s="218"/>
      <c r="O117" s="218"/>
      <c r="P117" s="218"/>
      <c r="Q117" s="33"/>
      <c r="R117" s="34"/>
    </row>
    <row r="118" spans="2:65" s="1" customFormat="1" ht="6.9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1" customFormat="1" ht="13.2">
      <c r="B119" s="32"/>
      <c r="C119" s="29" t="s">
        <v>25</v>
      </c>
      <c r="D119" s="33"/>
      <c r="E119" s="33"/>
      <c r="F119" s="27" t="str">
        <f>E13</f>
        <v>obec Lomnice</v>
      </c>
      <c r="G119" s="33"/>
      <c r="H119" s="33"/>
      <c r="I119" s="33"/>
      <c r="J119" s="33"/>
      <c r="K119" s="29" t="s">
        <v>31</v>
      </c>
      <c r="L119" s="33"/>
      <c r="M119" s="200" t="str">
        <f>E19</f>
        <v>ATELIS - ateliér liniových staveb</v>
      </c>
      <c r="N119" s="200"/>
      <c r="O119" s="200"/>
      <c r="P119" s="200"/>
      <c r="Q119" s="200"/>
      <c r="R119" s="34"/>
    </row>
    <row r="120" spans="2:65" s="1" customFormat="1" ht="14.4" customHeight="1">
      <c r="B120" s="32"/>
      <c r="C120" s="29" t="s">
        <v>29</v>
      </c>
      <c r="D120" s="33"/>
      <c r="E120" s="33"/>
      <c r="F120" s="27" t="str">
        <f>IF(E16="","",E16)</f>
        <v xml:space="preserve"> </v>
      </c>
      <c r="G120" s="33"/>
      <c r="H120" s="33"/>
      <c r="I120" s="33"/>
      <c r="J120" s="33"/>
      <c r="K120" s="29" t="s">
        <v>36</v>
      </c>
      <c r="L120" s="33"/>
      <c r="M120" s="200" t="str">
        <f>E22</f>
        <v>Čiklová</v>
      </c>
      <c r="N120" s="200"/>
      <c r="O120" s="200"/>
      <c r="P120" s="200"/>
      <c r="Q120" s="200"/>
      <c r="R120" s="34"/>
    </row>
    <row r="121" spans="2:65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65" s="9" customFormat="1" ht="29.25" customHeight="1">
      <c r="B122" s="127"/>
      <c r="C122" s="128" t="s">
        <v>155</v>
      </c>
      <c r="D122" s="129" t="s">
        <v>156</v>
      </c>
      <c r="E122" s="129" t="s">
        <v>60</v>
      </c>
      <c r="F122" s="219" t="s">
        <v>157</v>
      </c>
      <c r="G122" s="219"/>
      <c r="H122" s="219"/>
      <c r="I122" s="219"/>
      <c r="J122" s="129" t="s">
        <v>158</v>
      </c>
      <c r="K122" s="129" t="s">
        <v>159</v>
      </c>
      <c r="L122" s="219" t="s">
        <v>160</v>
      </c>
      <c r="M122" s="219"/>
      <c r="N122" s="219" t="s">
        <v>139</v>
      </c>
      <c r="O122" s="219"/>
      <c r="P122" s="219"/>
      <c r="Q122" s="220"/>
      <c r="R122" s="130"/>
      <c r="T122" s="73" t="s">
        <v>161</v>
      </c>
      <c r="U122" s="74" t="s">
        <v>42</v>
      </c>
      <c r="V122" s="74" t="s">
        <v>162</v>
      </c>
      <c r="W122" s="74" t="s">
        <v>163</v>
      </c>
      <c r="X122" s="74" t="s">
        <v>164</v>
      </c>
      <c r="Y122" s="74" t="s">
        <v>165</v>
      </c>
      <c r="Z122" s="74" t="s">
        <v>166</v>
      </c>
      <c r="AA122" s="75" t="s">
        <v>167</v>
      </c>
    </row>
    <row r="123" spans="2:65" s="1" customFormat="1" ht="29.25" customHeight="1">
      <c r="B123" s="32"/>
      <c r="C123" s="77" t="s">
        <v>135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08">
        <f>BK123</f>
        <v>0</v>
      </c>
      <c r="O123" s="209"/>
      <c r="P123" s="209"/>
      <c r="Q123" s="209"/>
      <c r="R123" s="34"/>
      <c r="T123" s="76"/>
      <c r="U123" s="48"/>
      <c r="V123" s="48"/>
      <c r="W123" s="131">
        <f>W124+W215</f>
        <v>904.2456699999999</v>
      </c>
      <c r="X123" s="48"/>
      <c r="Y123" s="131">
        <f>Y124+Y215</f>
        <v>324.7770799420922</v>
      </c>
      <c r="Z123" s="48"/>
      <c r="AA123" s="132">
        <f>AA124+AA215</f>
        <v>2.5199999999999996</v>
      </c>
      <c r="AT123" s="19" t="s">
        <v>77</v>
      </c>
      <c r="AU123" s="19" t="s">
        <v>141</v>
      </c>
      <c r="BK123" s="133">
        <f>BK124+BK215</f>
        <v>0</v>
      </c>
    </row>
    <row r="124" spans="2:65" s="10" customFormat="1" ht="37.35" customHeight="1">
      <c r="B124" s="134"/>
      <c r="C124" s="135"/>
      <c r="D124" s="136" t="s">
        <v>142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0">
        <f>BK124</f>
        <v>0</v>
      </c>
      <c r="O124" s="211"/>
      <c r="P124" s="211"/>
      <c r="Q124" s="211"/>
      <c r="R124" s="137"/>
      <c r="T124" s="138"/>
      <c r="U124" s="135"/>
      <c r="V124" s="135"/>
      <c r="W124" s="139">
        <f>W125+W146+W152+W163+W166+W179+W181+W208+W213</f>
        <v>899.81766999999991</v>
      </c>
      <c r="X124" s="135"/>
      <c r="Y124" s="139">
        <f>Y125+Y146+Y152+Y163+Y166+Y179+Y181+Y208+Y213</f>
        <v>321.95413994209218</v>
      </c>
      <c r="Z124" s="135"/>
      <c r="AA124" s="140">
        <f>AA125+AA146+AA152+AA163+AA166+AA179+AA181+AA208+AA213</f>
        <v>2.5199999999999996</v>
      </c>
      <c r="AR124" s="141" t="s">
        <v>83</v>
      </c>
      <c r="AT124" s="142" t="s">
        <v>77</v>
      </c>
      <c r="AU124" s="142" t="s">
        <v>78</v>
      </c>
      <c r="AY124" s="141" t="s">
        <v>168</v>
      </c>
      <c r="BK124" s="143">
        <f>BK125+BK146+BK152+BK163+BK166+BK179+BK181+BK208+BK213</f>
        <v>0</v>
      </c>
    </row>
    <row r="125" spans="2:65" s="10" customFormat="1" ht="19.95" customHeight="1">
      <c r="B125" s="134"/>
      <c r="C125" s="135"/>
      <c r="D125" s="144" t="s">
        <v>143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12">
        <f>BK125</f>
        <v>0</v>
      </c>
      <c r="O125" s="213"/>
      <c r="P125" s="213"/>
      <c r="Q125" s="213"/>
      <c r="R125" s="137"/>
      <c r="T125" s="138"/>
      <c r="U125" s="135"/>
      <c r="V125" s="135"/>
      <c r="W125" s="139">
        <f>SUM(W126:W145)</f>
        <v>254.4205</v>
      </c>
      <c r="X125" s="135"/>
      <c r="Y125" s="139">
        <f>SUM(Y126:Y145)</f>
        <v>91.275450000000006</v>
      </c>
      <c r="Z125" s="135"/>
      <c r="AA125" s="140">
        <f>SUM(AA126:AA145)</f>
        <v>2.5199999999999996</v>
      </c>
      <c r="AR125" s="141" t="s">
        <v>83</v>
      </c>
      <c r="AT125" s="142" t="s">
        <v>77</v>
      </c>
      <c r="AU125" s="142" t="s">
        <v>83</v>
      </c>
      <c r="AY125" s="141" t="s">
        <v>168</v>
      </c>
      <c r="BK125" s="143">
        <f>SUM(BK126:BK145)</f>
        <v>0</v>
      </c>
    </row>
    <row r="126" spans="2:65" s="1" customFormat="1" ht="25.5" customHeight="1">
      <c r="B126" s="145"/>
      <c r="C126" s="146" t="s">
        <v>83</v>
      </c>
      <c r="D126" s="146" t="s">
        <v>169</v>
      </c>
      <c r="E126" s="147" t="s">
        <v>469</v>
      </c>
      <c r="F126" s="204" t="s">
        <v>470</v>
      </c>
      <c r="G126" s="204"/>
      <c r="H126" s="204"/>
      <c r="I126" s="204"/>
      <c r="J126" s="148" t="s">
        <v>172</v>
      </c>
      <c r="K126" s="149">
        <v>2</v>
      </c>
      <c r="L126" s="205"/>
      <c r="M126" s="205"/>
      <c r="N126" s="205">
        <f t="shared" ref="N126:N145" si="0">ROUND(L126*K126,2)</f>
        <v>0</v>
      </c>
      <c r="O126" s="205"/>
      <c r="P126" s="205"/>
      <c r="Q126" s="205"/>
      <c r="R126" s="150"/>
      <c r="T126" s="151" t="s">
        <v>5</v>
      </c>
      <c r="U126" s="41" t="s">
        <v>43</v>
      </c>
      <c r="V126" s="152">
        <v>0.185</v>
      </c>
      <c r="W126" s="152">
        <f t="shared" ref="W126:W145" si="1">V126*K126</f>
        <v>0.37</v>
      </c>
      <c r="X126" s="152">
        <v>0</v>
      </c>
      <c r="Y126" s="152">
        <f t="shared" ref="Y126:Y145" si="2">X126*K126</f>
        <v>0</v>
      </c>
      <c r="Z126" s="152">
        <v>0.23499999999999999</v>
      </c>
      <c r="AA126" s="153">
        <f t="shared" ref="AA126:AA145" si="3">Z126*K126</f>
        <v>0.47</v>
      </c>
      <c r="AR126" s="19" t="s">
        <v>173</v>
      </c>
      <c r="AT126" s="19" t="s">
        <v>169</v>
      </c>
      <c r="AU126" s="19" t="s">
        <v>89</v>
      </c>
      <c r="AY126" s="19" t="s">
        <v>168</v>
      </c>
      <c r="BE126" s="154">
        <f t="shared" ref="BE126:BE145" si="4">IF(U126="základní",N126,0)</f>
        <v>0</v>
      </c>
      <c r="BF126" s="154">
        <f t="shared" ref="BF126:BF145" si="5">IF(U126="snížená",N126,0)</f>
        <v>0</v>
      </c>
      <c r="BG126" s="154">
        <f t="shared" ref="BG126:BG145" si="6">IF(U126="zákl. přenesená",N126,0)</f>
        <v>0</v>
      </c>
      <c r="BH126" s="154">
        <f t="shared" ref="BH126:BH145" si="7">IF(U126="sníž. přenesená",N126,0)</f>
        <v>0</v>
      </c>
      <c r="BI126" s="154">
        <f t="shared" ref="BI126:BI145" si="8">IF(U126="nulová",N126,0)</f>
        <v>0</v>
      </c>
      <c r="BJ126" s="19" t="s">
        <v>83</v>
      </c>
      <c r="BK126" s="154">
        <f t="shared" ref="BK126:BK145" si="9">ROUND(L126*K126,2)</f>
        <v>0</v>
      </c>
      <c r="BL126" s="19" t="s">
        <v>173</v>
      </c>
      <c r="BM126" s="19" t="s">
        <v>174</v>
      </c>
    </row>
    <row r="127" spans="2:65" s="1" customFormat="1" ht="25.5" customHeight="1">
      <c r="B127" s="145"/>
      <c r="C127" s="146" t="s">
        <v>89</v>
      </c>
      <c r="D127" s="146" t="s">
        <v>169</v>
      </c>
      <c r="E127" s="147" t="s">
        <v>190</v>
      </c>
      <c r="F127" s="204" t="s">
        <v>191</v>
      </c>
      <c r="G127" s="204"/>
      <c r="H127" s="204"/>
      <c r="I127" s="204"/>
      <c r="J127" s="148" t="s">
        <v>192</v>
      </c>
      <c r="K127" s="149">
        <v>10</v>
      </c>
      <c r="L127" s="205"/>
      <c r="M127" s="205"/>
      <c r="N127" s="205">
        <f t="shared" si="0"/>
        <v>0</v>
      </c>
      <c r="O127" s="205"/>
      <c r="P127" s="205"/>
      <c r="Q127" s="205"/>
      <c r="R127" s="150"/>
      <c r="T127" s="151" t="s">
        <v>5</v>
      </c>
      <c r="U127" s="41" t="s">
        <v>43</v>
      </c>
      <c r="V127" s="152">
        <v>0.13300000000000001</v>
      </c>
      <c r="W127" s="152">
        <f t="shared" si="1"/>
        <v>1.33</v>
      </c>
      <c r="X127" s="152">
        <v>0</v>
      </c>
      <c r="Y127" s="152">
        <f t="shared" si="2"/>
        <v>0</v>
      </c>
      <c r="Z127" s="152">
        <v>0.20499999999999999</v>
      </c>
      <c r="AA127" s="153">
        <f t="shared" si="3"/>
        <v>2.0499999999999998</v>
      </c>
      <c r="AR127" s="19" t="s">
        <v>173</v>
      </c>
      <c r="AT127" s="19" t="s">
        <v>169</v>
      </c>
      <c r="AU127" s="19" t="s">
        <v>89</v>
      </c>
      <c r="AY127" s="19" t="s">
        <v>168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173</v>
      </c>
      <c r="BM127" s="19" t="s">
        <v>193</v>
      </c>
    </row>
    <row r="128" spans="2:65" s="1" customFormat="1" ht="25.5" customHeight="1">
      <c r="B128" s="145"/>
      <c r="C128" s="146" t="s">
        <v>178</v>
      </c>
      <c r="D128" s="146" t="s">
        <v>169</v>
      </c>
      <c r="E128" s="147" t="s">
        <v>195</v>
      </c>
      <c r="F128" s="204" t="s">
        <v>196</v>
      </c>
      <c r="G128" s="204"/>
      <c r="H128" s="204"/>
      <c r="I128" s="204"/>
      <c r="J128" s="148" t="s">
        <v>197</v>
      </c>
      <c r="K128" s="149">
        <v>17</v>
      </c>
      <c r="L128" s="205"/>
      <c r="M128" s="205"/>
      <c r="N128" s="205">
        <f t="shared" si="0"/>
        <v>0</v>
      </c>
      <c r="O128" s="205"/>
      <c r="P128" s="205"/>
      <c r="Q128" s="205"/>
      <c r="R128" s="150"/>
      <c r="T128" s="151" t="s">
        <v>5</v>
      </c>
      <c r="U128" s="41" t="s">
        <v>43</v>
      </c>
      <c r="V128" s="152">
        <v>9.7000000000000003E-2</v>
      </c>
      <c r="W128" s="152">
        <f t="shared" si="1"/>
        <v>1.649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173</v>
      </c>
      <c r="AT128" s="19" t="s">
        <v>169</v>
      </c>
      <c r="AU128" s="19" t="s">
        <v>89</v>
      </c>
      <c r="AY128" s="19" t="s">
        <v>168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173</v>
      </c>
      <c r="BM128" s="19" t="s">
        <v>198</v>
      </c>
    </row>
    <row r="129" spans="2:65" s="1" customFormat="1" ht="25.5" customHeight="1">
      <c r="B129" s="145"/>
      <c r="C129" s="146" t="s">
        <v>173</v>
      </c>
      <c r="D129" s="146" t="s">
        <v>169</v>
      </c>
      <c r="E129" s="147" t="s">
        <v>1005</v>
      </c>
      <c r="F129" s="204" t="s">
        <v>1006</v>
      </c>
      <c r="G129" s="204"/>
      <c r="H129" s="204"/>
      <c r="I129" s="204"/>
      <c r="J129" s="148" t="s">
        <v>197</v>
      </c>
      <c r="K129" s="149">
        <v>281.8</v>
      </c>
      <c r="L129" s="205"/>
      <c r="M129" s="205"/>
      <c r="N129" s="205">
        <f t="shared" si="0"/>
        <v>0</v>
      </c>
      <c r="O129" s="205"/>
      <c r="P129" s="205"/>
      <c r="Q129" s="205"/>
      <c r="R129" s="150"/>
      <c r="T129" s="151" t="s">
        <v>5</v>
      </c>
      <c r="U129" s="41" t="s">
        <v>43</v>
      </c>
      <c r="V129" s="152">
        <v>0.10199999999999999</v>
      </c>
      <c r="W129" s="152">
        <f t="shared" si="1"/>
        <v>28.743600000000001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173</v>
      </c>
      <c r="AT129" s="19" t="s">
        <v>169</v>
      </c>
      <c r="AU129" s="19" t="s">
        <v>89</v>
      </c>
      <c r="AY129" s="19" t="s">
        <v>168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173</v>
      </c>
      <c r="BM129" s="19" t="s">
        <v>1007</v>
      </c>
    </row>
    <row r="130" spans="2:65" s="1" customFormat="1" ht="38.25" customHeight="1">
      <c r="B130" s="145"/>
      <c r="C130" s="146" t="s">
        <v>185</v>
      </c>
      <c r="D130" s="146" t="s">
        <v>169</v>
      </c>
      <c r="E130" s="147" t="s">
        <v>200</v>
      </c>
      <c r="F130" s="204" t="s">
        <v>201</v>
      </c>
      <c r="G130" s="204"/>
      <c r="H130" s="204"/>
      <c r="I130" s="204"/>
      <c r="J130" s="148" t="s">
        <v>197</v>
      </c>
      <c r="K130" s="149">
        <v>61</v>
      </c>
      <c r="L130" s="205"/>
      <c r="M130" s="205"/>
      <c r="N130" s="205">
        <f t="shared" si="0"/>
        <v>0</v>
      </c>
      <c r="O130" s="205"/>
      <c r="P130" s="205"/>
      <c r="Q130" s="205"/>
      <c r="R130" s="150"/>
      <c r="T130" s="151" t="s">
        <v>5</v>
      </c>
      <c r="U130" s="41" t="s">
        <v>43</v>
      </c>
      <c r="V130" s="152">
        <v>0.22900000000000001</v>
      </c>
      <c r="W130" s="152">
        <f t="shared" si="1"/>
        <v>13.969000000000001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173</v>
      </c>
      <c r="AT130" s="19" t="s">
        <v>169</v>
      </c>
      <c r="AU130" s="19" t="s">
        <v>89</v>
      </c>
      <c r="AY130" s="19" t="s">
        <v>168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173</v>
      </c>
      <c r="BM130" s="19" t="s">
        <v>202</v>
      </c>
    </row>
    <row r="131" spans="2:65" s="1" customFormat="1" ht="25.5" customHeight="1">
      <c r="B131" s="145"/>
      <c r="C131" s="146" t="s">
        <v>189</v>
      </c>
      <c r="D131" s="146" t="s">
        <v>169</v>
      </c>
      <c r="E131" s="147" t="s">
        <v>478</v>
      </c>
      <c r="F131" s="204" t="s">
        <v>479</v>
      </c>
      <c r="G131" s="204"/>
      <c r="H131" s="204"/>
      <c r="I131" s="204"/>
      <c r="J131" s="148" t="s">
        <v>197</v>
      </c>
      <c r="K131" s="149">
        <v>22</v>
      </c>
      <c r="L131" s="205"/>
      <c r="M131" s="205"/>
      <c r="N131" s="205">
        <f t="shared" si="0"/>
        <v>0</v>
      </c>
      <c r="O131" s="205"/>
      <c r="P131" s="205"/>
      <c r="Q131" s="205"/>
      <c r="R131" s="150"/>
      <c r="T131" s="151" t="s">
        <v>5</v>
      </c>
      <c r="U131" s="41" t="s">
        <v>43</v>
      </c>
      <c r="V131" s="152">
        <v>0.64300000000000002</v>
      </c>
      <c r="W131" s="152">
        <f t="shared" si="1"/>
        <v>14.146000000000001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173</v>
      </c>
      <c r="AT131" s="19" t="s">
        <v>169</v>
      </c>
      <c r="AU131" s="19" t="s">
        <v>89</v>
      </c>
      <c r="AY131" s="19" t="s">
        <v>168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173</v>
      </c>
      <c r="BM131" s="19" t="s">
        <v>1076</v>
      </c>
    </row>
    <row r="132" spans="2:65" s="1" customFormat="1" ht="25.5" customHeight="1">
      <c r="B132" s="145"/>
      <c r="C132" s="146" t="s">
        <v>194</v>
      </c>
      <c r="D132" s="146" t="s">
        <v>169</v>
      </c>
      <c r="E132" s="147" t="s">
        <v>204</v>
      </c>
      <c r="F132" s="204" t="s">
        <v>205</v>
      </c>
      <c r="G132" s="204"/>
      <c r="H132" s="204"/>
      <c r="I132" s="204"/>
      <c r="J132" s="148" t="s">
        <v>197</v>
      </c>
      <c r="K132" s="149">
        <v>298.8</v>
      </c>
      <c r="L132" s="205"/>
      <c r="M132" s="205"/>
      <c r="N132" s="205">
        <f t="shared" si="0"/>
        <v>0</v>
      </c>
      <c r="O132" s="205"/>
      <c r="P132" s="205"/>
      <c r="Q132" s="205"/>
      <c r="R132" s="150"/>
      <c r="T132" s="151" t="s">
        <v>5</v>
      </c>
      <c r="U132" s="41" t="s">
        <v>43</v>
      </c>
      <c r="V132" s="152">
        <v>4.5999999999999999E-2</v>
      </c>
      <c r="W132" s="152">
        <f t="shared" si="1"/>
        <v>13.7448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173</v>
      </c>
      <c r="AT132" s="19" t="s">
        <v>169</v>
      </c>
      <c r="AU132" s="19" t="s">
        <v>89</v>
      </c>
      <c r="AY132" s="19" t="s">
        <v>168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173</v>
      </c>
      <c r="BM132" s="19" t="s">
        <v>206</v>
      </c>
    </row>
    <row r="133" spans="2:65" s="1" customFormat="1" ht="25.5" customHeight="1">
      <c r="B133" s="145"/>
      <c r="C133" s="146" t="s">
        <v>199</v>
      </c>
      <c r="D133" s="146" t="s">
        <v>169</v>
      </c>
      <c r="E133" s="147" t="s">
        <v>208</v>
      </c>
      <c r="F133" s="204" t="s">
        <v>209</v>
      </c>
      <c r="G133" s="204"/>
      <c r="H133" s="204"/>
      <c r="I133" s="204"/>
      <c r="J133" s="148" t="s">
        <v>197</v>
      </c>
      <c r="K133" s="149">
        <v>55.1</v>
      </c>
      <c r="L133" s="205"/>
      <c r="M133" s="205"/>
      <c r="N133" s="205">
        <f t="shared" si="0"/>
        <v>0</v>
      </c>
      <c r="O133" s="205"/>
      <c r="P133" s="205"/>
      <c r="Q133" s="205"/>
      <c r="R133" s="150"/>
      <c r="T133" s="151" t="s">
        <v>5</v>
      </c>
      <c r="U133" s="41" t="s">
        <v>43</v>
      </c>
      <c r="V133" s="152">
        <v>8.3000000000000004E-2</v>
      </c>
      <c r="W133" s="152">
        <f t="shared" si="1"/>
        <v>4.5733000000000006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173</v>
      </c>
      <c r="AT133" s="19" t="s">
        <v>169</v>
      </c>
      <c r="AU133" s="19" t="s">
        <v>89</v>
      </c>
      <c r="AY133" s="19" t="s">
        <v>168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173</v>
      </c>
      <c r="BM133" s="19" t="s">
        <v>210</v>
      </c>
    </row>
    <row r="134" spans="2:65" s="1" customFormat="1" ht="38.25" customHeight="1">
      <c r="B134" s="145"/>
      <c r="C134" s="146" t="s">
        <v>203</v>
      </c>
      <c r="D134" s="146" t="s">
        <v>169</v>
      </c>
      <c r="E134" s="147" t="s">
        <v>211</v>
      </c>
      <c r="F134" s="204" t="s">
        <v>212</v>
      </c>
      <c r="G134" s="204"/>
      <c r="H134" s="204"/>
      <c r="I134" s="204"/>
      <c r="J134" s="148" t="s">
        <v>197</v>
      </c>
      <c r="K134" s="149">
        <v>275.5</v>
      </c>
      <c r="L134" s="205"/>
      <c r="M134" s="205"/>
      <c r="N134" s="205">
        <f t="shared" si="0"/>
        <v>0</v>
      </c>
      <c r="O134" s="205"/>
      <c r="P134" s="205"/>
      <c r="Q134" s="205"/>
      <c r="R134" s="150"/>
      <c r="T134" s="151" t="s">
        <v>5</v>
      </c>
      <c r="U134" s="41" t="s">
        <v>43</v>
      </c>
      <c r="V134" s="152">
        <v>4.0000000000000001E-3</v>
      </c>
      <c r="W134" s="152">
        <f t="shared" si="1"/>
        <v>1.1020000000000001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173</v>
      </c>
      <c r="AT134" s="19" t="s">
        <v>169</v>
      </c>
      <c r="AU134" s="19" t="s">
        <v>89</v>
      </c>
      <c r="AY134" s="19" t="s">
        <v>168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173</v>
      </c>
      <c r="BM134" s="19" t="s">
        <v>213</v>
      </c>
    </row>
    <row r="135" spans="2:65" s="1" customFormat="1" ht="25.5" customHeight="1">
      <c r="B135" s="145"/>
      <c r="C135" s="146" t="s">
        <v>207</v>
      </c>
      <c r="D135" s="146" t="s">
        <v>169</v>
      </c>
      <c r="E135" s="147" t="s">
        <v>214</v>
      </c>
      <c r="F135" s="204" t="s">
        <v>215</v>
      </c>
      <c r="G135" s="204"/>
      <c r="H135" s="204"/>
      <c r="I135" s="204"/>
      <c r="J135" s="148" t="s">
        <v>197</v>
      </c>
      <c r="K135" s="149">
        <v>37.4</v>
      </c>
      <c r="L135" s="205"/>
      <c r="M135" s="205"/>
      <c r="N135" s="205">
        <f t="shared" si="0"/>
        <v>0</v>
      </c>
      <c r="O135" s="205"/>
      <c r="P135" s="205"/>
      <c r="Q135" s="205"/>
      <c r="R135" s="150"/>
      <c r="T135" s="151" t="s">
        <v>5</v>
      </c>
      <c r="U135" s="41" t="s">
        <v>43</v>
      </c>
      <c r="V135" s="152">
        <v>4.2999999999999997E-2</v>
      </c>
      <c r="W135" s="152">
        <f t="shared" si="1"/>
        <v>1.6081999999999999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173</v>
      </c>
      <c r="AT135" s="19" t="s">
        <v>169</v>
      </c>
      <c r="AU135" s="19" t="s">
        <v>89</v>
      </c>
      <c r="AY135" s="19" t="s">
        <v>168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173</v>
      </c>
      <c r="BM135" s="19" t="s">
        <v>216</v>
      </c>
    </row>
    <row r="136" spans="2:65" s="1" customFormat="1" ht="16.5" customHeight="1">
      <c r="B136" s="145"/>
      <c r="C136" s="155" t="s">
        <v>87</v>
      </c>
      <c r="D136" s="155" t="s">
        <v>218</v>
      </c>
      <c r="E136" s="156" t="s">
        <v>219</v>
      </c>
      <c r="F136" s="206" t="s">
        <v>220</v>
      </c>
      <c r="G136" s="206"/>
      <c r="H136" s="206"/>
      <c r="I136" s="206"/>
      <c r="J136" s="157" t="s">
        <v>221</v>
      </c>
      <c r="K136" s="158">
        <v>82.28</v>
      </c>
      <c r="L136" s="207"/>
      <c r="M136" s="207"/>
      <c r="N136" s="207">
        <f t="shared" si="0"/>
        <v>0</v>
      </c>
      <c r="O136" s="205"/>
      <c r="P136" s="205"/>
      <c r="Q136" s="205"/>
      <c r="R136" s="150"/>
      <c r="T136" s="151" t="s">
        <v>5</v>
      </c>
      <c r="U136" s="41" t="s">
        <v>43</v>
      </c>
      <c r="V136" s="152">
        <v>0</v>
      </c>
      <c r="W136" s="152">
        <f t="shared" si="1"/>
        <v>0</v>
      </c>
      <c r="X136" s="152">
        <v>1</v>
      </c>
      <c r="Y136" s="152">
        <f t="shared" si="2"/>
        <v>82.28</v>
      </c>
      <c r="Z136" s="152">
        <v>0</v>
      </c>
      <c r="AA136" s="153">
        <f t="shared" si="3"/>
        <v>0</v>
      </c>
      <c r="AR136" s="19" t="s">
        <v>199</v>
      </c>
      <c r="AT136" s="19" t="s">
        <v>218</v>
      </c>
      <c r="AU136" s="19" t="s">
        <v>89</v>
      </c>
      <c r="AY136" s="19" t="s">
        <v>168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173</v>
      </c>
      <c r="BM136" s="19" t="s">
        <v>222</v>
      </c>
    </row>
    <row r="137" spans="2:65" s="1" customFormat="1" ht="25.5" customHeight="1">
      <c r="B137" s="145"/>
      <c r="C137" s="146" t="s">
        <v>91</v>
      </c>
      <c r="D137" s="146" t="s">
        <v>169</v>
      </c>
      <c r="E137" s="147" t="s">
        <v>224</v>
      </c>
      <c r="F137" s="204" t="s">
        <v>225</v>
      </c>
      <c r="G137" s="204"/>
      <c r="H137" s="204"/>
      <c r="I137" s="204"/>
      <c r="J137" s="148" t="s">
        <v>221</v>
      </c>
      <c r="K137" s="149">
        <v>104.69</v>
      </c>
      <c r="L137" s="205"/>
      <c r="M137" s="205"/>
      <c r="N137" s="205">
        <f t="shared" si="0"/>
        <v>0</v>
      </c>
      <c r="O137" s="205"/>
      <c r="P137" s="205"/>
      <c r="Q137" s="205"/>
      <c r="R137" s="150"/>
      <c r="T137" s="151" t="s">
        <v>5</v>
      </c>
      <c r="U137" s="41" t="s">
        <v>43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173</v>
      </c>
      <c r="AT137" s="19" t="s">
        <v>169</v>
      </c>
      <c r="AU137" s="19" t="s">
        <v>89</v>
      </c>
      <c r="AY137" s="19" t="s">
        <v>168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173</v>
      </c>
      <c r="BM137" s="19" t="s">
        <v>226</v>
      </c>
    </row>
    <row r="138" spans="2:65" s="1" customFormat="1" ht="25.5" customHeight="1">
      <c r="B138" s="145"/>
      <c r="C138" s="146" t="s">
        <v>217</v>
      </c>
      <c r="D138" s="146" t="s">
        <v>169</v>
      </c>
      <c r="E138" s="147" t="s">
        <v>227</v>
      </c>
      <c r="F138" s="204" t="s">
        <v>228</v>
      </c>
      <c r="G138" s="204"/>
      <c r="H138" s="204"/>
      <c r="I138" s="204"/>
      <c r="J138" s="148" t="s">
        <v>197</v>
      </c>
      <c r="K138" s="149">
        <v>30</v>
      </c>
      <c r="L138" s="205"/>
      <c r="M138" s="205"/>
      <c r="N138" s="205">
        <f t="shared" si="0"/>
        <v>0</v>
      </c>
      <c r="O138" s="205"/>
      <c r="P138" s="205"/>
      <c r="Q138" s="205"/>
      <c r="R138" s="150"/>
      <c r="T138" s="151" t="s">
        <v>5</v>
      </c>
      <c r="U138" s="41" t="s">
        <v>43</v>
      </c>
      <c r="V138" s="152">
        <v>0.29899999999999999</v>
      </c>
      <c r="W138" s="152">
        <f t="shared" si="1"/>
        <v>8.9699999999999989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173</v>
      </c>
      <c r="AT138" s="19" t="s">
        <v>169</v>
      </c>
      <c r="AU138" s="19" t="s">
        <v>89</v>
      </c>
      <c r="AY138" s="19" t="s">
        <v>168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173</v>
      </c>
      <c r="BM138" s="19" t="s">
        <v>229</v>
      </c>
    </row>
    <row r="139" spans="2:65" s="1" customFormat="1" ht="16.5" customHeight="1">
      <c r="B139" s="145"/>
      <c r="C139" s="155" t="s">
        <v>223</v>
      </c>
      <c r="D139" s="155" t="s">
        <v>218</v>
      </c>
      <c r="E139" s="156" t="s">
        <v>219</v>
      </c>
      <c r="F139" s="206" t="s">
        <v>220</v>
      </c>
      <c r="G139" s="206"/>
      <c r="H139" s="206"/>
      <c r="I139" s="206"/>
      <c r="J139" s="157" t="s">
        <v>221</v>
      </c>
      <c r="K139" s="158">
        <v>4.62</v>
      </c>
      <c r="L139" s="207"/>
      <c r="M139" s="207"/>
      <c r="N139" s="207">
        <f t="shared" si="0"/>
        <v>0</v>
      </c>
      <c r="O139" s="205"/>
      <c r="P139" s="205"/>
      <c r="Q139" s="205"/>
      <c r="R139" s="150"/>
      <c r="T139" s="151" t="s">
        <v>5</v>
      </c>
      <c r="U139" s="41" t="s">
        <v>43</v>
      </c>
      <c r="V139" s="152">
        <v>0</v>
      </c>
      <c r="W139" s="152">
        <f t="shared" si="1"/>
        <v>0</v>
      </c>
      <c r="X139" s="152">
        <v>1</v>
      </c>
      <c r="Y139" s="152">
        <f t="shared" si="2"/>
        <v>4.62</v>
      </c>
      <c r="Z139" s="152">
        <v>0</v>
      </c>
      <c r="AA139" s="153">
        <f t="shared" si="3"/>
        <v>0</v>
      </c>
      <c r="AR139" s="19" t="s">
        <v>199</v>
      </c>
      <c r="AT139" s="19" t="s">
        <v>218</v>
      </c>
      <c r="AU139" s="19" t="s">
        <v>89</v>
      </c>
      <c r="AY139" s="19" t="s">
        <v>168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173</v>
      </c>
      <c r="BM139" s="19" t="s">
        <v>1077</v>
      </c>
    </row>
    <row r="140" spans="2:65" s="1" customFormat="1" ht="25.5" customHeight="1">
      <c r="B140" s="145"/>
      <c r="C140" s="146" t="s">
        <v>11</v>
      </c>
      <c r="D140" s="146" t="s">
        <v>169</v>
      </c>
      <c r="E140" s="147" t="s">
        <v>495</v>
      </c>
      <c r="F140" s="204" t="s">
        <v>496</v>
      </c>
      <c r="G140" s="204"/>
      <c r="H140" s="204"/>
      <c r="I140" s="204"/>
      <c r="J140" s="148" t="s">
        <v>197</v>
      </c>
      <c r="K140" s="149">
        <v>2.1</v>
      </c>
      <c r="L140" s="205"/>
      <c r="M140" s="205"/>
      <c r="N140" s="205">
        <f t="shared" si="0"/>
        <v>0</v>
      </c>
      <c r="O140" s="205"/>
      <c r="P140" s="205"/>
      <c r="Q140" s="205"/>
      <c r="R140" s="150"/>
      <c r="T140" s="151" t="s">
        <v>5</v>
      </c>
      <c r="U140" s="41" t="s">
        <v>43</v>
      </c>
      <c r="V140" s="152">
        <v>0.28599999999999998</v>
      </c>
      <c r="W140" s="152">
        <f t="shared" si="1"/>
        <v>0.60060000000000002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173</v>
      </c>
      <c r="AT140" s="19" t="s">
        <v>169</v>
      </c>
      <c r="AU140" s="19" t="s">
        <v>89</v>
      </c>
      <c r="AY140" s="19" t="s">
        <v>168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173</v>
      </c>
      <c r="BM140" s="19" t="s">
        <v>1078</v>
      </c>
    </row>
    <row r="141" spans="2:65" s="1" customFormat="1" ht="16.5" customHeight="1">
      <c r="B141" s="145"/>
      <c r="C141" s="155" t="s">
        <v>96</v>
      </c>
      <c r="D141" s="155" t="s">
        <v>218</v>
      </c>
      <c r="E141" s="156" t="s">
        <v>498</v>
      </c>
      <c r="F141" s="206" t="s">
        <v>499</v>
      </c>
      <c r="G141" s="206"/>
      <c r="H141" s="206"/>
      <c r="I141" s="206"/>
      <c r="J141" s="157" t="s">
        <v>221</v>
      </c>
      <c r="K141" s="158">
        <v>4.3049999999999997</v>
      </c>
      <c r="L141" s="207"/>
      <c r="M141" s="207"/>
      <c r="N141" s="207">
        <f t="shared" si="0"/>
        <v>0</v>
      </c>
      <c r="O141" s="205"/>
      <c r="P141" s="205"/>
      <c r="Q141" s="205"/>
      <c r="R141" s="150"/>
      <c r="T141" s="151" t="s">
        <v>5</v>
      </c>
      <c r="U141" s="41" t="s">
        <v>43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4.3049999999999997</v>
      </c>
      <c r="Z141" s="152">
        <v>0</v>
      </c>
      <c r="AA141" s="153">
        <f t="shared" si="3"/>
        <v>0</v>
      </c>
      <c r="AR141" s="19" t="s">
        <v>199</v>
      </c>
      <c r="AT141" s="19" t="s">
        <v>218</v>
      </c>
      <c r="AU141" s="19" t="s">
        <v>89</v>
      </c>
      <c r="AY141" s="19" t="s">
        <v>168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173</v>
      </c>
      <c r="BM141" s="19" t="s">
        <v>1079</v>
      </c>
    </row>
    <row r="142" spans="2:65" s="1" customFormat="1" ht="38.25" customHeight="1">
      <c r="B142" s="145"/>
      <c r="C142" s="146" t="s">
        <v>99</v>
      </c>
      <c r="D142" s="146" t="s">
        <v>169</v>
      </c>
      <c r="E142" s="147" t="s">
        <v>1008</v>
      </c>
      <c r="F142" s="204" t="s">
        <v>1009</v>
      </c>
      <c r="G142" s="204"/>
      <c r="H142" s="204"/>
      <c r="I142" s="204"/>
      <c r="J142" s="148" t="s">
        <v>172</v>
      </c>
      <c r="K142" s="149">
        <v>2818</v>
      </c>
      <c r="L142" s="205"/>
      <c r="M142" s="205"/>
      <c r="N142" s="205">
        <f t="shared" si="0"/>
        <v>0</v>
      </c>
      <c r="O142" s="205"/>
      <c r="P142" s="205"/>
      <c r="Q142" s="205"/>
      <c r="R142" s="150"/>
      <c r="T142" s="151" t="s">
        <v>5</v>
      </c>
      <c r="U142" s="41" t="s">
        <v>43</v>
      </c>
      <c r="V142" s="152">
        <v>1.2E-2</v>
      </c>
      <c r="W142" s="152">
        <f t="shared" si="1"/>
        <v>33.816000000000003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173</v>
      </c>
      <c r="AT142" s="19" t="s">
        <v>169</v>
      </c>
      <c r="AU142" s="19" t="s">
        <v>89</v>
      </c>
      <c r="AY142" s="19" t="s">
        <v>168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173</v>
      </c>
      <c r="BM142" s="19" t="s">
        <v>1010</v>
      </c>
    </row>
    <row r="143" spans="2:65" s="1" customFormat="1" ht="38.25" customHeight="1">
      <c r="B143" s="145"/>
      <c r="C143" s="146" t="s">
        <v>236</v>
      </c>
      <c r="D143" s="146" t="s">
        <v>169</v>
      </c>
      <c r="E143" s="147" t="s">
        <v>1011</v>
      </c>
      <c r="F143" s="204" t="s">
        <v>1012</v>
      </c>
      <c r="G143" s="204"/>
      <c r="H143" s="204"/>
      <c r="I143" s="204"/>
      <c r="J143" s="148" t="s">
        <v>172</v>
      </c>
      <c r="K143" s="149">
        <v>2818</v>
      </c>
      <c r="L143" s="205"/>
      <c r="M143" s="205"/>
      <c r="N143" s="205">
        <f t="shared" si="0"/>
        <v>0</v>
      </c>
      <c r="O143" s="205"/>
      <c r="P143" s="205"/>
      <c r="Q143" s="205"/>
      <c r="R143" s="150"/>
      <c r="T143" s="151" t="s">
        <v>5</v>
      </c>
      <c r="U143" s="41" t="s">
        <v>43</v>
      </c>
      <c r="V143" s="152">
        <v>4.4999999999999998E-2</v>
      </c>
      <c r="W143" s="152">
        <f t="shared" si="1"/>
        <v>126.81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173</v>
      </c>
      <c r="AT143" s="19" t="s">
        <v>169</v>
      </c>
      <c r="AU143" s="19" t="s">
        <v>89</v>
      </c>
      <c r="AY143" s="19" t="s">
        <v>168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173</v>
      </c>
      <c r="BM143" s="19" t="s">
        <v>1013</v>
      </c>
    </row>
    <row r="144" spans="2:65" s="1" customFormat="1" ht="16.5" customHeight="1">
      <c r="B144" s="145"/>
      <c r="C144" s="155" t="s">
        <v>241</v>
      </c>
      <c r="D144" s="155" t="s">
        <v>218</v>
      </c>
      <c r="E144" s="156" t="s">
        <v>1014</v>
      </c>
      <c r="F144" s="206" t="s">
        <v>1015</v>
      </c>
      <c r="G144" s="206"/>
      <c r="H144" s="206"/>
      <c r="I144" s="206"/>
      <c r="J144" s="157" t="s">
        <v>773</v>
      </c>
      <c r="K144" s="158">
        <v>70.45</v>
      </c>
      <c r="L144" s="207"/>
      <c r="M144" s="207"/>
      <c r="N144" s="207">
        <f t="shared" si="0"/>
        <v>0</v>
      </c>
      <c r="O144" s="205"/>
      <c r="P144" s="205"/>
      <c r="Q144" s="205"/>
      <c r="R144" s="150"/>
      <c r="T144" s="151" t="s">
        <v>5</v>
      </c>
      <c r="U144" s="41" t="s">
        <v>43</v>
      </c>
      <c r="V144" s="152">
        <v>0</v>
      </c>
      <c r="W144" s="152">
        <f t="shared" si="1"/>
        <v>0</v>
      </c>
      <c r="X144" s="152">
        <v>1E-3</v>
      </c>
      <c r="Y144" s="152">
        <f t="shared" si="2"/>
        <v>7.0449999999999999E-2</v>
      </c>
      <c r="Z144" s="152">
        <v>0</v>
      </c>
      <c r="AA144" s="153">
        <f t="shared" si="3"/>
        <v>0</v>
      </c>
      <c r="AR144" s="19" t="s">
        <v>199</v>
      </c>
      <c r="AT144" s="19" t="s">
        <v>218</v>
      </c>
      <c r="AU144" s="19" t="s">
        <v>89</v>
      </c>
      <c r="AY144" s="19" t="s">
        <v>168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173</v>
      </c>
      <c r="BM144" s="19" t="s">
        <v>1016</v>
      </c>
    </row>
    <row r="145" spans="2:65" s="1" customFormat="1" ht="25.5" customHeight="1">
      <c r="B145" s="145"/>
      <c r="C145" s="146" t="s">
        <v>245</v>
      </c>
      <c r="D145" s="146" t="s">
        <v>169</v>
      </c>
      <c r="E145" s="147" t="s">
        <v>230</v>
      </c>
      <c r="F145" s="204" t="s">
        <v>231</v>
      </c>
      <c r="G145" s="204"/>
      <c r="H145" s="204"/>
      <c r="I145" s="204"/>
      <c r="J145" s="148" t="s">
        <v>172</v>
      </c>
      <c r="K145" s="149">
        <v>166</v>
      </c>
      <c r="L145" s="205"/>
      <c r="M145" s="205"/>
      <c r="N145" s="205">
        <f t="shared" si="0"/>
        <v>0</v>
      </c>
      <c r="O145" s="205"/>
      <c r="P145" s="205"/>
      <c r="Q145" s="205"/>
      <c r="R145" s="150"/>
      <c r="T145" s="151" t="s">
        <v>5</v>
      </c>
      <c r="U145" s="41" t="s">
        <v>43</v>
      </c>
      <c r="V145" s="152">
        <v>1.7999999999999999E-2</v>
      </c>
      <c r="W145" s="152">
        <f t="shared" si="1"/>
        <v>2.988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173</v>
      </c>
      <c r="AT145" s="19" t="s">
        <v>169</v>
      </c>
      <c r="AU145" s="19" t="s">
        <v>89</v>
      </c>
      <c r="AY145" s="19" t="s">
        <v>168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173</v>
      </c>
      <c r="BM145" s="19" t="s">
        <v>232</v>
      </c>
    </row>
    <row r="146" spans="2:65" s="10" customFormat="1" ht="29.85" customHeight="1">
      <c r="B146" s="134"/>
      <c r="C146" s="135"/>
      <c r="D146" s="144" t="s">
        <v>454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14">
        <f>BK146</f>
        <v>0</v>
      </c>
      <c r="O146" s="215"/>
      <c r="P146" s="215"/>
      <c r="Q146" s="215"/>
      <c r="R146" s="137"/>
      <c r="T146" s="138"/>
      <c r="U146" s="135"/>
      <c r="V146" s="135"/>
      <c r="W146" s="139">
        <f>SUM(W147:W151)</f>
        <v>5.877921999999999</v>
      </c>
      <c r="X146" s="135"/>
      <c r="Y146" s="139">
        <f>SUM(Y147:Y151)</f>
        <v>15.335457578231999</v>
      </c>
      <c r="Z146" s="135"/>
      <c r="AA146" s="140">
        <f>SUM(AA147:AA151)</f>
        <v>0</v>
      </c>
      <c r="AR146" s="141" t="s">
        <v>83</v>
      </c>
      <c r="AT146" s="142" t="s">
        <v>77</v>
      </c>
      <c r="AU146" s="142" t="s">
        <v>83</v>
      </c>
      <c r="AY146" s="141" t="s">
        <v>168</v>
      </c>
      <c r="BK146" s="143">
        <f>SUM(BK147:BK151)</f>
        <v>0</v>
      </c>
    </row>
    <row r="147" spans="2:65" s="1" customFormat="1" ht="38.25" customHeight="1">
      <c r="B147" s="145"/>
      <c r="C147" s="146" t="s">
        <v>10</v>
      </c>
      <c r="D147" s="146" t="s">
        <v>169</v>
      </c>
      <c r="E147" s="147" t="s">
        <v>1080</v>
      </c>
      <c r="F147" s="204" t="s">
        <v>1081</v>
      </c>
      <c r="G147" s="204"/>
      <c r="H147" s="204"/>
      <c r="I147" s="204"/>
      <c r="J147" s="148" t="s">
        <v>197</v>
      </c>
      <c r="K147" s="149">
        <v>2.5</v>
      </c>
      <c r="L147" s="205"/>
      <c r="M147" s="205"/>
      <c r="N147" s="205">
        <f>ROUND(L147*K147,2)</f>
        <v>0</v>
      </c>
      <c r="O147" s="205"/>
      <c r="P147" s="205"/>
      <c r="Q147" s="205"/>
      <c r="R147" s="150"/>
      <c r="T147" s="151" t="s">
        <v>5</v>
      </c>
      <c r="U147" s="41" t="s">
        <v>43</v>
      </c>
      <c r="V147" s="152">
        <v>1.0249999999999999</v>
      </c>
      <c r="W147" s="152">
        <f>V147*K147</f>
        <v>2.5625</v>
      </c>
      <c r="X147" s="152">
        <v>2.16</v>
      </c>
      <c r="Y147" s="152">
        <f>X147*K147</f>
        <v>5.4</v>
      </c>
      <c r="Z147" s="152">
        <v>0</v>
      </c>
      <c r="AA147" s="153">
        <f>Z147*K147</f>
        <v>0</v>
      </c>
      <c r="AR147" s="19" t="s">
        <v>173</v>
      </c>
      <c r="AT147" s="19" t="s">
        <v>169</v>
      </c>
      <c r="AU147" s="19" t="s">
        <v>89</v>
      </c>
      <c r="AY147" s="19" t="s">
        <v>168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173</v>
      </c>
      <c r="BM147" s="19" t="s">
        <v>1082</v>
      </c>
    </row>
    <row r="148" spans="2:65" s="1" customFormat="1" ht="25.5" customHeight="1">
      <c r="B148" s="145"/>
      <c r="C148" s="146" t="s">
        <v>109</v>
      </c>
      <c r="D148" s="146" t="s">
        <v>169</v>
      </c>
      <c r="E148" s="147" t="s">
        <v>507</v>
      </c>
      <c r="F148" s="204" t="s">
        <v>508</v>
      </c>
      <c r="G148" s="204"/>
      <c r="H148" s="204"/>
      <c r="I148" s="204"/>
      <c r="J148" s="148" t="s">
        <v>197</v>
      </c>
      <c r="K148" s="149">
        <v>1.79</v>
      </c>
      <c r="L148" s="205"/>
      <c r="M148" s="205"/>
      <c r="N148" s="205">
        <f>ROUND(L148*K148,2)</f>
        <v>0</v>
      </c>
      <c r="O148" s="205"/>
      <c r="P148" s="205"/>
      <c r="Q148" s="205"/>
      <c r="R148" s="150"/>
      <c r="T148" s="151" t="s">
        <v>5</v>
      </c>
      <c r="U148" s="41" t="s">
        <v>43</v>
      </c>
      <c r="V148" s="152">
        <v>0.98499999999999999</v>
      </c>
      <c r="W148" s="152">
        <f>V148*K148</f>
        <v>1.76315</v>
      </c>
      <c r="X148" s="152">
        <v>1.98</v>
      </c>
      <c r="Y148" s="152">
        <f>X148*K148</f>
        <v>3.5442</v>
      </c>
      <c r="Z148" s="152">
        <v>0</v>
      </c>
      <c r="AA148" s="153">
        <f>Z148*K148</f>
        <v>0</v>
      </c>
      <c r="AR148" s="19" t="s">
        <v>173</v>
      </c>
      <c r="AT148" s="19" t="s">
        <v>169</v>
      </c>
      <c r="AU148" s="19" t="s">
        <v>89</v>
      </c>
      <c r="AY148" s="19" t="s">
        <v>168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9" t="s">
        <v>83</v>
      </c>
      <c r="BK148" s="154">
        <f>ROUND(L148*K148,2)</f>
        <v>0</v>
      </c>
      <c r="BL148" s="19" t="s">
        <v>173</v>
      </c>
      <c r="BM148" s="19" t="s">
        <v>1083</v>
      </c>
    </row>
    <row r="149" spans="2:65" s="1" customFormat="1" ht="16.5" customHeight="1">
      <c r="B149" s="145"/>
      <c r="C149" s="146" t="s">
        <v>255</v>
      </c>
      <c r="D149" s="146" t="s">
        <v>169</v>
      </c>
      <c r="E149" s="147" t="s">
        <v>1084</v>
      </c>
      <c r="F149" s="204" t="s">
        <v>1085</v>
      </c>
      <c r="G149" s="204"/>
      <c r="H149" s="204"/>
      <c r="I149" s="204"/>
      <c r="J149" s="148" t="s">
        <v>197</v>
      </c>
      <c r="K149" s="149">
        <v>0.308</v>
      </c>
      <c r="L149" s="205"/>
      <c r="M149" s="205"/>
      <c r="N149" s="205">
        <f>ROUND(L149*K149,2)</f>
        <v>0</v>
      </c>
      <c r="O149" s="205"/>
      <c r="P149" s="205"/>
      <c r="Q149" s="205"/>
      <c r="R149" s="150"/>
      <c r="T149" s="151" t="s">
        <v>5</v>
      </c>
      <c r="U149" s="41" t="s">
        <v>43</v>
      </c>
      <c r="V149" s="152">
        <v>0.58399999999999996</v>
      </c>
      <c r="W149" s="152">
        <f>V149*K149</f>
        <v>0.17987199999999998</v>
      </c>
      <c r="X149" s="152">
        <v>2.2563422040000001</v>
      </c>
      <c r="Y149" s="152">
        <f>X149*K149</f>
        <v>0.69495339883200002</v>
      </c>
      <c r="Z149" s="152">
        <v>0</v>
      </c>
      <c r="AA149" s="153">
        <f>Z149*K149</f>
        <v>0</v>
      </c>
      <c r="AR149" s="19" t="s">
        <v>173</v>
      </c>
      <c r="AT149" s="19" t="s">
        <v>169</v>
      </c>
      <c r="AU149" s="19" t="s">
        <v>89</v>
      </c>
      <c r="AY149" s="19" t="s">
        <v>168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173</v>
      </c>
      <c r="BM149" s="19" t="s">
        <v>1086</v>
      </c>
    </row>
    <row r="150" spans="2:65" s="1" customFormat="1" ht="16.5" customHeight="1">
      <c r="B150" s="145"/>
      <c r="C150" s="146" t="s">
        <v>259</v>
      </c>
      <c r="D150" s="146" t="s">
        <v>169</v>
      </c>
      <c r="E150" s="147" t="s">
        <v>1017</v>
      </c>
      <c r="F150" s="204" t="s">
        <v>1018</v>
      </c>
      <c r="G150" s="204"/>
      <c r="H150" s="204"/>
      <c r="I150" s="204"/>
      <c r="J150" s="148" t="s">
        <v>197</v>
      </c>
      <c r="K150" s="149">
        <v>0.35</v>
      </c>
      <c r="L150" s="205"/>
      <c r="M150" s="205"/>
      <c r="N150" s="205">
        <f>ROUND(L150*K150,2)</f>
        <v>0</v>
      </c>
      <c r="O150" s="205"/>
      <c r="P150" s="205"/>
      <c r="Q150" s="205"/>
      <c r="R150" s="150"/>
      <c r="T150" s="151" t="s">
        <v>5</v>
      </c>
      <c r="U150" s="41" t="s">
        <v>43</v>
      </c>
      <c r="V150" s="152">
        <v>0.58399999999999996</v>
      </c>
      <c r="W150" s="152">
        <f>V150*K150</f>
        <v>0.20439999999999997</v>
      </c>
      <c r="X150" s="152">
        <v>2.2563422040000001</v>
      </c>
      <c r="Y150" s="152">
        <f>X150*K150</f>
        <v>0.78971977139999994</v>
      </c>
      <c r="Z150" s="152">
        <v>0</v>
      </c>
      <c r="AA150" s="153">
        <f>Z150*K150</f>
        <v>0</v>
      </c>
      <c r="AR150" s="19" t="s">
        <v>173</v>
      </c>
      <c r="AT150" s="19" t="s">
        <v>169</v>
      </c>
      <c r="AU150" s="19" t="s">
        <v>89</v>
      </c>
      <c r="AY150" s="19" t="s">
        <v>168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173</v>
      </c>
      <c r="BM150" s="19" t="s">
        <v>1087</v>
      </c>
    </row>
    <row r="151" spans="2:65" s="1" customFormat="1" ht="16.5" customHeight="1">
      <c r="B151" s="145"/>
      <c r="C151" s="146" t="s">
        <v>263</v>
      </c>
      <c r="D151" s="146" t="s">
        <v>169</v>
      </c>
      <c r="E151" s="147" t="s">
        <v>1088</v>
      </c>
      <c r="F151" s="204" t="s">
        <v>1089</v>
      </c>
      <c r="G151" s="204"/>
      <c r="H151" s="204"/>
      <c r="I151" s="204"/>
      <c r="J151" s="148" t="s">
        <v>197</v>
      </c>
      <c r="K151" s="149">
        <v>2</v>
      </c>
      <c r="L151" s="205"/>
      <c r="M151" s="205"/>
      <c r="N151" s="205">
        <f>ROUND(L151*K151,2)</f>
        <v>0</v>
      </c>
      <c r="O151" s="205"/>
      <c r="P151" s="205"/>
      <c r="Q151" s="205"/>
      <c r="R151" s="150"/>
      <c r="T151" s="151" t="s">
        <v>5</v>
      </c>
      <c r="U151" s="41" t="s">
        <v>43</v>
      </c>
      <c r="V151" s="152">
        <v>0.58399999999999996</v>
      </c>
      <c r="W151" s="152">
        <f>V151*K151</f>
        <v>1.1679999999999999</v>
      </c>
      <c r="X151" s="152">
        <v>2.4532922039999998</v>
      </c>
      <c r="Y151" s="152">
        <f>X151*K151</f>
        <v>4.9065844079999996</v>
      </c>
      <c r="Z151" s="152">
        <v>0</v>
      </c>
      <c r="AA151" s="153">
        <f>Z151*K151</f>
        <v>0</v>
      </c>
      <c r="AR151" s="19" t="s">
        <v>173</v>
      </c>
      <c r="AT151" s="19" t="s">
        <v>169</v>
      </c>
      <c r="AU151" s="19" t="s">
        <v>89</v>
      </c>
      <c r="AY151" s="19" t="s">
        <v>168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173</v>
      </c>
      <c r="BM151" s="19" t="s">
        <v>1090</v>
      </c>
    </row>
    <row r="152" spans="2:65" s="10" customFormat="1" ht="29.85" customHeight="1">
      <c r="B152" s="134"/>
      <c r="C152" s="135"/>
      <c r="D152" s="144" t="s">
        <v>144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14">
        <f>BK152</f>
        <v>0</v>
      </c>
      <c r="O152" s="215"/>
      <c r="P152" s="215"/>
      <c r="Q152" s="215"/>
      <c r="R152" s="137"/>
      <c r="T152" s="138"/>
      <c r="U152" s="135"/>
      <c r="V152" s="135"/>
      <c r="W152" s="139">
        <f>SUM(W153:W162)</f>
        <v>263.02485999999999</v>
      </c>
      <c r="X152" s="135"/>
      <c r="Y152" s="139">
        <f>SUM(Y153:Y162)</f>
        <v>24.5914981488602</v>
      </c>
      <c r="Z152" s="135"/>
      <c r="AA152" s="140">
        <f>SUM(AA153:AA162)</f>
        <v>0</v>
      </c>
      <c r="AR152" s="141" t="s">
        <v>83</v>
      </c>
      <c r="AT152" s="142" t="s">
        <v>77</v>
      </c>
      <c r="AU152" s="142" t="s">
        <v>83</v>
      </c>
      <c r="AY152" s="141" t="s">
        <v>168</v>
      </c>
      <c r="BK152" s="143">
        <f>SUM(BK153:BK162)</f>
        <v>0</v>
      </c>
    </row>
    <row r="153" spans="2:65" s="1" customFormat="1" ht="16.5" customHeight="1">
      <c r="B153" s="145"/>
      <c r="C153" s="146" t="s">
        <v>112</v>
      </c>
      <c r="D153" s="146" t="s">
        <v>169</v>
      </c>
      <c r="E153" s="147" t="s">
        <v>510</v>
      </c>
      <c r="F153" s="204" t="s">
        <v>511</v>
      </c>
      <c r="G153" s="204"/>
      <c r="H153" s="204"/>
      <c r="I153" s="204"/>
      <c r="J153" s="148" t="s">
        <v>197</v>
      </c>
      <c r="K153" s="149">
        <v>16.5</v>
      </c>
      <c r="L153" s="205"/>
      <c r="M153" s="205"/>
      <c r="N153" s="205">
        <f t="shared" ref="N153:N162" si="10">ROUND(L153*K153,2)</f>
        <v>0</v>
      </c>
      <c r="O153" s="205"/>
      <c r="P153" s="205"/>
      <c r="Q153" s="205"/>
      <c r="R153" s="150"/>
      <c r="T153" s="151" t="s">
        <v>5</v>
      </c>
      <c r="U153" s="41" t="s">
        <v>43</v>
      </c>
      <c r="V153" s="152">
        <v>0.47899999999999998</v>
      </c>
      <c r="W153" s="152">
        <f t="shared" ref="W153:W162" si="11">V153*K153</f>
        <v>7.9034999999999993</v>
      </c>
      <c r="X153" s="152">
        <v>0</v>
      </c>
      <c r="Y153" s="152">
        <f t="shared" ref="Y153:Y162" si="12">X153*K153</f>
        <v>0</v>
      </c>
      <c r="Z153" s="152">
        <v>0</v>
      </c>
      <c r="AA153" s="153">
        <f t="shared" ref="AA153:AA162" si="13">Z153*K153</f>
        <v>0</v>
      </c>
      <c r="AR153" s="19" t="s">
        <v>173</v>
      </c>
      <c r="AT153" s="19" t="s">
        <v>169</v>
      </c>
      <c r="AU153" s="19" t="s">
        <v>89</v>
      </c>
      <c r="AY153" s="19" t="s">
        <v>168</v>
      </c>
      <c r="BE153" s="154">
        <f t="shared" ref="BE153:BE162" si="14">IF(U153="základní",N153,0)</f>
        <v>0</v>
      </c>
      <c r="BF153" s="154">
        <f t="shared" ref="BF153:BF162" si="15">IF(U153="snížená",N153,0)</f>
        <v>0</v>
      </c>
      <c r="BG153" s="154">
        <f t="shared" ref="BG153:BG162" si="16">IF(U153="zákl. přenesená",N153,0)</f>
        <v>0</v>
      </c>
      <c r="BH153" s="154">
        <f t="shared" ref="BH153:BH162" si="17">IF(U153="sníž. přenesená",N153,0)</f>
        <v>0</v>
      </c>
      <c r="BI153" s="154">
        <f t="shared" ref="BI153:BI162" si="18">IF(U153="nulová",N153,0)</f>
        <v>0</v>
      </c>
      <c r="BJ153" s="19" t="s">
        <v>83</v>
      </c>
      <c r="BK153" s="154">
        <f t="shared" ref="BK153:BK162" si="19">ROUND(L153*K153,2)</f>
        <v>0</v>
      </c>
      <c r="BL153" s="19" t="s">
        <v>173</v>
      </c>
      <c r="BM153" s="19" t="s">
        <v>1091</v>
      </c>
    </row>
    <row r="154" spans="2:65" s="1" customFormat="1" ht="25.5" customHeight="1">
      <c r="B154" s="145"/>
      <c r="C154" s="146" t="s">
        <v>115</v>
      </c>
      <c r="D154" s="146" t="s">
        <v>169</v>
      </c>
      <c r="E154" s="147" t="s">
        <v>519</v>
      </c>
      <c r="F154" s="204" t="s">
        <v>520</v>
      </c>
      <c r="G154" s="204"/>
      <c r="H154" s="204"/>
      <c r="I154" s="204"/>
      <c r="J154" s="148" t="s">
        <v>172</v>
      </c>
      <c r="K154" s="149">
        <v>83.6</v>
      </c>
      <c r="L154" s="205"/>
      <c r="M154" s="205"/>
      <c r="N154" s="205">
        <f t="shared" si="10"/>
        <v>0</v>
      </c>
      <c r="O154" s="205"/>
      <c r="P154" s="205"/>
      <c r="Q154" s="205"/>
      <c r="R154" s="150"/>
      <c r="T154" s="151" t="s">
        <v>5</v>
      </c>
      <c r="U154" s="41" t="s">
        <v>43</v>
      </c>
      <c r="V154" s="152">
        <v>0.90400000000000003</v>
      </c>
      <c r="W154" s="152">
        <f t="shared" si="11"/>
        <v>75.574399999999997</v>
      </c>
      <c r="X154" s="152">
        <v>2.5112200000000002E-3</v>
      </c>
      <c r="Y154" s="152">
        <f t="shared" si="12"/>
        <v>0.20993799199999999</v>
      </c>
      <c r="Z154" s="152">
        <v>0</v>
      </c>
      <c r="AA154" s="153">
        <f t="shared" si="13"/>
        <v>0</v>
      </c>
      <c r="AR154" s="19" t="s">
        <v>173</v>
      </c>
      <c r="AT154" s="19" t="s">
        <v>169</v>
      </c>
      <c r="AU154" s="19" t="s">
        <v>89</v>
      </c>
      <c r="AY154" s="19" t="s">
        <v>168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173</v>
      </c>
      <c r="BM154" s="19" t="s">
        <v>1092</v>
      </c>
    </row>
    <row r="155" spans="2:65" s="1" customFormat="1" ht="25.5" customHeight="1">
      <c r="B155" s="145"/>
      <c r="C155" s="146" t="s">
        <v>273</v>
      </c>
      <c r="D155" s="146" t="s">
        <v>169</v>
      </c>
      <c r="E155" s="147" t="s">
        <v>522</v>
      </c>
      <c r="F155" s="204" t="s">
        <v>523</v>
      </c>
      <c r="G155" s="204"/>
      <c r="H155" s="204"/>
      <c r="I155" s="204"/>
      <c r="J155" s="148" t="s">
        <v>172</v>
      </c>
      <c r="K155" s="149">
        <v>83.6</v>
      </c>
      <c r="L155" s="205"/>
      <c r="M155" s="205"/>
      <c r="N155" s="205">
        <f t="shared" si="10"/>
        <v>0</v>
      </c>
      <c r="O155" s="205"/>
      <c r="P155" s="205"/>
      <c r="Q155" s="205"/>
      <c r="R155" s="150"/>
      <c r="T155" s="151" t="s">
        <v>5</v>
      </c>
      <c r="U155" s="41" t="s">
        <v>43</v>
      </c>
      <c r="V155" s="152">
        <v>0.48599999999999999</v>
      </c>
      <c r="W155" s="152">
        <f t="shared" si="11"/>
        <v>40.629599999999996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R155" s="19" t="s">
        <v>173</v>
      </c>
      <c r="AT155" s="19" t="s">
        <v>169</v>
      </c>
      <c r="AU155" s="19" t="s">
        <v>89</v>
      </c>
      <c r="AY155" s="19" t="s">
        <v>168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173</v>
      </c>
      <c r="BM155" s="19" t="s">
        <v>1093</v>
      </c>
    </row>
    <row r="156" spans="2:65" s="1" customFormat="1" ht="25.5" customHeight="1">
      <c r="B156" s="145"/>
      <c r="C156" s="146" t="s">
        <v>277</v>
      </c>
      <c r="D156" s="146" t="s">
        <v>169</v>
      </c>
      <c r="E156" s="147" t="s">
        <v>525</v>
      </c>
      <c r="F156" s="204" t="s">
        <v>526</v>
      </c>
      <c r="G156" s="204"/>
      <c r="H156" s="204"/>
      <c r="I156" s="204"/>
      <c r="J156" s="148" t="s">
        <v>221</v>
      </c>
      <c r="K156" s="149">
        <v>0.82599999999999996</v>
      </c>
      <c r="L156" s="205"/>
      <c r="M156" s="205"/>
      <c r="N156" s="205">
        <f t="shared" si="10"/>
        <v>0</v>
      </c>
      <c r="O156" s="205"/>
      <c r="P156" s="205"/>
      <c r="Q156" s="205"/>
      <c r="R156" s="150"/>
      <c r="T156" s="151" t="s">
        <v>5</v>
      </c>
      <c r="U156" s="41" t="s">
        <v>43</v>
      </c>
      <c r="V156" s="152">
        <v>16.86</v>
      </c>
      <c r="W156" s="152">
        <f t="shared" si="11"/>
        <v>13.926359999999999</v>
      </c>
      <c r="X156" s="152">
        <v>1.0761442577</v>
      </c>
      <c r="Y156" s="152">
        <f t="shared" si="12"/>
        <v>0.88889515686019993</v>
      </c>
      <c r="Z156" s="152">
        <v>0</v>
      </c>
      <c r="AA156" s="153">
        <f t="shared" si="13"/>
        <v>0</v>
      </c>
      <c r="AR156" s="19" t="s">
        <v>173</v>
      </c>
      <c r="AT156" s="19" t="s">
        <v>169</v>
      </c>
      <c r="AU156" s="19" t="s">
        <v>89</v>
      </c>
      <c r="AY156" s="19" t="s">
        <v>168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173</v>
      </c>
      <c r="BM156" s="19" t="s">
        <v>1094</v>
      </c>
    </row>
    <row r="157" spans="2:65" s="1" customFormat="1" ht="25.5" customHeight="1">
      <c r="B157" s="145"/>
      <c r="C157" s="146" t="s">
        <v>281</v>
      </c>
      <c r="D157" s="146" t="s">
        <v>169</v>
      </c>
      <c r="E157" s="147" t="s">
        <v>1095</v>
      </c>
      <c r="F157" s="204" t="s">
        <v>1096</v>
      </c>
      <c r="G157" s="204"/>
      <c r="H157" s="204"/>
      <c r="I157" s="204"/>
      <c r="J157" s="148" t="s">
        <v>239</v>
      </c>
      <c r="K157" s="149">
        <v>130</v>
      </c>
      <c r="L157" s="205"/>
      <c r="M157" s="205"/>
      <c r="N157" s="205">
        <f t="shared" si="10"/>
        <v>0</v>
      </c>
      <c r="O157" s="205"/>
      <c r="P157" s="205"/>
      <c r="Q157" s="205"/>
      <c r="R157" s="150"/>
      <c r="T157" s="151" t="s">
        <v>5</v>
      </c>
      <c r="U157" s="41" t="s">
        <v>43</v>
      </c>
      <c r="V157" s="152">
        <v>0.34</v>
      </c>
      <c r="W157" s="152">
        <f t="shared" si="11"/>
        <v>44.2</v>
      </c>
      <c r="X157" s="152">
        <v>0.17488799999999999</v>
      </c>
      <c r="Y157" s="152">
        <f t="shared" si="12"/>
        <v>22.735439999999997</v>
      </c>
      <c r="Z157" s="152">
        <v>0</v>
      </c>
      <c r="AA157" s="153">
        <f t="shared" si="13"/>
        <v>0</v>
      </c>
      <c r="AR157" s="19" t="s">
        <v>173</v>
      </c>
      <c r="AT157" s="19" t="s">
        <v>169</v>
      </c>
      <c r="AU157" s="19" t="s">
        <v>89</v>
      </c>
      <c r="AY157" s="19" t="s">
        <v>168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173</v>
      </c>
      <c r="BM157" s="19" t="s">
        <v>1097</v>
      </c>
    </row>
    <row r="158" spans="2:65" s="1" customFormat="1" ht="25.5" customHeight="1">
      <c r="B158" s="145"/>
      <c r="C158" s="155" t="s">
        <v>285</v>
      </c>
      <c r="D158" s="155" t="s">
        <v>218</v>
      </c>
      <c r="E158" s="156" t="s">
        <v>1098</v>
      </c>
      <c r="F158" s="206" t="s">
        <v>1099</v>
      </c>
      <c r="G158" s="206"/>
      <c r="H158" s="206"/>
      <c r="I158" s="206"/>
      <c r="J158" s="157" t="s">
        <v>239</v>
      </c>
      <c r="K158" s="158">
        <v>130</v>
      </c>
      <c r="L158" s="207"/>
      <c r="M158" s="207"/>
      <c r="N158" s="207">
        <f t="shared" si="10"/>
        <v>0</v>
      </c>
      <c r="O158" s="205"/>
      <c r="P158" s="205"/>
      <c r="Q158" s="205"/>
      <c r="R158" s="150"/>
      <c r="T158" s="151" t="s">
        <v>5</v>
      </c>
      <c r="U158" s="41" t="s">
        <v>43</v>
      </c>
      <c r="V158" s="152">
        <v>0</v>
      </c>
      <c r="W158" s="152">
        <f t="shared" si="11"/>
        <v>0</v>
      </c>
      <c r="X158" s="152">
        <v>3.3999999999999998E-3</v>
      </c>
      <c r="Y158" s="152">
        <f t="shared" si="12"/>
        <v>0.44199999999999995</v>
      </c>
      <c r="Z158" s="152">
        <v>0</v>
      </c>
      <c r="AA158" s="153">
        <f t="shared" si="13"/>
        <v>0</v>
      </c>
      <c r="AR158" s="19" t="s">
        <v>199</v>
      </c>
      <c r="AT158" s="19" t="s">
        <v>218</v>
      </c>
      <c r="AU158" s="19" t="s">
        <v>89</v>
      </c>
      <c r="AY158" s="19" t="s">
        <v>168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173</v>
      </c>
      <c r="BM158" s="19" t="s">
        <v>1100</v>
      </c>
    </row>
    <row r="159" spans="2:65" s="1" customFormat="1" ht="38.25" customHeight="1">
      <c r="B159" s="145"/>
      <c r="C159" s="146" t="s">
        <v>289</v>
      </c>
      <c r="D159" s="146" t="s">
        <v>169</v>
      </c>
      <c r="E159" s="147" t="s">
        <v>1101</v>
      </c>
      <c r="F159" s="204" t="s">
        <v>1102</v>
      </c>
      <c r="G159" s="204"/>
      <c r="H159" s="204"/>
      <c r="I159" s="204"/>
      <c r="J159" s="148" t="s">
        <v>192</v>
      </c>
      <c r="K159" s="149">
        <v>233.5</v>
      </c>
      <c r="L159" s="205"/>
      <c r="M159" s="205"/>
      <c r="N159" s="205">
        <f t="shared" si="10"/>
        <v>0</v>
      </c>
      <c r="O159" s="205"/>
      <c r="P159" s="205"/>
      <c r="Q159" s="205"/>
      <c r="R159" s="150"/>
      <c r="T159" s="151" t="s">
        <v>5</v>
      </c>
      <c r="U159" s="41" t="s">
        <v>43</v>
      </c>
      <c r="V159" s="152">
        <v>0.28000000000000003</v>
      </c>
      <c r="W159" s="152">
        <f t="shared" si="11"/>
        <v>65.38000000000001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173</v>
      </c>
      <c r="AT159" s="19" t="s">
        <v>169</v>
      </c>
      <c r="AU159" s="19" t="s">
        <v>89</v>
      </c>
      <c r="AY159" s="19" t="s">
        <v>168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173</v>
      </c>
      <c r="BM159" s="19" t="s">
        <v>1103</v>
      </c>
    </row>
    <row r="160" spans="2:65" s="1" customFormat="1" ht="25.5" customHeight="1">
      <c r="B160" s="145"/>
      <c r="C160" s="155" t="s">
        <v>293</v>
      </c>
      <c r="D160" s="155" t="s">
        <v>218</v>
      </c>
      <c r="E160" s="156" t="s">
        <v>1104</v>
      </c>
      <c r="F160" s="206" t="s">
        <v>1105</v>
      </c>
      <c r="G160" s="206"/>
      <c r="H160" s="206"/>
      <c r="I160" s="206"/>
      <c r="J160" s="157" t="s">
        <v>192</v>
      </c>
      <c r="K160" s="158">
        <v>233.5</v>
      </c>
      <c r="L160" s="207"/>
      <c r="M160" s="207"/>
      <c r="N160" s="207">
        <f t="shared" si="10"/>
        <v>0</v>
      </c>
      <c r="O160" s="205"/>
      <c r="P160" s="205"/>
      <c r="Q160" s="205"/>
      <c r="R160" s="150"/>
      <c r="T160" s="151" t="s">
        <v>5</v>
      </c>
      <c r="U160" s="41" t="s">
        <v>43</v>
      </c>
      <c r="V160" s="152">
        <v>0</v>
      </c>
      <c r="W160" s="152">
        <f t="shared" si="11"/>
        <v>0</v>
      </c>
      <c r="X160" s="152">
        <v>1.1999999999999999E-3</v>
      </c>
      <c r="Y160" s="152">
        <f t="shared" si="12"/>
        <v>0.28019999999999995</v>
      </c>
      <c r="Z160" s="152">
        <v>0</v>
      </c>
      <c r="AA160" s="153">
        <f t="shared" si="13"/>
        <v>0</v>
      </c>
      <c r="AR160" s="19" t="s">
        <v>199</v>
      </c>
      <c r="AT160" s="19" t="s">
        <v>218</v>
      </c>
      <c r="AU160" s="19" t="s">
        <v>89</v>
      </c>
      <c r="AY160" s="19" t="s">
        <v>168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173</v>
      </c>
      <c r="BM160" s="19" t="s">
        <v>1106</v>
      </c>
    </row>
    <row r="161" spans="2:65" s="1" customFormat="1" ht="25.5" customHeight="1">
      <c r="B161" s="145"/>
      <c r="C161" s="146" t="s">
        <v>297</v>
      </c>
      <c r="D161" s="146" t="s">
        <v>169</v>
      </c>
      <c r="E161" s="147" t="s">
        <v>1107</v>
      </c>
      <c r="F161" s="204" t="s">
        <v>1108</v>
      </c>
      <c r="G161" s="204"/>
      <c r="H161" s="204"/>
      <c r="I161" s="204"/>
      <c r="J161" s="148" t="s">
        <v>192</v>
      </c>
      <c r="K161" s="149">
        <v>700.5</v>
      </c>
      <c r="L161" s="205"/>
      <c r="M161" s="205"/>
      <c r="N161" s="205">
        <f t="shared" si="10"/>
        <v>0</v>
      </c>
      <c r="O161" s="205"/>
      <c r="P161" s="205"/>
      <c r="Q161" s="205"/>
      <c r="R161" s="150"/>
      <c r="T161" s="151" t="s">
        <v>5</v>
      </c>
      <c r="U161" s="41" t="s">
        <v>43</v>
      </c>
      <c r="V161" s="152">
        <v>2.1999999999999999E-2</v>
      </c>
      <c r="W161" s="152">
        <f t="shared" si="11"/>
        <v>15.411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173</v>
      </c>
      <c r="AT161" s="19" t="s">
        <v>169</v>
      </c>
      <c r="AU161" s="19" t="s">
        <v>89</v>
      </c>
      <c r="AY161" s="19" t="s">
        <v>168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173</v>
      </c>
      <c r="BM161" s="19" t="s">
        <v>1109</v>
      </c>
    </row>
    <row r="162" spans="2:65" s="1" customFormat="1" ht="25.5" customHeight="1">
      <c r="B162" s="145"/>
      <c r="C162" s="155" t="s">
        <v>301</v>
      </c>
      <c r="D162" s="155" t="s">
        <v>218</v>
      </c>
      <c r="E162" s="156" t="s">
        <v>1110</v>
      </c>
      <c r="F162" s="206" t="s">
        <v>1111</v>
      </c>
      <c r="G162" s="206"/>
      <c r="H162" s="206"/>
      <c r="I162" s="206"/>
      <c r="J162" s="157" t="s">
        <v>192</v>
      </c>
      <c r="K162" s="158">
        <v>700.5</v>
      </c>
      <c r="L162" s="207"/>
      <c r="M162" s="207"/>
      <c r="N162" s="207">
        <f t="shared" si="10"/>
        <v>0</v>
      </c>
      <c r="O162" s="205"/>
      <c r="P162" s="205"/>
      <c r="Q162" s="205"/>
      <c r="R162" s="150"/>
      <c r="T162" s="151" t="s">
        <v>5</v>
      </c>
      <c r="U162" s="41" t="s">
        <v>43</v>
      </c>
      <c r="V162" s="152">
        <v>0</v>
      </c>
      <c r="W162" s="152">
        <f t="shared" si="11"/>
        <v>0</v>
      </c>
      <c r="X162" s="152">
        <v>5.0000000000000002E-5</v>
      </c>
      <c r="Y162" s="152">
        <f t="shared" si="12"/>
        <v>3.5025000000000001E-2</v>
      </c>
      <c r="Z162" s="152">
        <v>0</v>
      </c>
      <c r="AA162" s="153">
        <f t="shared" si="13"/>
        <v>0</v>
      </c>
      <c r="AR162" s="19" t="s">
        <v>199</v>
      </c>
      <c r="AT162" s="19" t="s">
        <v>218</v>
      </c>
      <c r="AU162" s="19" t="s">
        <v>89</v>
      </c>
      <c r="AY162" s="19" t="s">
        <v>168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173</v>
      </c>
      <c r="BM162" s="19" t="s">
        <v>1112</v>
      </c>
    </row>
    <row r="163" spans="2:65" s="10" customFormat="1" ht="29.85" customHeight="1">
      <c r="B163" s="134"/>
      <c r="C163" s="135"/>
      <c r="D163" s="144" t="s">
        <v>145</v>
      </c>
      <c r="E163" s="144"/>
      <c r="F163" s="144"/>
      <c r="G163" s="144"/>
      <c r="H163" s="144"/>
      <c r="I163" s="144"/>
      <c r="J163" s="144"/>
      <c r="K163" s="144"/>
      <c r="L163" s="144"/>
      <c r="M163" s="144"/>
      <c r="N163" s="214">
        <f>BK163</f>
        <v>0</v>
      </c>
      <c r="O163" s="215"/>
      <c r="P163" s="215"/>
      <c r="Q163" s="215"/>
      <c r="R163" s="137"/>
      <c r="T163" s="138"/>
      <c r="U163" s="135"/>
      <c r="V163" s="135"/>
      <c r="W163" s="139">
        <f>SUM(W164:W165)</f>
        <v>0.55313999999999997</v>
      </c>
      <c r="X163" s="135"/>
      <c r="Y163" s="139">
        <f>SUM(Y164:Y165)</f>
        <v>0</v>
      </c>
      <c r="Z163" s="135"/>
      <c r="AA163" s="140">
        <f>SUM(AA164:AA165)</f>
        <v>0</v>
      </c>
      <c r="AR163" s="141" t="s">
        <v>83</v>
      </c>
      <c r="AT163" s="142" t="s">
        <v>77</v>
      </c>
      <c r="AU163" s="142" t="s">
        <v>83</v>
      </c>
      <c r="AY163" s="141" t="s">
        <v>168</v>
      </c>
      <c r="BK163" s="143">
        <f>SUM(BK164:BK165)</f>
        <v>0</v>
      </c>
    </row>
    <row r="164" spans="2:65" s="1" customFormat="1" ht="51" customHeight="1">
      <c r="B164" s="145"/>
      <c r="C164" s="146" t="s">
        <v>305</v>
      </c>
      <c r="D164" s="146" t="s">
        <v>169</v>
      </c>
      <c r="E164" s="147" t="s">
        <v>1113</v>
      </c>
      <c r="F164" s="204" t="s">
        <v>1114</v>
      </c>
      <c r="G164" s="204"/>
      <c r="H164" s="204"/>
      <c r="I164" s="204"/>
      <c r="J164" s="148" t="s">
        <v>239</v>
      </c>
      <c r="K164" s="149">
        <v>22</v>
      </c>
      <c r="L164" s="205"/>
      <c r="M164" s="205"/>
      <c r="N164" s="205">
        <f>ROUND(L164*K164,2)</f>
        <v>0</v>
      </c>
      <c r="O164" s="205"/>
      <c r="P164" s="205"/>
      <c r="Q164" s="205"/>
      <c r="R164" s="150"/>
      <c r="T164" s="151" t="s">
        <v>5</v>
      </c>
      <c r="U164" s="41" t="s">
        <v>43</v>
      </c>
      <c r="V164" s="152">
        <v>0</v>
      </c>
      <c r="W164" s="152">
        <f>V164*K164</f>
        <v>0</v>
      </c>
      <c r="X164" s="152">
        <v>0</v>
      </c>
      <c r="Y164" s="152">
        <f>X164*K164</f>
        <v>0</v>
      </c>
      <c r="Z164" s="152">
        <v>0</v>
      </c>
      <c r="AA164" s="153">
        <f>Z164*K164</f>
        <v>0</v>
      </c>
      <c r="AR164" s="19" t="s">
        <v>173</v>
      </c>
      <c r="AT164" s="19" t="s">
        <v>169</v>
      </c>
      <c r="AU164" s="19" t="s">
        <v>89</v>
      </c>
      <c r="AY164" s="19" t="s">
        <v>168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19" t="s">
        <v>83</v>
      </c>
      <c r="BK164" s="154">
        <f>ROUND(L164*K164,2)</f>
        <v>0</v>
      </c>
      <c r="BL164" s="19" t="s">
        <v>173</v>
      </c>
      <c r="BM164" s="19" t="s">
        <v>1115</v>
      </c>
    </row>
    <row r="165" spans="2:65" s="1" customFormat="1" ht="25.5" customHeight="1">
      <c r="B165" s="145"/>
      <c r="C165" s="146" t="s">
        <v>309</v>
      </c>
      <c r="D165" s="146" t="s">
        <v>169</v>
      </c>
      <c r="E165" s="147" t="s">
        <v>534</v>
      </c>
      <c r="F165" s="204" t="s">
        <v>535</v>
      </c>
      <c r="G165" s="204"/>
      <c r="H165" s="204"/>
      <c r="I165" s="204"/>
      <c r="J165" s="148" t="s">
        <v>197</v>
      </c>
      <c r="K165" s="149">
        <v>0.42</v>
      </c>
      <c r="L165" s="205"/>
      <c r="M165" s="205"/>
      <c r="N165" s="205">
        <f>ROUND(L165*K165,2)</f>
        <v>0</v>
      </c>
      <c r="O165" s="205"/>
      <c r="P165" s="205"/>
      <c r="Q165" s="205"/>
      <c r="R165" s="150"/>
      <c r="T165" s="151" t="s">
        <v>5</v>
      </c>
      <c r="U165" s="41" t="s">
        <v>43</v>
      </c>
      <c r="V165" s="152">
        <v>1.3169999999999999</v>
      </c>
      <c r="W165" s="152">
        <f>V165*K165</f>
        <v>0.55313999999999997</v>
      </c>
      <c r="X165" s="152">
        <v>0</v>
      </c>
      <c r="Y165" s="152">
        <f>X165*K165</f>
        <v>0</v>
      </c>
      <c r="Z165" s="152">
        <v>0</v>
      </c>
      <c r="AA165" s="153">
        <f>Z165*K165</f>
        <v>0</v>
      </c>
      <c r="AR165" s="19" t="s">
        <v>173</v>
      </c>
      <c r="AT165" s="19" t="s">
        <v>169</v>
      </c>
      <c r="AU165" s="19" t="s">
        <v>89</v>
      </c>
      <c r="AY165" s="19" t="s">
        <v>168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9" t="s">
        <v>83</v>
      </c>
      <c r="BK165" s="154">
        <f>ROUND(L165*K165,2)</f>
        <v>0</v>
      </c>
      <c r="BL165" s="19" t="s">
        <v>173</v>
      </c>
      <c r="BM165" s="19" t="s">
        <v>1116</v>
      </c>
    </row>
    <row r="166" spans="2:65" s="10" customFormat="1" ht="29.85" customHeight="1">
      <c r="B166" s="134"/>
      <c r="C166" s="135"/>
      <c r="D166" s="144" t="s">
        <v>146</v>
      </c>
      <c r="E166" s="144"/>
      <c r="F166" s="144"/>
      <c r="G166" s="144"/>
      <c r="H166" s="144"/>
      <c r="I166" s="144"/>
      <c r="J166" s="144"/>
      <c r="K166" s="144"/>
      <c r="L166" s="144"/>
      <c r="M166" s="144"/>
      <c r="N166" s="214">
        <f>BK166</f>
        <v>0</v>
      </c>
      <c r="O166" s="215"/>
      <c r="P166" s="215"/>
      <c r="Q166" s="215"/>
      <c r="R166" s="137"/>
      <c r="T166" s="138"/>
      <c r="U166" s="135"/>
      <c r="V166" s="135"/>
      <c r="W166" s="139">
        <f>SUM(W167:W178)</f>
        <v>98.617999999999995</v>
      </c>
      <c r="X166" s="135"/>
      <c r="Y166" s="139">
        <f>SUM(Y167:Y178)</f>
        <v>90.560649999999995</v>
      </c>
      <c r="Z166" s="135"/>
      <c r="AA166" s="140">
        <f>SUM(AA167:AA178)</f>
        <v>0</v>
      </c>
      <c r="AR166" s="141" t="s">
        <v>83</v>
      </c>
      <c r="AT166" s="142" t="s">
        <v>77</v>
      </c>
      <c r="AU166" s="142" t="s">
        <v>83</v>
      </c>
      <c r="AY166" s="141" t="s">
        <v>168</v>
      </c>
      <c r="BK166" s="143">
        <f>SUM(BK167:BK178)</f>
        <v>0</v>
      </c>
    </row>
    <row r="167" spans="2:65" s="1" customFormat="1" ht="25.5" customHeight="1">
      <c r="B167" s="145"/>
      <c r="C167" s="146" t="s">
        <v>313</v>
      </c>
      <c r="D167" s="146" t="s">
        <v>169</v>
      </c>
      <c r="E167" s="147" t="s">
        <v>246</v>
      </c>
      <c r="F167" s="204" t="s">
        <v>247</v>
      </c>
      <c r="G167" s="204"/>
      <c r="H167" s="204"/>
      <c r="I167" s="204"/>
      <c r="J167" s="148" t="s">
        <v>172</v>
      </c>
      <c r="K167" s="149">
        <v>120</v>
      </c>
      <c r="L167" s="205"/>
      <c r="M167" s="205"/>
      <c r="N167" s="205">
        <f t="shared" ref="N167:N178" si="20">ROUND(L167*K167,2)</f>
        <v>0</v>
      </c>
      <c r="O167" s="205"/>
      <c r="P167" s="205"/>
      <c r="Q167" s="205"/>
      <c r="R167" s="150"/>
      <c r="T167" s="151" t="s">
        <v>5</v>
      </c>
      <c r="U167" s="41" t="s">
        <v>43</v>
      </c>
      <c r="V167" s="152">
        <v>1.9E-2</v>
      </c>
      <c r="W167" s="152">
        <f t="shared" ref="W167:W178" si="21">V167*K167</f>
        <v>2.2799999999999998</v>
      </c>
      <c r="X167" s="152">
        <v>0</v>
      </c>
      <c r="Y167" s="152">
        <f t="shared" ref="Y167:Y178" si="22">X167*K167</f>
        <v>0</v>
      </c>
      <c r="Z167" s="152">
        <v>0</v>
      </c>
      <c r="AA167" s="153">
        <f t="shared" ref="AA167:AA178" si="23">Z167*K167</f>
        <v>0</v>
      </c>
      <c r="AR167" s="19" t="s">
        <v>173</v>
      </c>
      <c r="AT167" s="19" t="s">
        <v>169</v>
      </c>
      <c r="AU167" s="19" t="s">
        <v>89</v>
      </c>
      <c r="AY167" s="19" t="s">
        <v>168</v>
      </c>
      <c r="BE167" s="154">
        <f t="shared" ref="BE167:BE178" si="24">IF(U167="základní",N167,0)</f>
        <v>0</v>
      </c>
      <c r="BF167" s="154">
        <f t="shared" ref="BF167:BF178" si="25">IF(U167="snížená",N167,0)</f>
        <v>0</v>
      </c>
      <c r="BG167" s="154">
        <f t="shared" ref="BG167:BG178" si="26">IF(U167="zákl. přenesená",N167,0)</f>
        <v>0</v>
      </c>
      <c r="BH167" s="154">
        <f t="shared" ref="BH167:BH178" si="27">IF(U167="sníž. přenesená",N167,0)</f>
        <v>0</v>
      </c>
      <c r="BI167" s="154">
        <f t="shared" ref="BI167:BI178" si="28">IF(U167="nulová",N167,0)</f>
        <v>0</v>
      </c>
      <c r="BJ167" s="19" t="s">
        <v>83</v>
      </c>
      <c r="BK167" s="154">
        <f t="shared" ref="BK167:BK178" si="29">ROUND(L167*K167,2)</f>
        <v>0</v>
      </c>
      <c r="BL167" s="19" t="s">
        <v>173</v>
      </c>
      <c r="BM167" s="19" t="s">
        <v>248</v>
      </c>
    </row>
    <row r="168" spans="2:65" s="1" customFormat="1" ht="16.5" customHeight="1">
      <c r="B168" s="145"/>
      <c r="C168" s="155" t="s">
        <v>317</v>
      </c>
      <c r="D168" s="155" t="s">
        <v>218</v>
      </c>
      <c r="E168" s="156" t="s">
        <v>249</v>
      </c>
      <c r="F168" s="206" t="s">
        <v>250</v>
      </c>
      <c r="G168" s="206"/>
      <c r="H168" s="206"/>
      <c r="I168" s="206"/>
      <c r="J168" s="157" t="s">
        <v>221</v>
      </c>
      <c r="K168" s="158">
        <v>49.2</v>
      </c>
      <c r="L168" s="207"/>
      <c r="M168" s="207"/>
      <c r="N168" s="207">
        <f t="shared" si="20"/>
        <v>0</v>
      </c>
      <c r="O168" s="205"/>
      <c r="P168" s="205"/>
      <c r="Q168" s="205"/>
      <c r="R168" s="150"/>
      <c r="T168" s="151" t="s">
        <v>5</v>
      </c>
      <c r="U168" s="41" t="s">
        <v>43</v>
      </c>
      <c r="V168" s="152">
        <v>0</v>
      </c>
      <c r="W168" s="152">
        <f t="shared" si="21"/>
        <v>0</v>
      </c>
      <c r="X168" s="152">
        <v>1</v>
      </c>
      <c r="Y168" s="152">
        <f t="shared" si="22"/>
        <v>49.2</v>
      </c>
      <c r="Z168" s="152">
        <v>0</v>
      </c>
      <c r="AA168" s="153">
        <f t="shared" si="23"/>
        <v>0</v>
      </c>
      <c r="AR168" s="19" t="s">
        <v>199</v>
      </c>
      <c r="AT168" s="19" t="s">
        <v>218</v>
      </c>
      <c r="AU168" s="19" t="s">
        <v>89</v>
      </c>
      <c r="AY168" s="19" t="s">
        <v>168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173</v>
      </c>
      <c r="BM168" s="19" t="s">
        <v>251</v>
      </c>
    </row>
    <row r="169" spans="2:65" s="1" customFormat="1" ht="16.5" customHeight="1">
      <c r="B169" s="145"/>
      <c r="C169" s="146" t="s">
        <v>321</v>
      </c>
      <c r="D169" s="146" t="s">
        <v>169</v>
      </c>
      <c r="E169" s="147" t="s">
        <v>256</v>
      </c>
      <c r="F169" s="204" t="s">
        <v>257</v>
      </c>
      <c r="G169" s="204"/>
      <c r="H169" s="204"/>
      <c r="I169" s="204"/>
      <c r="J169" s="148" t="s">
        <v>172</v>
      </c>
      <c r="K169" s="149">
        <v>50</v>
      </c>
      <c r="L169" s="205"/>
      <c r="M169" s="205"/>
      <c r="N169" s="205">
        <f t="shared" si="20"/>
        <v>0</v>
      </c>
      <c r="O169" s="205"/>
      <c r="P169" s="205"/>
      <c r="Q169" s="205"/>
      <c r="R169" s="150"/>
      <c r="T169" s="151" t="s">
        <v>5</v>
      </c>
      <c r="U169" s="41" t="s">
        <v>43</v>
      </c>
      <c r="V169" s="152">
        <v>2.3E-2</v>
      </c>
      <c r="W169" s="152">
        <f t="shared" si="21"/>
        <v>1.1499999999999999</v>
      </c>
      <c r="X169" s="152">
        <v>0</v>
      </c>
      <c r="Y169" s="152">
        <f t="shared" si="22"/>
        <v>0</v>
      </c>
      <c r="Z169" s="152">
        <v>0</v>
      </c>
      <c r="AA169" s="153">
        <f t="shared" si="23"/>
        <v>0</v>
      </c>
      <c r="AR169" s="19" t="s">
        <v>173</v>
      </c>
      <c r="AT169" s="19" t="s">
        <v>169</v>
      </c>
      <c r="AU169" s="19" t="s">
        <v>89</v>
      </c>
      <c r="AY169" s="19" t="s">
        <v>168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173</v>
      </c>
      <c r="BM169" s="19" t="s">
        <v>258</v>
      </c>
    </row>
    <row r="170" spans="2:65" s="1" customFormat="1" ht="16.5" customHeight="1">
      <c r="B170" s="145"/>
      <c r="C170" s="146" t="s">
        <v>118</v>
      </c>
      <c r="D170" s="146" t="s">
        <v>169</v>
      </c>
      <c r="E170" s="147" t="s">
        <v>260</v>
      </c>
      <c r="F170" s="204" t="s">
        <v>261</v>
      </c>
      <c r="G170" s="204"/>
      <c r="H170" s="204"/>
      <c r="I170" s="204"/>
      <c r="J170" s="148" t="s">
        <v>172</v>
      </c>
      <c r="K170" s="149">
        <v>115.5</v>
      </c>
      <c r="L170" s="205"/>
      <c r="M170" s="205"/>
      <c r="N170" s="205">
        <f t="shared" si="20"/>
        <v>0</v>
      </c>
      <c r="O170" s="205"/>
      <c r="P170" s="205"/>
      <c r="Q170" s="205"/>
      <c r="R170" s="150"/>
      <c r="T170" s="151" t="s">
        <v>5</v>
      </c>
      <c r="U170" s="41" t="s">
        <v>43</v>
      </c>
      <c r="V170" s="152">
        <v>2.5999999999999999E-2</v>
      </c>
      <c r="W170" s="152">
        <f t="shared" si="21"/>
        <v>3.0029999999999997</v>
      </c>
      <c r="X170" s="152">
        <v>0</v>
      </c>
      <c r="Y170" s="152">
        <f t="shared" si="22"/>
        <v>0</v>
      </c>
      <c r="Z170" s="152">
        <v>0</v>
      </c>
      <c r="AA170" s="153">
        <f t="shared" si="23"/>
        <v>0</v>
      </c>
      <c r="AR170" s="19" t="s">
        <v>173</v>
      </c>
      <c r="AT170" s="19" t="s">
        <v>169</v>
      </c>
      <c r="AU170" s="19" t="s">
        <v>89</v>
      </c>
      <c r="AY170" s="19" t="s">
        <v>168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173</v>
      </c>
      <c r="BM170" s="19" t="s">
        <v>262</v>
      </c>
    </row>
    <row r="171" spans="2:65" s="1" customFormat="1" ht="16.5" customHeight="1">
      <c r="B171" s="145"/>
      <c r="C171" s="146" t="s">
        <v>328</v>
      </c>
      <c r="D171" s="146" t="s">
        <v>169</v>
      </c>
      <c r="E171" s="147" t="s">
        <v>264</v>
      </c>
      <c r="F171" s="204" t="s">
        <v>265</v>
      </c>
      <c r="G171" s="204"/>
      <c r="H171" s="204"/>
      <c r="I171" s="204"/>
      <c r="J171" s="148" t="s">
        <v>172</v>
      </c>
      <c r="K171" s="149">
        <v>90</v>
      </c>
      <c r="L171" s="205"/>
      <c r="M171" s="205"/>
      <c r="N171" s="205">
        <f t="shared" si="20"/>
        <v>0</v>
      </c>
      <c r="O171" s="205"/>
      <c r="P171" s="205"/>
      <c r="Q171" s="205"/>
      <c r="R171" s="150"/>
      <c r="T171" s="151" t="s">
        <v>5</v>
      </c>
      <c r="U171" s="41" t="s">
        <v>43</v>
      </c>
      <c r="V171" s="152">
        <v>2.9000000000000001E-2</v>
      </c>
      <c r="W171" s="152">
        <f t="shared" si="21"/>
        <v>2.6100000000000003</v>
      </c>
      <c r="X171" s="152">
        <v>0</v>
      </c>
      <c r="Y171" s="152">
        <f t="shared" si="22"/>
        <v>0</v>
      </c>
      <c r="Z171" s="152">
        <v>0</v>
      </c>
      <c r="AA171" s="153">
        <f t="shared" si="23"/>
        <v>0</v>
      </c>
      <c r="AR171" s="19" t="s">
        <v>173</v>
      </c>
      <c r="AT171" s="19" t="s">
        <v>169</v>
      </c>
      <c r="AU171" s="19" t="s">
        <v>89</v>
      </c>
      <c r="AY171" s="19" t="s">
        <v>168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173</v>
      </c>
      <c r="BM171" s="19" t="s">
        <v>266</v>
      </c>
    </row>
    <row r="172" spans="2:65" s="1" customFormat="1" ht="38.25" customHeight="1">
      <c r="B172" s="145"/>
      <c r="C172" s="146" t="s">
        <v>332</v>
      </c>
      <c r="D172" s="146" t="s">
        <v>169</v>
      </c>
      <c r="E172" s="147" t="s">
        <v>1027</v>
      </c>
      <c r="F172" s="204" t="s">
        <v>1028</v>
      </c>
      <c r="G172" s="204"/>
      <c r="H172" s="204"/>
      <c r="I172" s="204"/>
      <c r="J172" s="148" t="s">
        <v>172</v>
      </c>
      <c r="K172" s="149">
        <v>25</v>
      </c>
      <c r="L172" s="205"/>
      <c r="M172" s="205"/>
      <c r="N172" s="205">
        <f t="shared" si="20"/>
        <v>0</v>
      </c>
      <c r="O172" s="205"/>
      <c r="P172" s="205"/>
      <c r="Q172" s="205"/>
      <c r="R172" s="150"/>
      <c r="T172" s="151" t="s">
        <v>5</v>
      </c>
      <c r="U172" s="41" t="s">
        <v>43</v>
      </c>
      <c r="V172" s="152">
        <v>1.1060000000000001</v>
      </c>
      <c r="W172" s="152">
        <f t="shared" si="21"/>
        <v>27.650000000000002</v>
      </c>
      <c r="X172" s="152">
        <v>0.1837</v>
      </c>
      <c r="Y172" s="152">
        <f t="shared" si="22"/>
        <v>4.5925000000000002</v>
      </c>
      <c r="Z172" s="152">
        <v>0</v>
      </c>
      <c r="AA172" s="153">
        <f t="shared" si="23"/>
        <v>0</v>
      </c>
      <c r="AR172" s="19" t="s">
        <v>173</v>
      </c>
      <c r="AT172" s="19" t="s">
        <v>169</v>
      </c>
      <c r="AU172" s="19" t="s">
        <v>89</v>
      </c>
      <c r="AY172" s="19" t="s">
        <v>168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173</v>
      </c>
      <c r="BM172" s="19" t="s">
        <v>1029</v>
      </c>
    </row>
    <row r="173" spans="2:65" s="1" customFormat="1" ht="25.5" customHeight="1">
      <c r="B173" s="145"/>
      <c r="C173" s="155" t="s">
        <v>336</v>
      </c>
      <c r="D173" s="155" t="s">
        <v>218</v>
      </c>
      <c r="E173" s="156" t="s">
        <v>581</v>
      </c>
      <c r="F173" s="206" t="s">
        <v>582</v>
      </c>
      <c r="G173" s="206"/>
      <c r="H173" s="206"/>
      <c r="I173" s="206"/>
      <c r="J173" s="157" t="s">
        <v>221</v>
      </c>
      <c r="K173" s="158">
        <v>6.3129999999999997</v>
      </c>
      <c r="L173" s="207"/>
      <c r="M173" s="207"/>
      <c r="N173" s="207">
        <f t="shared" si="20"/>
        <v>0</v>
      </c>
      <c r="O173" s="205"/>
      <c r="P173" s="205"/>
      <c r="Q173" s="205"/>
      <c r="R173" s="150"/>
      <c r="T173" s="151" t="s">
        <v>5</v>
      </c>
      <c r="U173" s="41" t="s">
        <v>43</v>
      </c>
      <c r="V173" s="152">
        <v>0</v>
      </c>
      <c r="W173" s="152">
        <f t="shared" si="21"/>
        <v>0</v>
      </c>
      <c r="X173" s="152">
        <v>1</v>
      </c>
      <c r="Y173" s="152">
        <f t="shared" si="22"/>
        <v>6.3129999999999997</v>
      </c>
      <c r="Z173" s="152">
        <v>0</v>
      </c>
      <c r="AA173" s="153">
        <f t="shared" si="23"/>
        <v>0</v>
      </c>
      <c r="AR173" s="19" t="s">
        <v>199</v>
      </c>
      <c r="AT173" s="19" t="s">
        <v>218</v>
      </c>
      <c r="AU173" s="19" t="s">
        <v>89</v>
      </c>
      <c r="AY173" s="19" t="s">
        <v>168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173</v>
      </c>
      <c r="BM173" s="19" t="s">
        <v>1030</v>
      </c>
    </row>
    <row r="174" spans="2:65" s="1" customFormat="1" ht="25.5" customHeight="1">
      <c r="B174" s="145"/>
      <c r="C174" s="146" t="s">
        <v>340</v>
      </c>
      <c r="D174" s="146" t="s">
        <v>169</v>
      </c>
      <c r="E174" s="147" t="s">
        <v>270</v>
      </c>
      <c r="F174" s="204" t="s">
        <v>271</v>
      </c>
      <c r="G174" s="204"/>
      <c r="H174" s="204"/>
      <c r="I174" s="204"/>
      <c r="J174" s="148" t="s">
        <v>172</v>
      </c>
      <c r="K174" s="149">
        <v>65</v>
      </c>
      <c r="L174" s="205"/>
      <c r="M174" s="205"/>
      <c r="N174" s="205">
        <f t="shared" si="20"/>
        <v>0</v>
      </c>
      <c r="O174" s="205"/>
      <c r="P174" s="205"/>
      <c r="Q174" s="205"/>
      <c r="R174" s="150"/>
      <c r="T174" s="151" t="s">
        <v>5</v>
      </c>
      <c r="U174" s="41" t="s">
        <v>43</v>
      </c>
      <c r="V174" s="152">
        <v>0.5</v>
      </c>
      <c r="W174" s="152">
        <f t="shared" si="21"/>
        <v>32.5</v>
      </c>
      <c r="X174" s="152">
        <v>8.4250000000000005E-2</v>
      </c>
      <c r="Y174" s="152">
        <f t="shared" si="22"/>
        <v>5.4762500000000003</v>
      </c>
      <c r="Z174" s="152">
        <v>0</v>
      </c>
      <c r="AA174" s="153">
        <f t="shared" si="23"/>
        <v>0</v>
      </c>
      <c r="AR174" s="19" t="s">
        <v>173</v>
      </c>
      <c r="AT174" s="19" t="s">
        <v>169</v>
      </c>
      <c r="AU174" s="19" t="s">
        <v>89</v>
      </c>
      <c r="AY174" s="19" t="s">
        <v>168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173</v>
      </c>
      <c r="BM174" s="19" t="s">
        <v>272</v>
      </c>
    </row>
    <row r="175" spans="2:65" s="1" customFormat="1" ht="25.5" customHeight="1">
      <c r="B175" s="145"/>
      <c r="C175" s="155" t="s">
        <v>344</v>
      </c>
      <c r="D175" s="155" t="s">
        <v>218</v>
      </c>
      <c r="E175" s="156" t="s">
        <v>1031</v>
      </c>
      <c r="F175" s="206" t="s">
        <v>1032</v>
      </c>
      <c r="G175" s="206"/>
      <c r="H175" s="206"/>
      <c r="I175" s="206"/>
      <c r="J175" s="157" t="s">
        <v>172</v>
      </c>
      <c r="K175" s="158">
        <v>55.55</v>
      </c>
      <c r="L175" s="207"/>
      <c r="M175" s="207"/>
      <c r="N175" s="207">
        <f t="shared" si="20"/>
        <v>0</v>
      </c>
      <c r="O175" s="205"/>
      <c r="P175" s="205"/>
      <c r="Q175" s="205"/>
      <c r="R175" s="150"/>
      <c r="T175" s="151" t="s">
        <v>5</v>
      </c>
      <c r="U175" s="41" t="s">
        <v>43</v>
      </c>
      <c r="V175" s="152">
        <v>0</v>
      </c>
      <c r="W175" s="152">
        <f t="shared" si="21"/>
        <v>0</v>
      </c>
      <c r="X175" s="152">
        <v>0.14000000000000001</v>
      </c>
      <c r="Y175" s="152">
        <f t="shared" si="22"/>
        <v>7.7770000000000001</v>
      </c>
      <c r="Z175" s="152">
        <v>0</v>
      </c>
      <c r="AA175" s="153">
        <f t="shared" si="23"/>
        <v>0</v>
      </c>
      <c r="AR175" s="19" t="s">
        <v>199</v>
      </c>
      <c r="AT175" s="19" t="s">
        <v>218</v>
      </c>
      <c r="AU175" s="19" t="s">
        <v>89</v>
      </c>
      <c r="AY175" s="19" t="s">
        <v>168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173</v>
      </c>
      <c r="BM175" s="19" t="s">
        <v>1033</v>
      </c>
    </row>
    <row r="176" spans="2:65" s="1" customFormat="1" ht="16.5" customHeight="1">
      <c r="B176" s="145"/>
      <c r="C176" s="155" t="s">
        <v>348</v>
      </c>
      <c r="D176" s="155" t="s">
        <v>218</v>
      </c>
      <c r="E176" s="156" t="s">
        <v>278</v>
      </c>
      <c r="F176" s="206" t="s">
        <v>279</v>
      </c>
      <c r="G176" s="206"/>
      <c r="H176" s="206"/>
      <c r="I176" s="206"/>
      <c r="J176" s="157" t="s">
        <v>172</v>
      </c>
      <c r="K176" s="158">
        <v>10.3</v>
      </c>
      <c r="L176" s="207"/>
      <c r="M176" s="207"/>
      <c r="N176" s="207">
        <f t="shared" si="20"/>
        <v>0</v>
      </c>
      <c r="O176" s="205"/>
      <c r="P176" s="205"/>
      <c r="Q176" s="205"/>
      <c r="R176" s="150"/>
      <c r="T176" s="151" t="s">
        <v>5</v>
      </c>
      <c r="U176" s="41" t="s">
        <v>43</v>
      </c>
      <c r="V176" s="152">
        <v>0</v>
      </c>
      <c r="W176" s="152">
        <f t="shared" si="21"/>
        <v>0</v>
      </c>
      <c r="X176" s="152">
        <v>0.14599999999999999</v>
      </c>
      <c r="Y176" s="152">
        <f t="shared" si="22"/>
        <v>1.5038</v>
      </c>
      <c r="Z176" s="152">
        <v>0</v>
      </c>
      <c r="AA176" s="153">
        <f t="shared" si="23"/>
        <v>0</v>
      </c>
      <c r="AR176" s="19" t="s">
        <v>199</v>
      </c>
      <c r="AT176" s="19" t="s">
        <v>218</v>
      </c>
      <c r="AU176" s="19" t="s">
        <v>89</v>
      </c>
      <c r="AY176" s="19" t="s">
        <v>168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173</v>
      </c>
      <c r="BM176" s="19" t="s">
        <v>280</v>
      </c>
    </row>
    <row r="177" spans="2:65" s="1" customFormat="1" ht="38.25" customHeight="1">
      <c r="B177" s="145"/>
      <c r="C177" s="146" t="s">
        <v>352</v>
      </c>
      <c r="D177" s="146" t="s">
        <v>169</v>
      </c>
      <c r="E177" s="147" t="s">
        <v>286</v>
      </c>
      <c r="F177" s="204" t="s">
        <v>287</v>
      </c>
      <c r="G177" s="204"/>
      <c r="H177" s="204"/>
      <c r="I177" s="204"/>
      <c r="J177" s="148" t="s">
        <v>172</v>
      </c>
      <c r="K177" s="149">
        <v>55</v>
      </c>
      <c r="L177" s="205"/>
      <c r="M177" s="205"/>
      <c r="N177" s="205">
        <f t="shared" si="20"/>
        <v>0</v>
      </c>
      <c r="O177" s="205"/>
      <c r="P177" s="205"/>
      <c r="Q177" s="205"/>
      <c r="R177" s="150"/>
      <c r="T177" s="151" t="s">
        <v>5</v>
      </c>
      <c r="U177" s="41" t="s">
        <v>43</v>
      </c>
      <c r="V177" s="152">
        <v>0.53500000000000003</v>
      </c>
      <c r="W177" s="152">
        <f t="shared" si="21"/>
        <v>29.425000000000001</v>
      </c>
      <c r="X177" s="152">
        <v>0.10362</v>
      </c>
      <c r="Y177" s="152">
        <f t="shared" si="22"/>
        <v>5.6991000000000005</v>
      </c>
      <c r="Z177" s="152">
        <v>0</v>
      </c>
      <c r="AA177" s="153">
        <f t="shared" si="23"/>
        <v>0</v>
      </c>
      <c r="AR177" s="19" t="s">
        <v>173</v>
      </c>
      <c r="AT177" s="19" t="s">
        <v>169</v>
      </c>
      <c r="AU177" s="19" t="s">
        <v>89</v>
      </c>
      <c r="AY177" s="19" t="s">
        <v>168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173</v>
      </c>
      <c r="BM177" s="19" t="s">
        <v>288</v>
      </c>
    </row>
    <row r="178" spans="2:65" s="1" customFormat="1" ht="25.5" customHeight="1">
      <c r="B178" s="145"/>
      <c r="C178" s="155" t="s">
        <v>356</v>
      </c>
      <c r="D178" s="155" t="s">
        <v>218</v>
      </c>
      <c r="E178" s="156" t="s">
        <v>1034</v>
      </c>
      <c r="F178" s="206" t="s">
        <v>1035</v>
      </c>
      <c r="G178" s="206"/>
      <c r="H178" s="206"/>
      <c r="I178" s="206"/>
      <c r="J178" s="157" t="s">
        <v>172</v>
      </c>
      <c r="K178" s="158">
        <v>55.55</v>
      </c>
      <c r="L178" s="207"/>
      <c r="M178" s="207"/>
      <c r="N178" s="207">
        <f t="shared" si="20"/>
        <v>0</v>
      </c>
      <c r="O178" s="205"/>
      <c r="P178" s="205"/>
      <c r="Q178" s="205"/>
      <c r="R178" s="150"/>
      <c r="T178" s="151" t="s">
        <v>5</v>
      </c>
      <c r="U178" s="41" t="s">
        <v>43</v>
      </c>
      <c r="V178" s="152">
        <v>0</v>
      </c>
      <c r="W178" s="152">
        <f t="shared" si="21"/>
        <v>0</v>
      </c>
      <c r="X178" s="152">
        <v>0.18</v>
      </c>
      <c r="Y178" s="152">
        <f t="shared" si="22"/>
        <v>9.9989999999999988</v>
      </c>
      <c r="Z178" s="152">
        <v>0</v>
      </c>
      <c r="AA178" s="153">
        <f t="shared" si="23"/>
        <v>0</v>
      </c>
      <c r="AR178" s="19" t="s">
        <v>199</v>
      </c>
      <c r="AT178" s="19" t="s">
        <v>218</v>
      </c>
      <c r="AU178" s="19" t="s">
        <v>89</v>
      </c>
      <c r="AY178" s="19" t="s">
        <v>168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173</v>
      </c>
      <c r="BM178" s="19" t="s">
        <v>1036</v>
      </c>
    </row>
    <row r="179" spans="2:65" s="10" customFormat="1" ht="29.85" customHeight="1">
      <c r="B179" s="134"/>
      <c r="C179" s="135"/>
      <c r="D179" s="144" t="s">
        <v>147</v>
      </c>
      <c r="E179" s="144"/>
      <c r="F179" s="144"/>
      <c r="G179" s="144"/>
      <c r="H179" s="144"/>
      <c r="I179" s="144"/>
      <c r="J179" s="144"/>
      <c r="K179" s="144"/>
      <c r="L179" s="144"/>
      <c r="M179" s="144"/>
      <c r="N179" s="214">
        <f>BK179</f>
        <v>0</v>
      </c>
      <c r="O179" s="215"/>
      <c r="P179" s="215"/>
      <c r="Q179" s="215"/>
      <c r="R179" s="137"/>
      <c r="T179" s="138"/>
      <c r="U179" s="135"/>
      <c r="V179" s="135"/>
      <c r="W179" s="139">
        <f>W180</f>
        <v>1.6800000000000002</v>
      </c>
      <c r="X179" s="135"/>
      <c r="Y179" s="139">
        <f>Y180</f>
        <v>3.96E-3</v>
      </c>
      <c r="Z179" s="135"/>
      <c r="AA179" s="140">
        <f>AA180</f>
        <v>0</v>
      </c>
      <c r="AR179" s="141" t="s">
        <v>83</v>
      </c>
      <c r="AT179" s="142" t="s">
        <v>77</v>
      </c>
      <c r="AU179" s="142" t="s">
        <v>83</v>
      </c>
      <c r="AY179" s="141" t="s">
        <v>168</v>
      </c>
      <c r="BK179" s="143">
        <f>BK180</f>
        <v>0</v>
      </c>
    </row>
    <row r="180" spans="2:65" s="1" customFormat="1" ht="25.5" customHeight="1">
      <c r="B180" s="145"/>
      <c r="C180" s="146" t="s">
        <v>360</v>
      </c>
      <c r="D180" s="146" t="s">
        <v>169</v>
      </c>
      <c r="E180" s="147" t="s">
        <v>556</v>
      </c>
      <c r="F180" s="204" t="s">
        <v>557</v>
      </c>
      <c r="G180" s="204"/>
      <c r="H180" s="204"/>
      <c r="I180" s="204"/>
      <c r="J180" s="148" t="s">
        <v>192</v>
      </c>
      <c r="K180" s="149">
        <v>6</v>
      </c>
      <c r="L180" s="205"/>
      <c r="M180" s="205"/>
      <c r="N180" s="205">
        <f>ROUND(L180*K180,2)</f>
        <v>0</v>
      </c>
      <c r="O180" s="205"/>
      <c r="P180" s="205"/>
      <c r="Q180" s="205"/>
      <c r="R180" s="150"/>
      <c r="T180" s="151" t="s">
        <v>5</v>
      </c>
      <c r="U180" s="41" t="s">
        <v>43</v>
      </c>
      <c r="V180" s="152">
        <v>0.28000000000000003</v>
      </c>
      <c r="W180" s="152">
        <f>V180*K180</f>
        <v>1.6800000000000002</v>
      </c>
      <c r="X180" s="152">
        <v>6.6E-4</v>
      </c>
      <c r="Y180" s="152">
        <f>X180*K180</f>
        <v>3.96E-3</v>
      </c>
      <c r="Z180" s="152">
        <v>0</v>
      </c>
      <c r="AA180" s="153">
        <f>Z180*K180</f>
        <v>0</v>
      </c>
      <c r="AR180" s="19" t="s">
        <v>173</v>
      </c>
      <c r="AT180" s="19" t="s">
        <v>169</v>
      </c>
      <c r="AU180" s="19" t="s">
        <v>89</v>
      </c>
      <c r="AY180" s="19" t="s">
        <v>168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19" t="s">
        <v>83</v>
      </c>
      <c r="BK180" s="154">
        <f>ROUND(L180*K180,2)</f>
        <v>0</v>
      </c>
      <c r="BL180" s="19" t="s">
        <v>173</v>
      </c>
      <c r="BM180" s="19" t="s">
        <v>1117</v>
      </c>
    </row>
    <row r="181" spans="2:65" s="10" customFormat="1" ht="29.85" customHeight="1">
      <c r="B181" s="134"/>
      <c r="C181" s="135"/>
      <c r="D181" s="144" t="s">
        <v>148</v>
      </c>
      <c r="E181" s="144"/>
      <c r="F181" s="144"/>
      <c r="G181" s="144"/>
      <c r="H181" s="144"/>
      <c r="I181" s="144"/>
      <c r="J181" s="144"/>
      <c r="K181" s="144"/>
      <c r="L181" s="144"/>
      <c r="M181" s="144"/>
      <c r="N181" s="214">
        <f>BK181</f>
        <v>0</v>
      </c>
      <c r="O181" s="215"/>
      <c r="P181" s="215"/>
      <c r="Q181" s="215"/>
      <c r="R181" s="137"/>
      <c r="T181" s="138"/>
      <c r="U181" s="135"/>
      <c r="V181" s="135"/>
      <c r="W181" s="139">
        <f>SUM(W182:W207)</f>
        <v>147.68135000000001</v>
      </c>
      <c r="X181" s="135"/>
      <c r="Y181" s="139">
        <f>SUM(Y182:Y207)</f>
        <v>100.187124215</v>
      </c>
      <c r="Z181" s="135"/>
      <c r="AA181" s="140">
        <f>SUM(AA182:AA207)</f>
        <v>0</v>
      </c>
      <c r="AR181" s="141" t="s">
        <v>83</v>
      </c>
      <c r="AT181" s="142" t="s">
        <v>77</v>
      </c>
      <c r="AU181" s="142" t="s">
        <v>83</v>
      </c>
      <c r="AY181" s="141" t="s">
        <v>168</v>
      </c>
      <c r="BK181" s="143">
        <f>SUM(BK182:BK207)</f>
        <v>0</v>
      </c>
    </row>
    <row r="182" spans="2:65" s="1" customFormat="1" ht="16.5" customHeight="1">
      <c r="B182" s="145"/>
      <c r="C182" s="146" t="s">
        <v>364</v>
      </c>
      <c r="D182" s="146" t="s">
        <v>169</v>
      </c>
      <c r="E182" s="147" t="s">
        <v>1118</v>
      </c>
      <c r="F182" s="204" t="s">
        <v>1119</v>
      </c>
      <c r="G182" s="204"/>
      <c r="H182" s="204"/>
      <c r="I182" s="204"/>
      <c r="J182" s="148" t="s">
        <v>192</v>
      </c>
      <c r="K182" s="149">
        <v>6.1</v>
      </c>
      <c r="L182" s="205"/>
      <c r="M182" s="205"/>
      <c r="N182" s="205">
        <f t="shared" ref="N182:N207" si="30">ROUND(L182*K182,2)</f>
        <v>0</v>
      </c>
      <c r="O182" s="205"/>
      <c r="P182" s="205"/>
      <c r="Q182" s="205"/>
      <c r="R182" s="150"/>
      <c r="T182" s="151" t="s">
        <v>5</v>
      </c>
      <c r="U182" s="41" t="s">
        <v>43</v>
      </c>
      <c r="V182" s="152">
        <v>0.22800000000000001</v>
      </c>
      <c r="W182" s="152">
        <f t="shared" ref="W182:W207" si="31">V182*K182</f>
        <v>1.3908</v>
      </c>
      <c r="X182" s="152">
        <v>4.0078500000000003E-2</v>
      </c>
      <c r="Y182" s="152">
        <f t="shared" ref="Y182:Y207" si="32">X182*K182</f>
        <v>0.24447885</v>
      </c>
      <c r="Z182" s="152">
        <v>0</v>
      </c>
      <c r="AA182" s="153">
        <f t="shared" ref="AA182:AA207" si="33">Z182*K182</f>
        <v>0</v>
      </c>
      <c r="AR182" s="19" t="s">
        <v>173</v>
      </c>
      <c r="AT182" s="19" t="s">
        <v>169</v>
      </c>
      <c r="AU182" s="19" t="s">
        <v>89</v>
      </c>
      <c r="AY182" s="19" t="s">
        <v>168</v>
      </c>
      <c r="BE182" s="154">
        <f t="shared" ref="BE182:BE207" si="34">IF(U182="základní",N182,0)</f>
        <v>0</v>
      </c>
      <c r="BF182" s="154">
        <f t="shared" ref="BF182:BF207" si="35">IF(U182="snížená",N182,0)</f>
        <v>0</v>
      </c>
      <c r="BG182" s="154">
        <f t="shared" ref="BG182:BG207" si="36">IF(U182="zákl. přenesená",N182,0)</f>
        <v>0</v>
      </c>
      <c r="BH182" s="154">
        <f t="shared" ref="BH182:BH207" si="37">IF(U182="sníž. přenesená",N182,0)</f>
        <v>0</v>
      </c>
      <c r="BI182" s="154">
        <f t="shared" ref="BI182:BI207" si="38">IF(U182="nulová",N182,0)</f>
        <v>0</v>
      </c>
      <c r="BJ182" s="19" t="s">
        <v>83</v>
      </c>
      <c r="BK182" s="154">
        <f t="shared" ref="BK182:BK207" si="39">ROUND(L182*K182,2)</f>
        <v>0</v>
      </c>
      <c r="BL182" s="19" t="s">
        <v>173</v>
      </c>
      <c r="BM182" s="19" t="s">
        <v>1120</v>
      </c>
    </row>
    <row r="183" spans="2:65" s="1" customFormat="1" ht="38.25" customHeight="1">
      <c r="B183" s="145"/>
      <c r="C183" s="155" t="s">
        <v>368</v>
      </c>
      <c r="D183" s="155" t="s">
        <v>218</v>
      </c>
      <c r="E183" s="156" t="s">
        <v>1121</v>
      </c>
      <c r="F183" s="206" t="s">
        <v>1122</v>
      </c>
      <c r="G183" s="206"/>
      <c r="H183" s="206"/>
      <c r="I183" s="206"/>
      <c r="J183" s="157" t="s">
        <v>192</v>
      </c>
      <c r="K183" s="158">
        <v>6.1</v>
      </c>
      <c r="L183" s="207"/>
      <c r="M183" s="207"/>
      <c r="N183" s="207">
        <f t="shared" si="30"/>
        <v>0</v>
      </c>
      <c r="O183" s="205"/>
      <c r="P183" s="205"/>
      <c r="Q183" s="205"/>
      <c r="R183" s="150"/>
      <c r="T183" s="151" t="s">
        <v>5</v>
      </c>
      <c r="U183" s="41" t="s">
        <v>43</v>
      </c>
      <c r="V183" s="152">
        <v>0</v>
      </c>
      <c r="W183" s="152">
        <f t="shared" si="31"/>
        <v>0</v>
      </c>
      <c r="X183" s="152">
        <v>1E-3</v>
      </c>
      <c r="Y183" s="152">
        <f t="shared" si="32"/>
        <v>6.0999999999999995E-3</v>
      </c>
      <c r="Z183" s="152">
        <v>0</v>
      </c>
      <c r="AA183" s="153">
        <f t="shared" si="33"/>
        <v>0</v>
      </c>
      <c r="AR183" s="19" t="s">
        <v>199</v>
      </c>
      <c r="AT183" s="19" t="s">
        <v>218</v>
      </c>
      <c r="AU183" s="19" t="s">
        <v>89</v>
      </c>
      <c r="AY183" s="19" t="s">
        <v>168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19" t="s">
        <v>83</v>
      </c>
      <c r="BK183" s="154">
        <f t="shared" si="39"/>
        <v>0</v>
      </c>
      <c r="BL183" s="19" t="s">
        <v>173</v>
      </c>
      <c r="BM183" s="19" t="s">
        <v>1123</v>
      </c>
    </row>
    <row r="184" spans="2:65" s="1" customFormat="1" ht="16.5" customHeight="1">
      <c r="B184" s="145"/>
      <c r="C184" s="146" t="s">
        <v>372</v>
      </c>
      <c r="D184" s="146" t="s">
        <v>169</v>
      </c>
      <c r="E184" s="147" t="s">
        <v>565</v>
      </c>
      <c r="F184" s="204" t="s">
        <v>566</v>
      </c>
      <c r="G184" s="204"/>
      <c r="H184" s="204"/>
      <c r="I184" s="204"/>
      <c r="J184" s="148" t="s">
        <v>239</v>
      </c>
      <c r="K184" s="149">
        <v>13</v>
      </c>
      <c r="L184" s="205"/>
      <c r="M184" s="205"/>
      <c r="N184" s="205">
        <f t="shared" si="30"/>
        <v>0</v>
      </c>
      <c r="O184" s="205"/>
      <c r="P184" s="205"/>
      <c r="Q184" s="205"/>
      <c r="R184" s="150"/>
      <c r="T184" s="151" t="s">
        <v>5</v>
      </c>
      <c r="U184" s="41" t="s">
        <v>43</v>
      </c>
      <c r="V184" s="152">
        <v>0.05</v>
      </c>
      <c r="W184" s="152">
        <f t="shared" si="31"/>
        <v>0.65</v>
      </c>
      <c r="X184" s="152">
        <v>1.8000000000000001E-4</v>
      </c>
      <c r="Y184" s="152">
        <f t="shared" si="32"/>
        <v>2.3400000000000001E-3</v>
      </c>
      <c r="Z184" s="152">
        <v>0</v>
      </c>
      <c r="AA184" s="153">
        <f t="shared" si="33"/>
        <v>0</v>
      </c>
      <c r="AR184" s="19" t="s">
        <v>173</v>
      </c>
      <c r="AT184" s="19" t="s">
        <v>169</v>
      </c>
      <c r="AU184" s="19" t="s">
        <v>89</v>
      </c>
      <c r="AY184" s="19" t="s">
        <v>168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19" t="s">
        <v>83</v>
      </c>
      <c r="BK184" s="154">
        <f t="shared" si="39"/>
        <v>0</v>
      </c>
      <c r="BL184" s="19" t="s">
        <v>173</v>
      </c>
      <c r="BM184" s="19" t="s">
        <v>1037</v>
      </c>
    </row>
    <row r="185" spans="2:65" s="1" customFormat="1" ht="16.5" customHeight="1">
      <c r="B185" s="145"/>
      <c r="C185" s="155" t="s">
        <v>376</v>
      </c>
      <c r="D185" s="155" t="s">
        <v>218</v>
      </c>
      <c r="E185" s="156" t="s">
        <v>568</v>
      </c>
      <c r="F185" s="206" t="s">
        <v>569</v>
      </c>
      <c r="G185" s="206"/>
      <c r="H185" s="206"/>
      <c r="I185" s="206"/>
      <c r="J185" s="157" t="s">
        <v>239</v>
      </c>
      <c r="K185" s="158">
        <v>13</v>
      </c>
      <c r="L185" s="207"/>
      <c r="M185" s="207"/>
      <c r="N185" s="207">
        <f t="shared" si="30"/>
        <v>0</v>
      </c>
      <c r="O185" s="205"/>
      <c r="P185" s="205"/>
      <c r="Q185" s="205"/>
      <c r="R185" s="150"/>
      <c r="T185" s="151" t="s">
        <v>5</v>
      </c>
      <c r="U185" s="41" t="s">
        <v>43</v>
      </c>
      <c r="V185" s="152">
        <v>0</v>
      </c>
      <c r="W185" s="152">
        <f t="shared" si="31"/>
        <v>0</v>
      </c>
      <c r="X185" s="152">
        <v>0</v>
      </c>
      <c r="Y185" s="152">
        <f t="shared" si="32"/>
        <v>0</v>
      </c>
      <c r="Z185" s="152">
        <v>0</v>
      </c>
      <c r="AA185" s="153">
        <f t="shared" si="33"/>
        <v>0</v>
      </c>
      <c r="AR185" s="19" t="s">
        <v>199</v>
      </c>
      <c r="AT185" s="19" t="s">
        <v>218</v>
      </c>
      <c r="AU185" s="19" t="s">
        <v>89</v>
      </c>
      <c r="AY185" s="19" t="s">
        <v>168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9" t="s">
        <v>83</v>
      </c>
      <c r="BK185" s="154">
        <f t="shared" si="39"/>
        <v>0</v>
      </c>
      <c r="BL185" s="19" t="s">
        <v>173</v>
      </c>
      <c r="BM185" s="19" t="s">
        <v>1038</v>
      </c>
    </row>
    <row r="186" spans="2:65" s="1" customFormat="1" ht="25.5" customHeight="1">
      <c r="B186" s="145"/>
      <c r="C186" s="146" t="s">
        <v>380</v>
      </c>
      <c r="D186" s="146" t="s">
        <v>169</v>
      </c>
      <c r="E186" s="147" t="s">
        <v>325</v>
      </c>
      <c r="F186" s="204" t="s">
        <v>326</v>
      </c>
      <c r="G186" s="204"/>
      <c r="H186" s="204"/>
      <c r="I186" s="204"/>
      <c r="J186" s="148" t="s">
        <v>239</v>
      </c>
      <c r="K186" s="149">
        <v>1</v>
      </c>
      <c r="L186" s="205"/>
      <c r="M186" s="205"/>
      <c r="N186" s="205">
        <f t="shared" si="30"/>
        <v>0</v>
      </c>
      <c r="O186" s="205"/>
      <c r="P186" s="205"/>
      <c r="Q186" s="205"/>
      <c r="R186" s="150"/>
      <c r="T186" s="151" t="s">
        <v>5</v>
      </c>
      <c r="U186" s="41" t="s">
        <v>43</v>
      </c>
      <c r="V186" s="152">
        <v>0.2</v>
      </c>
      <c r="W186" s="152">
        <f t="shared" si="31"/>
        <v>0.2</v>
      </c>
      <c r="X186" s="152">
        <v>6.9999999999999999E-4</v>
      </c>
      <c r="Y186" s="152">
        <f t="shared" si="32"/>
        <v>6.9999999999999999E-4</v>
      </c>
      <c r="Z186" s="152">
        <v>0</v>
      </c>
      <c r="AA186" s="153">
        <f t="shared" si="33"/>
        <v>0</v>
      </c>
      <c r="AR186" s="19" t="s">
        <v>173</v>
      </c>
      <c r="AT186" s="19" t="s">
        <v>169</v>
      </c>
      <c r="AU186" s="19" t="s">
        <v>89</v>
      </c>
      <c r="AY186" s="19" t="s">
        <v>168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9" t="s">
        <v>83</v>
      </c>
      <c r="BK186" s="154">
        <f t="shared" si="39"/>
        <v>0</v>
      </c>
      <c r="BL186" s="19" t="s">
        <v>173</v>
      </c>
      <c r="BM186" s="19" t="s">
        <v>327</v>
      </c>
    </row>
    <row r="187" spans="2:65" s="1" customFormat="1" ht="25.5" customHeight="1">
      <c r="B187" s="145"/>
      <c r="C187" s="155" t="s">
        <v>384</v>
      </c>
      <c r="D187" s="155" t="s">
        <v>218</v>
      </c>
      <c r="E187" s="156" t="s">
        <v>1041</v>
      </c>
      <c r="F187" s="206" t="s">
        <v>1042</v>
      </c>
      <c r="G187" s="206"/>
      <c r="H187" s="206"/>
      <c r="I187" s="206"/>
      <c r="J187" s="157" t="s">
        <v>239</v>
      </c>
      <c r="K187" s="158">
        <v>1</v>
      </c>
      <c r="L187" s="207"/>
      <c r="M187" s="207"/>
      <c r="N187" s="207">
        <f t="shared" si="30"/>
        <v>0</v>
      </c>
      <c r="O187" s="205"/>
      <c r="P187" s="205"/>
      <c r="Q187" s="205"/>
      <c r="R187" s="150"/>
      <c r="T187" s="151" t="s">
        <v>5</v>
      </c>
      <c r="U187" s="41" t="s">
        <v>43</v>
      </c>
      <c r="V187" s="152">
        <v>0</v>
      </c>
      <c r="W187" s="152">
        <f t="shared" si="31"/>
        <v>0</v>
      </c>
      <c r="X187" s="152">
        <v>2.0999999999999999E-3</v>
      </c>
      <c r="Y187" s="152">
        <f t="shared" si="32"/>
        <v>2.0999999999999999E-3</v>
      </c>
      <c r="Z187" s="152">
        <v>0</v>
      </c>
      <c r="AA187" s="153">
        <f t="shared" si="33"/>
        <v>0</v>
      </c>
      <c r="AR187" s="19" t="s">
        <v>199</v>
      </c>
      <c r="AT187" s="19" t="s">
        <v>218</v>
      </c>
      <c r="AU187" s="19" t="s">
        <v>89</v>
      </c>
      <c r="AY187" s="19" t="s">
        <v>168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9" t="s">
        <v>83</v>
      </c>
      <c r="BK187" s="154">
        <f t="shared" si="39"/>
        <v>0</v>
      </c>
      <c r="BL187" s="19" t="s">
        <v>173</v>
      </c>
      <c r="BM187" s="19" t="s">
        <v>1043</v>
      </c>
    </row>
    <row r="188" spans="2:65" s="1" customFormat="1" ht="38.25" customHeight="1">
      <c r="B188" s="145"/>
      <c r="C188" s="146" t="s">
        <v>388</v>
      </c>
      <c r="D188" s="146" t="s">
        <v>169</v>
      </c>
      <c r="E188" s="147" t="s">
        <v>337</v>
      </c>
      <c r="F188" s="204" t="s">
        <v>338</v>
      </c>
      <c r="G188" s="204"/>
      <c r="H188" s="204"/>
      <c r="I188" s="204"/>
      <c r="J188" s="148" t="s">
        <v>239</v>
      </c>
      <c r="K188" s="149">
        <v>1</v>
      </c>
      <c r="L188" s="205"/>
      <c r="M188" s="205"/>
      <c r="N188" s="205">
        <f t="shared" si="30"/>
        <v>0</v>
      </c>
      <c r="O188" s="205"/>
      <c r="P188" s="205"/>
      <c r="Q188" s="205"/>
      <c r="R188" s="150"/>
      <c r="T188" s="151" t="s">
        <v>5</v>
      </c>
      <c r="U188" s="41" t="s">
        <v>43</v>
      </c>
      <c r="V188" s="152">
        <v>0.54900000000000004</v>
      </c>
      <c r="W188" s="152">
        <f t="shared" si="31"/>
        <v>0.54900000000000004</v>
      </c>
      <c r="X188" s="152">
        <v>0.112405</v>
      </c>
      <c r="Y188" s="152">
        <f t="shared" si="32"/>
        <v>0.112405</v>
      </c>
      <c r="Z188" s="152">
        <v>0</v>
      </c>
      <c r="AA188" s="153">
        <f t="shared" si="33"/>
        <v>0</v>
      </c>
      <c r="AR188" s="19" t="s">
        <v>173</v>
      </c>
      <c r="AT188" s="19" t="s">
        <v>169</v>
      </c>
      <c r="AU188" s="19" t="s">
        <v>89</v>
      </c>
      <c r="AY188" s="19" t="s">
        <v>168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9" t="s">
        <v>83</v>
      </c>
      <c r="BK188" s="154">
        <f t="shared" si="39"/>
        <v>0</v>
      </c>
      <c r="BL188" s="19" t="s">
        <v>173</v>
      </c>
      <c r="BM188" s="19" t="s">
        <v>339</v>
      </c>
    </row>
    <row r="189" spans="2:65" s="1" customFormat="1" ht="16.5" customHeight="1">
      <c r="B189" s="145"/>
      <c r="C189" s="155" t="s">
        <v>392</v>
      </c>
      <c r="D189" s="155" t="s">
        <v>218</v>
      </c>
      <c r="E189" s="156" t="s">
        <v>341</v>
      </c>
      <c r="F189" s="206" t="s">
        <v>342</v>
      </c>
      <c r="G189" s="206"/>
      <c r="H189" s="206"/>
      <c r="I189" s="206"/>
      <c r="J189" s="157" t="s">
        <v>239</v>
      </c>
      <c r="K189" s="158">
        <v>1</v>
      </c>
      <c r="L189" s="207"/>
      <c r="M189" s="207"/>
      <c r="N189" s="207">
        <f t="shared" si="30"/>
        <v>0</v>
      </c>
      <c r="O189" s="205"/>
      <c r="P189" s="205"/>
      <c r="Q189" s="205"/>
      <c r="R189" s="150"/>
      <c r="T189" s="151" t="s">
        <v>5</v>
      </c>
      <c r="U189" s="41" t="s">
        <v>43</v>
      </c>
      <c r="V189" s="152">
        <v>0</v>
      </c>
      <c r="W189" s="152">
        <f t="shared" si="31"/>
        <v>0</v>
      </c>
      <c r="X189" s="152">
        <v>6.1000000000000004E-3</v>
      </c>
      <c r="Y189" s="152">
        <f t="shared" si="32"/>
        <v>6.1000000000000004E-3</v>
      </c>
      <c r="Z189" s="152">
        <v>0</v>
      </c>
      <c r="AA189" s="153">
        <f t="shared" si="33"/>
        <v>0</v>
      </c>
      <c r="AR189" s="19" t="s">
        <v>199</v>
      </c>
      <c r="AT189" s="19" t="s">
        <v>218</v>
      </c>
      <c r="AU189" s="19" t="s">
        <v>89</v>
      </c>
      <c r="AY189" s="19" t="s">
        <v>168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9" t="s">
        <v>83</v>
      </c>
      <c r="BK189" s="154">
        <f t="shared" si="39"/>
        <v>0</v>
      </c>
      <c r="BL189" s="19" t="s">
        <v>173</v>
      </c>
      <c r="BM189" s="19" t="s">
        <v>343</v>
      </c>
    </row>
    <row r="190" spans="2:65" s="1" customFormat="1" ht="25.5" customHeight="1">
      <c r="B190" s="145"/>
      <c r="C190" s="146" t="s">
        <v>396</v>
      </c>
      <c r="D190" s="146" t="s">
        <v>169</v>
      </c>
      <c r="E190" s="147" t="s">
        <v>1056</v>
      </c>
      <c r="F190" s="204" t="s">
        <v>1057</v>
      </c>
      <c r="G190" s="204"/>
      <c r="H190" s="204"/>
      <c r="I190" s="204"/>
      <c r="J190" s="148" t="s">
        <v>192</v>
      </c>
      <c r="K190" s="149">
        <v>112</v>
      </c>
      <c r="L190" s="205"/>
      <c r="M190" s="205"/>
      <c r="N190" s="205">
        <f t="shared" si="30"/>
        <v>0</v>
      </c>
      <c r="O190" s="205"/>
      <c r="P190" s="205"/>
      <c r="Q190" s="205"/>
      <c r="R190" s="150"/>
      <c r="T190" s="151" t="s">
        <v>5</v>
      </c>
      <c r="U190" s="41" t="s">
        <v>43</v>
      </c>
      <c r="V190" s="152">
        <v>3.0000000000000001E-3</v>
      </c>
      <c r="W190" s="152">
        <f t="shared" si="31"/>
        <v>0.33600000000000002</v>
      </c>
      <c r="X190" s="152">
        <v>4.0000000000000002E-4</v>
      </c>
      <c r="Y190" s="152">
        <f t="shared" si="32"/>
        <v>4.48E-2</v>
      </c>
      <c r="Z190" s="152">
        <v>0</v>
      </c>
      <c r="AA190" s="153">
        <f t="shared" si="33"/>
        <v>0</v>
      </c>
      <c r="AR190" s="19" t="s">
        <v>173</v>
      </c>
      <c r="AT190" s="19" t="s">
        <v>169</v>
      </c>
      <c r="AU190" s="19" t="s">
        <v>89</v>
      </c>
      <c r="AY190" s="19" t="s">
        <v>168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9" t="s">
        <v>83</v>
      </c>
      <c r="BK190" s="154">
        <f t="shared" si="39"/>
        <v>0</v>
      </c>
      <c r="BL190" s="19" t="s">
        <v>173</v>
      </c>
      <c r="BM190" s="19" t="s">
        <v>1058</v>
      </c>
    </row>
    <row r="191" spans="2:65" s="1" customFormat="1" ht="38.25" customHeight="1">
      <c r="B191" s="145"/>
      <c r="C191" s="146" t="s">
        <v>400</v>
      </c>
      <c r="D191" s="146" t="s">
        <v>169</v>
      </c>
      <c r="E191" s="147" t="s">
        <v>357</v>
      </c>
      <c r="F191" s="204" t="s">
        <v>358</v>
      </c>
      <c r="G191" s="204"/>
      <c r="H191" s="204"/>
      <c r="I191" s="204"/>
      <c r="J191" s="148" t="s">
        <v>192</v>
      </c>
      <c r="K191" s="149">
        <v>130</v>
      </c>
      <c r="L191" s="205"/>
      <c r="M191" s="205"/>
      <c r="N191" s="205">
        <f t="shared" si="30"/>
        <v>0</v>
      </c>
      <c r="O191" s="205"/>
      <c r="P191" s="205"/>
      <c r="Q191" s="205"/>
      <c r="R191" s="150"/>
      <c r="T191" s="151" t="s">
        <v>5</v>
      </c>
      <c r="U191" s="41" t="s">
        <v>43</v>
      </c>
      <c r="V191" s="152">
        <v>0.13600000000000001</v>
      </c>
      <c r="W191" s="152">
        <f t="shared" si="31"/>
        <v>17.68</v>
      </c>
      <c r="X191" s="152">
        <v>8.0876400000000001E-2</v>
      </c>
      <c r="Y191" s="152">
        <f t="shared" si="32"/>
        <v>10.513932</v>
      </c>
      <c r="Z191" s="152">
        <v>0</v>
      </c>
      <c r="AA191" s="153">
        <f t="shared" si="33"/>
        <v>0</v>
      </c>
      <c r="AR191" s="19" t="s">
        <v>173</v>
      </c>
      <c r="AT191" s="19" t="s">
        <v>169</v>
      </c>
      <c r="AU191" s="19" t="s">
        <v>89</v>
      </c>
      <c r="AY191" s="19" t="s">
        <v>168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9" t="s">
        <v>83</v>
      </c>
      <c r="BK191" s="154">
        <f t="shared" si="39"/>
        <v>0</v>
      </c>
      <c r="BL191" s="19" t="s">
        <v>173</v>
      </c>
      <c r="BM191" s="19" t="s">
        <v>359</v>
      </c>
    </row>
    <row r="192" spans="2:65" s="1" customFormat="1" ht="16.5" customHeight="1">
      <c r="B192" s="145"/>
      <c r="C192" s="155" t="s">
        <v>404</v>
      </c>
      <c r="D192" s="155" t="s">
        <v>218</v>
      </c>
      <c r="E192" s="156" t="s">
        <v>361</v>
      </c>
      <c r="F192" s="206" t="s">
        <v>362</v>
      </c>
      <c r="G192" s="206"/>
      <c r="H192" s="206"/>
      <c r="I192" s="206"/>
      <c r="J192" s="157" t="s">
        <v>239</v>
      </c>
      <c r="K192" s="158">
        <v>262.60000000000002</v>
      </c>
      <c r="L192" s="207"/>
      <c r="M192" s="207"/>
      <c r="N192" s="207">
        <f t="shared" si="30"/>
        <v>0</v>
      </c>
      <c r="O192" s="205"/>
      <c r="P192" s="205"/>
      <c r="Q192" s="205"/>
      <c r="R192" s="150"/>
      <c r="T192" s="151" t="s">
        <v>5</v>
      </c>
      <c r="U192" s="41" t="s">
        <v>43</v>
      </c>
      <c r="V192" s="152">
        <v>0</v>
      </c>
      <c r="W192" s="152">
        <f t="shared" si="31"/>
        <v>0</v>
      </c>
      <c r="X192" s="152">
        <v>2.2200000000000001E-2</v>
      </c>
      <c r="Y192" s="152">
        <f t="shared" si="32"/>
        <v>5.8297200000000009</v>
      </c>
      <c r="Z192" s="152">
        <v>0</v>
      </c>
      <c r="AA192" s="153">
        <f t="shared" si="33"/>
        <v>0</v>
      </c>
      <c r="AR192" s="19" t="s">
        <v>199</v>
      </c>
      <c r="AT192" s="19" t="s">
        <v>218</v>
      </c>
      <c r="AU192" s="19" t="s">
        <v>89</v>
      </c>
      <c r="AY192" s="19" t="s">
        <v>168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9" t="s">
        <v>83</v>
      </c>
      <c r="BK192" s="154">
        <f t="shared" si="39"/>
        <v>0</v>
      </c>
      <c r="BL192" s="19" t="s">
        <v>173</v>
      </c>
      <c r="BM192" s="19" t="s">
        <v>363</v>
      </c>
    </row>
    <row r="193" spans="2:65" s="1" customFormat="1" ht="16.5" customHeight="1">
      <c r="B193" s="145"/>
      <c r="C193" s="146" t="s">
        <v>408</v>
      </c>
      <c r="D193" s="146" t="s">
        <v>169</v>
      </c>
      <c r="E193" s="147" t="s">
        <v>1062</v>
      </c>
      <c r="F193" s="204" t="s">
        <v>1063</v>
      </c>
      <c r="G193" s="204"/>
      <c r="H193" s="204"/>
      <c r="I193" s="204"/>
      <c r="J193" s="148" t="s">
        <v>192</v>
      </c>
      <c r="K193" s="149">
        <v>112</v>
      </c>
      <c r="L193" s="205"/>
      <c r="M193" s="205"/>
      <c r="N193" s="205">
        <f t="shared" si="30"/>
        <v>0</v>
      </c>
      <c r="O193" s="205"/>
      <c r="P193" s="205"/>
      <c r="Q193" s="205"/>
      <c r="R193" s="150"/>
      <c r="T193" s="151" t="s">
        <v>5</v>
      </c>
      <c r="U193" s="41" t="s">
        <v>43</v>
      </c>
      <c r="V193" s="152">
        <v>1.6E-2</v>
      </c>
      <c r="W193" s="152">
        <f t="shared" si="31"/>
        <v>1.792</v>
      </c>
      <c r="X193" s="152">
        <v>3.7500000000000001E-6</v>
      </c>
      <c r="Y193" s="152">
        <f t="shared" si="32"/>
        <v>4.2000000000000002E-4</v>
      </c>
      <c r="Z193" s="152">
        <v>0</v>
      </c>
      <c r="AA193" s="153">
        <f t="shared" si="33"/>
        <v>0</v>
      </c>
      <c r="AR193" s="19" t="s">
        <v>173</v>
      </c>
      <c r="AT193" s="19" t="s">
        <v>169</v>
      </c>
      <c r="AU193" s="19" t="s">
        <v>89</v>
      </c>
      <c r="AY193" s="19" t="s">
        <v>168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9" t="s">
        <v>83</v>
      </c>
      <c r="BK193" s="154">
        <f t="shared" si="39"/>
        <v>0</v>
      </c>
      <c r="BL193" s="19" t="s">
        <v>173</v>
      </c>
      <c r="BM193" s="19" t="s">
        <v>1064</v>
      </c>
    </row>
    <row r="194" spans="2:65" s="1" customFormat="1" ht="25.5" customHeight="1">
      <c r="B194" s="145"/>
      <c r="C194" s="146" t="s">
        <v>412</v>
      </c>
      <c r="D194" s="146" t="s">
        <v>169</v>
      </c>
      <c r="E194" s="147" t="s">
        <v>577</v>
      </c>
      <c r="F194" s="204" t="s">
        <v>578</v>
      </c>
      <c r="G194" s="204"/>
      <c r="H194" s="204"/>
      <c r="I194" s="204"/>
      <c r="J194" s="148" t="s">
        <v>192</v>
      </c>
      <c r="K194" s="149">
        <v>20</v>
      </c>
      <c r="L194" s="205"/>
      <c r="M194" s="205"/>
      <c r="N194" s="205">
        <f t="shared" si="30"/>
        <v>0</v>
      </c>
      <c r="O194" s="205"/>
      <c r="P194" s="205"/>
      <c r="Q194" s="205"/>
      <c r="R194" s="150"/>
      <c r="T194" s="151" t="s">
        <v>5</v>
      </c>
      <c r="U194" s="41" t="s">
        <v>43</v>
      </c>
      <c r="V194" s="152">
        <v>0.11899999999999999</v>
      </c>
      <c r="W194" s="152">
        <f t="shared" si="31"/>
        <v>2.38</v>
      </c>
      <c r="X194" s="152">
        <v>8.9775999999999995E-2</v>
      </c>
      <c r="Y194" s="152">
        <f t="shared" si="32"/>
        <v>1.7955199999999998</v>
      </c>
      <c r="Z194" s="152">
        <v>0</v>
      </c>
      <c r="AA194" s="153">
        <f t="shared" si="33"/>
        <v>0</v>
      </c>
      <c r="AR194" s="19" t="s">
        <v>173</v>
      </c>
      <c r="AT194" s="19" t="s">
        <v>169</v>
      </c>
      <c r="AU194" s="19" t="s">
        <v>89</v>
      </c>
      <c r="AY194" s="19" t="s">
        <v>168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9" t="s">
        <v>83</v>
      </c>
      <c r="BK194" s="154">
        <f t="shared" si="39"/>
        <v>0</v>
      </c>
      <c r="BL194" s="19" t="s">
        <v>173</v>
      </c>
      <c r="BM194" s="19" t="s">
        <v>1124</v>
      </c>
    </row>
    <row r="195" spans="2:65" s="1" customFormat="1" ht="25.5" customHeight="1">
      <c r="B195" s="145"/>
      <c r="C195" s="155" t="s">
        <v>416</v>
      </c>
      <c r="D195" s="155" t="s">
        <v>218</v>
      </c>
      <c r="E195" s="156" t="s">
        <v>581</v>
      </c>
      <c r="F195" s="206" t="s">
        <v>582</v>
      </c>
      <c r="G195" s="206"/>
      <c r="H195" s="206"/>
      <c r="I195" s="206"/>
      <c r="J195" s="157" t="s">
        <v>221</v>
      </c>
      <c r="K195" s="158">
        <v>0.505</v>
      </c>
      <c r="L195" s="207"/>
      <c r="M195" s="207"/>
      <c r="N195" s="207">
        <f t="shared" si="30"/>
        <v>0</v>
      </c>
      <c r="O195" s="205"/>
      <c r="P195" s="205"/>
      <c r="Q195" s="205"/>
      <c r="R195" s="150"/>
      <c r="T195" s="151" t="s">
        <v>5</v>
      </c>
      <c r="U195" s="41" t="s">
        <v>43</v>
      </c>
      <c r="V195" s="152">
        <v>0</v>
      </c>
      <c r="W195" s="152">
        <f t="shared" si="31"/>
        <v>0</v>
      </c>
      <c r="X195" s="152">
        <v>1</v>
      </c>
      <c r="Y195" s="152">
        <f t="shared" si="32"/>
        <v>0.505</v>
      </c>
      <c r="Z195" s="152">
        <v>0</v>
      </c>
      <c r="AA195" s="153">
        <f t="shared" si="33"/>
        <v>0</v>
      </c>
      <c r="AR195" s="19" t="s">
        <v>199</v>
      </c>
      <c r="AT195" s="19" t="s">
        <v>218</v>
      </c>
      <c r="AU195" s="19" t="s">
        <v>89</v>
      </c>
      <c r="AY195" s="19" t="s">
        <v>168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9" t="s">
        <v>83</v>
      </c>
      <c r="BK195" s="154">
        <f t="shared" si="39"/>
        <v>0</v>
      </c>
      <c r="BL195" s="19" t="s">
        <v>173</v>
      </c>
      <c r="BM195" s="19" t="s">
        <v>1125</v>
      </c>
    </row>
    <row r="196" spans="2:65" s="1" customFormat="1" ht="38.25" customHeight="1">
      <c r="B196" s="145"/>
      <c r="C196" s="146" t="s">
        <v>420</v>
      </c>
      <c r="D196" s="146" t="s">
        <v>169</v>
      </c>
      <c r="E196" s="147" t="s">
        <v>369</v>
      </c>
      <c r="F196" s="204" t="s">
        <v>370</v>
      </c>
      <c r="G196" s="204"/>
      <c r="H196" s="204"/>
      <c r="I196" s="204"/>
      <c r="J196" s="148" t="s">
        <v>192</v>
      </c>
      <c r="K196" s="149">
        <v>192</v>
      </c>
      <c r="L196" s="205"/>
      <c r="M196" s="205"/>
      <c r="N196" s="205">
        <f t="shared" si="30"/>
        <v>0</v>
      </c>
      <c r="O196" s="205"/>
      <c r="P196" s="205"/>
      <c r="Q196" s="205"/>
      <c r="R196" s="150"/>
      <c r="T196" s="151" t="s">
        <v>5</v>
      </c>
      <c r="U196" s="41" t="s">
        <v>43</v>
      </c>
      <c r="V196" s="152">
        <v>0.26800000000000002</v>
      </c>
      <c r="W196" s="152">
        <f t="shared" si="31"/>
        <v>51.456000000000003</v>
      </c>
      <c r="X196" s="152">
        <v>0.15539952000000001</v>
      </c>
      <c r="Y196" s="152">
        <f t="shared" si="32"/>
        <v>29.836707840000003</v>
      </c>
      <c r="Z196" s="152">
        <v>0</v>
      </c>
      <c r="AA196" s="153">
        <f t="shared" si="33"/>
        <v>0</v>
      </c>
      <c r="AR196" s="19" t="s">
        <v>173</v>
      </c>
      <c r="AT196" s="19" t="s">
        <v>169</v>
      </c>
      <c r="AU196" s="19" t="s">
        <v>89</v>
      </c>
      <c r="AY196" s="19" t="s">
        <v>168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9" t="s">
        <v>83</v>
      </c>
      <c r="BK196" s="154">
        <f t="shared" si="39"/>
        <v>0</v>
      </c>
      <c r="BL196" s="19" t="s">
        <v>173</v>
      </c>
      <c r="BM196" s="19" t="s">
        <v>371</v>
      </c>
    </row>
    <row r="197" spans="2:65" s="1" customFormat="1" ht="25.5" customHeight="1">
      <c r="B197" s="145"/>
      <c r="C197" s="155" t="s">
        <v>424</v>
      </c>
      <c r="D197" s="155" t="s">
        <v>218</v>
      </c>
      <c r="E197" s="156" t="s">
        <v>373</v>
      </c>
      <c r="F197" s="206" t="s">
        <v>374</v>
      </c>
      <c r="G197" s="206"/>
      <c r="H197" s="206"/>
      <c r="I197" s="206"/>
      <c r="J197" s="157" t="s">
        <v>239</v>
      </c>
      <c r="K197" s="158">
        <v>70.7</v>
      </c>
      <c r="L197" s="207"/>
      <c r="M197" s="207"/>
      <c r="N197" s="207">
        <f t="shared" si="30"/>
        <v>0</v>
      </c>
      <c r="O197" s="205"/>
      <c r="P197" s="205"/>
      <c r="Q197" s="205"/>
      <c r="R197" s="150"/>
      <c r="T197" s="151" t="s">
        <v>5</v>
      </c>
      <c r="U197" s="41" t="s">
        <v>43</v>
      </c>
      <c r="V197" s="152">
        <v>0</v>
      </c>
      <c r="W197" s="152">
        <f t="shared" si="31"/>
        <v>0</v>
      </c>
      <c r="X197" s="152">
        <v>8.2100000000000006E-2</v>
      </c>
      <c r="Y197" s="152">
        <f t="shared" si="32"/>
        <v>5.8044700000000002</v>
      </c>
      <c r="Z197" s="152">
        <v>0</v>
      </c>
      <c r="AA197" s="153">
        <f t="shared" si="33"/>
        <v>0</v>
      </c>
      <c r="AR197" s="19" t="s">
        <v>199</v>
      </c>
      <c r="AT197" s="19" t="s">
        <v>218</v>
      </c>
      <c r="AU197" s="19" t="s">
        <v>89</v>
      </c>
      <c r="AY197" s="19" t="s">
        <v>168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9" t="s">
        <v>83</v>
      </c>
      <c r="BK197" s="154">
        <f t="shared" si="39"/>
        <v>0</v>
      </c>
      <c r="BL197" s="19" t="s">
        <v>173</v>
      </c>
      <c r="BM197" s="19" t="s">
        <v>375</v>
      </c>
    </row>
    <row r="198" spans="2:65" s="1" customFormat="1" ht="25.5" customHeight="1">
      <c r="B198" s="145"/>
      <c r="C198" s="155" t="s">
        <v>428</v>
      </c>
      <c r="D198" s="155" t="s">
        <v>218</v>
      </c>
      <c r="E198" s="156" t="s">
        <v>377</v>
      </c>
      <c r="F198" s="206" t="s">
        <v>378</v>
      </c>
      <c r="G198" s="206"/>
      <c r="H198" s="206"/>
      <c r="I198" s="206"/>
      <c r="J198" s="157" t="s">
        <v>239</v>
      </c>
      <c r="K198" s="158">
        <v>116.15</v>
      </c>
      <c r="L198" s="207"/>
      <c r="M198" s="207"/>
      <c r="N198" s="207">
        <f t="shared" si="30"/>
        <v>0</v>
      </c>
      <c r="O198" s="205"/>
      <c r="P198" s="205"/>
      <c r="Q198" s="205"/>
      <c r="R198" s="150"/>
      <c r="T198" s="151" t="s">
        <v>5</v>
      </c>
      <c r="U198" s="41" t="s">
        <v>43</v>
      </c>
      <c r="V198" s="152">
        <v>0</v>
      </c>
      <c r="W198" s="152">
        <f t="shared" si="31"/>
        <v>0</v>
      </c>
      <c r="X198" s="152">
        <v>4.8300000000000003E-2</v>
      </c>
      <c r="Y198" s="152">
        <f t="shared" si="32"/>
        <v>5.6100450000000004</v>
      </c>
      <c r="Z198" s="152">
        <v>0</v>
      </c>
      <c r="AA198" s="153">
        <f t="shared" si="33"/>
        <v>0</v>
      </c>
      <c r="AR198" s="19" t="s">
        <v>199</v>
      </c>
      <c r="AT198" s="19" t="s">
        <v>218</v>
      </c>
      <c r="AU198" s="19" t="s">
        <v>89</v>
      </c>
      <c r="AY198" s="19" t="s">
        <v>168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9" t="s">
        <v>83</v>
      </c>
      <c r="BK198" s="154">
        <f t="shared" si="39"/>
        <v>0</v>
      </c>
      <c r="BL198" s="19" t="s">
        <v>173</v>
      </c>
      <c r="BM198" s="19" t="s">
        <v>379</v>
      </c>
    </row>
    <row r="199" spans="2:65" s="1" customFormat="1" ht="25.5" customHeight="1">
      <c r="B199" s="145"/>
      <c r="C199" s="155" t="s">
        <v>432</v>
      </c>
      <c r="D199" s="155" t="s">
        <v>218</v>
      </c>
      <c r="E199" s="156" t="s">
        <v>381</v>
      </c>
      <c r="F199" s="206" t="s">
        <v>382</v>
      </c>
      <c r="G199" s="206"/>
      <c r="H199" s="206"/>
      <c r="I199" s="206"/>
      <c r="J199" s="157" t="s">
        <v>239</v>
      </c>
      <c r="K199" s="158">
        <v>6.06</v>
      </c>
      <c r="L199" s="207"/>
      <c r="M199" s="207"/>
      <c r="N199" s="207">
        <f t="shared" si="30"/>
        <v>0</v>
      </c>
      <c r="O199" s="205"/>
      <c r="P199" s="205"/>
      <c r="Q199" s="205"/>
      <c r="R199" s="150"/>
      <c r="T199" s="151" t="s">
        <v>5</v>
      </c>
      <c r="U199" s="41" t="s">
        <v>43</v>
      </c>
      <c r="V199" s="152">
        <v>0</v>
      </c>
      <c r="W199" s="152">
        <f t="shared" si="31"/>
        <v>0</v>
      </c>
      <c r="X199" s="152">
        <v>6.4000000000000001E-2</v>
      </c>
      <c r="Y199" s="152">
        <f t="shared" si="32"/>
        <v>0.38783999999999996</v>
      </c>
      <c r="Z199" s="152">
        <v>0</v>
      </c>
      <c r="AA199" s="153">
        <f t="shared" si="33"/>
        <v>0</v>
      </c>
      <c r="AR199" s="19" t="s">
        <v>199</v>
      </c>
      <c r="AT199" s="19" t="s">
        <v>218</v>
      </c>
      <c r="AU199" s="19" t="s">
        <v>89</v>
      </c>
      <c r="AY199" s="19" t="s">
        <v>168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9" t="s">
        <v>83</v>
      </c>
      <c r="BK199" s="154">
        <f t="shared" si="39"/>
        <v>0</v>
      </c>
      <c r="BL199" s="19" t="s">
        <v>173</v>
      </c>
      <c r="BM199" s="19" t="s">
        <v>383</v>
      </c>
    </row>
    <row r="200" spans="2:65" s="1" customFormat="1" ht="25.5" customHeight="1">
      <c r="B200" s="145"/>
      <c r="C200" s="155" t="s">
        <v>436</v>
      </c>
      <c r="D200" s="155" t="s">
        <v>218</v>
      </c>
      <c r="E200" s="156" t="s">
        <v>1126</v>
      </c>
      <c r="F200" s="206" t="s">
        <v>1127</v>
      </c>
      <c r="G200" s="206"/>
      <c r="H200" s="206"/>
      <c r="I200" s="206"/>
      <c r="J200" s="157" t="s">
        <v>239</v>
      </c>
      <c r="K200" s="158">
        <v>1.01</v>
      </c>
      <c r="L200" s="207"/>
      <c r="M200" s="207"/>
      <c r="N200" s="207">
        <f t="shared" si="30"/>
        <v>0</v>
      </c>
      <c r="O200" s="205"/>
      <c r="P200" s="205"/>
      <c r="Q200" s="205"/>
      <c r="R200" s="150"/>
      <c r="T200" s="151" t="s">
        <v>5</v>
      </c>
      <c r="U200" s="41" t="s">
        <v>43</v>
      </c>
      <c r="V200" s="152">
        <v>0</v>
      </c>
      <c r="W200" s="152">
        <f t="shared" si="31"/>
        <v>0</v>
      </c>
      <c r="X200" s="152">
        <v>6.8000000000000005E-2</v>
      </c>
      <c r="Y200" s="152">
        <f t="shared" si="32"/>
        <v>6.8680000000000005E-2</v>
      </c>
      <c r="Z200" s="152">
        <v>0</v>
      </c>
      <c r="AA200" s="153">
        <f t="shared" si="33"/>
        <v>0</v>
      </c>
      <c r="AR200" s="19" t="s">
        <v>199</v>
      </c>
      <c r="AT200" s="19" t="s">
        <v>218</v>
      </c>
      <c r="AU200" s="19" t="s">
        <v>89</v>
      </c>
      <c r="AY200" s="19" t="s">
        <v>168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9" t="s">
        <v>83</v>
      </c>
      <c r="BK200" s="154">
        <f t="shared" si="39"/>
        <v>0</v>
      </c>
      <c r="BL200" s="19" t="s">
        <v>173</v>
      </c>
      <c r="BM200" s="19" t="s">
        <v>1128</v>
      </c>
    </row>
    <row r="201" spans="2:65" s="1" customFormat="1" ht="38.25" customHeight="1">
      <c r="B201" s="145"/>
      <c r="C201" s="146" t="s">
        <v>440</v>
      </c>
      <c r="D201" s="146" t="s">
        <v>169</v>
      </c>
      <c r="E201" s="147" t="s">
        <v>385</v>
      </c>
      <c r="F201" s="204" t="s">
        <v>386</v>
      </c>
      <c r="G201" s="204"/>
      <c r="H201" s="204"/>
      <c r="I201" s="204"/>
      <c r="J201" s="148" t="s">
        <v>192</v>
      </c>
      <c r="K201" s="149">
        <v>85</v>
      </c>
      <c r="L201" s="205"/>
      <c r="M201" s="205"/>
      <c r="N201" s="205">
        <f t="shared" si="30"/>
        <v>0</v>
      </c>
      <c r="O201" s="205"/>
      <c r="P201" s="205"/>
      <c r="Q201" s="205"/>
      <c r="R201" s="150"/>
      <c r="T201" s="151" t="s">
        <v>5</v>
      </c>
      <c r="U201" s="41" t="s">
        <v>43</v>
      </c>
      <c r="V201" s="152">
        <v>0.216</v>
      </c>
      <c r="W201" s="152">
        <f t="shared" si="31"/>
        <v>18.36</v>
      </c>
      <c r="X201" s="152">
        <v>0.12949959999999999</v>
      </c>
      <c r="Y201" s="152">
        <f t="shared" si="32"/>
        <v>11.007465999999999</v>
      </c>
      <c r="Z201" s="152">
        <v>0</v>
      </c>
      <c r="AA201" s="153">
        <f t="shared" si="33"/>
        <v>0</v>
      </c>
      <c r="AR201" s="19" t="s">
        <v>173</v>
      </c>
      <c r="AT201" s="19" t="s">
        <v>169</v>
      </c>
      <c r="AU201" s="19" t="s">
        <v>89</v>
      </c>
      <c r="AY201" s="19" t="s">
        <v>168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9" t="s">
        <v>83</v>
      </c>
      <c r="BK201" s="154">
        <f t="shared" si="39"/>
        <v>0</v>
      </c>
      <c r="BL201" s="19" t="s">
        <v>173</v>
      </c>
      <c r="BM201" s="19" t="s">
        <v>387</v>
      </c>
    </row>
    <row r="202" spans="2:65" s="1" customFormat="1" ht="25.5" customHeight="1">
      <c r="B202" s="145"/>
      <c r="C202" s="155" t="s">
        <v>444</v>
      </c>
      <c r="D202" s="155" t="s">
        <v>218</v>
      </c>
      <c r="E202" s="156" t="s">
        <v>389</v>
      </c>
      <c r="F202" s="206" t="s">
        <v>390</v>
      </c>
      <c r="G202" s="206"/>
      <c r="H202" s="206"/>
      <c r="I202" s="206"/>
      <c r="J202" s="157" t="s">
        <v>239</v>
      </c>
      <c r="K202" s="158">
        <v>85.85</v>
      </c>
      <c r="L202" s="207"/>
      <c r="M202" s="207"/>
      <c r="N202" s="207">
        <f t="shared" si="30"/>
        <v>0</v>
      </c>
      <c r="O202" s="205"/>
      <c r="P202" s="205"/>
      <c r="Q202" s="205"/>
      <c r="R202" s="150"/>
      <c r="T202" s="151" t="s">
        <v>5</v>
      </c>
      <c r="U202" s="41" t="s">
        <v>43</v>
      </c>
      <c r="V202" s="152">
        <v>0</v>
      </c>
      <c r="W202" s="152">
        <f t="shared" si="31"/>
        <v>0</v>
      </c>
      <c r="X202" s="152">
        <v>4.5999999999999999E-2</v>
      </c>
      <c r="Y202" s="152">
        <f t="shared" si="32"/>
        <v>3.9490999999999996</v>
      </c>
      <c r="Z202" s="152">
        <v>0</v>
      </c>
      <c r="AA202" s="153">
        <f t="shared" si="33"/>
        <v>0</v>
      </c>
      <c r="AR202" s="19" t="s">
        <v>199</v>
      </c>
      <c r="AT202" s="19" t="s">
        <v>218</v>
      </c>
      <c r="AU202" s="19" t="s">
        <v>89</v>
      </c>
      <c r="AY202" s="19" t="s">
        <v>168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9" t="s">
        <v>83</v>
      </c>
      <c r="BK202" s="154">
        <f t="shared" si="39"/>
        <v>0</v>
      </c>
      <c r="BL202" s="19" t="s">
        <v>173</v>
      </c>
      <c r="BM202" s="19" t="s">
        <v>391</v>
      </c>
    </row>
    <row r="203" spans="2:65" s="1" customFormat="1" ht="25.5" customHeight="1">
      <c r="B203" s="145"/>
      <c r="C203" s="146" t="s">
        <v>448</v>
      </c>
      <c r="D203" s="146" t="s">
        <v>169</v>
      </c>
      <c r="E203" s="147" t="s">
        <v>393</v>
      </c>
      <c r="F203" s="204" t="s">
        <v>394</v>
      </c>
      <c r="G203" s="204"/>
      <c r="H203" s="204"/>
      <c r="I203" s="204"/>
      <c r="J203" s="148" t="s">
        <v>197</v>
      </c>
      <c r="K203" s="149">
        <v>10.775</v>
      </c>
      <c r="L203" s="205"/>
      <c r="M203" s="205"/>
      <c r="N203" s="205">
        <f t="shared" si="30"/>
        <v>0</v>
      </c>
      <c r="O203" s="205"/>
      <c r="P203" s="205"/>
      <c r="Q203" s="205"/>
      <c r="R203" s="150"/>
      <c r="T203" s="151" t="s">
        <v>5</v>
      </c>
      <c r="U203" s="41" t="s">
        <v>43</v>
      </c>
      <c r="V203" s="152">
        <v>1.4419999999999999</v>
      </c>
      <c r="W203" s="152">
        <f t="shared" si="31"/>
        <v>15.53755</v>
      </c>
      <c r="X203" s="152">
        <v>2.2563399999999998</v>
      </c>
      <c r="Y203" s="152">
        <f t="shared" si="32"/>
        <v>24.312063499999997</v>
      </c>
      <c r="Z203" s="152">
        <v>0</v>
      </c>
      <c r="AA203" s="153">
        <f t="shared" si="33"/>
        <v>0</v>
      </c>
      <c r="AR203" s="19" t="s">
        <v>173</v>
      </c>
      <c r="AT203" s="19" t="s">
        <v>169</v>
      </c>
      <c r="AU203" s="19" t="s">
        <v>89</v>
      </c>
      <c r="AY203" s="19" t="s">
        <v>168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9" t="s">
        <v>83</v>
      </c>
      <c r="BK203" s="154">
        <f t="shared" si="39"/>
        <v>0</v>
      </c>
      <c r="BL203" s="19" t="s">
        <v>173</v>
      </c>
      <c r="BM203" s="19" t="s">
        <v>395</v>
      </c>
    </row>
    <row r="204" spans="2:65" s="1" customFormat="1" ht="25.5" customHeight="1">
      <c r="B204" s="145"/>
      <c r="C204" s="146" t="s">
        <v>573</v>
      </c>
      <c r="D204" s="146" t="s">
        <v>169</v>
      </c>
      <c r="E204" s="147" t="s">
        <v>397</v>
      </c>
      <c r="F204" s="204" t="s">
        <v>398</v>
      </c>
      <c r="G204" s="204"/>
      <c r="H204" s="204"/>
      <c r="I204" s="204"/>
      <c r="J204" s="148" t="s">
        <v>172</v>
      </c>
      <c r="K204" s="149">
        <v>60</v>
      </c>
      <c r="L204" s="205"/>
      <c r="M204" s="205"/>
      <c r="N204" s="205">
        <f t="shared" si="30"/>
        <v>0</v>
      </c>
      <c r="O204" s="205"/>
      <c r="P204" s="205"/>
      <c r="Q204" s="205"/>
      <c r="R204" s="150"/>
      <c r="T204" s="151" t="s">
        <v>5</v>
      </c>
      <c r="U204" s="41" t="s">
        <v>43</v>
      </c>
      <c r="V204" s="152">
        <v>0.08</v>
      </c>
      <c r="W204" s="152">
        <f t="shared" si="31"/>
        <v>4.8</v>
      </c>
      <c r="X204" s="152">
        <v>6.8749999999999996E-4</v>
      </c>
      <c r="Y204" s="152">
        <f t="shared" si="32"/>
        <v>4.1249999999999995E-2</v>
      </c>
      <c r="Z204" s="152">
        <v>0</v>
      </c>
      <c r="AA204" s="153">
        <f t="shared" si="33"/>
        <v>0</v>
      </c>
      <c r="AR204" s="19" t="s">
        <v>173</v>
      </c>
      <c r="AT204" s="19" t="s">
        <v>169</v>
      </c>
      <c r="AU204" s="19" t="s">
        <v>89</v>
      </c>
      <c r="AY204" s="19" t="s">
        <v>168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9" t="s">
        <v>83</v>
      </c>
      <c r="BK204" s="154">
        <f t="shared" si="39"/>
        <v>0</v>
      </c>
      <c r="BL204" s="19" t="s">
        <v>173</v>
      </c>
      <c r="BM204" s="19" t="s">
        <v>399</v>
      </c>
    </row>
    <row r="205" spans="2:65" s="1" customFormat="1" ht="38.25" customHeight="1">
      <c r="B205" s="145"/>
      <c r="C205" s="146" t="s">
        <v>574</v>
      </c>
      <c r="D205" s="146" t="s">
        <v>169</v>
      </c>
      <c r="E205" s="147" t="s">
        <v>401</v>
      </c>
      <c r="F205" s="204" t="s">
        <v>402</v>
      </c>
      <c r="G205" s="204"/>
      <c r="H205" s="204"/>
      <c r="I205" s="204"/>
      <c r="J205" s="148" t="s">
        <v>192</v>
      </c>
      <c r="K205" s="149">
        <v>175</v>
      </c>
      <c r="L205" s="205"/>
      <c r="M205" s="205"/>
      <c r="N205" s="205">
        <f t="shared" si="30"/>
        <v>0</v>
      </c>
      <c r="O205" s="205"/>
      <c r="P205" s="205"/>
      <c r="Q205" s="205"/>
      <c r="R205" s="150"/>
      <c r="T205" s="151" t="s">
        <v>5</v>
      </c>
      <c r="U205" s="41" t="s">
        <v>43</v>
      </c>
      <c r="V205" s="152">
        <v>0.186</v>
      </c>
      <c r="W205" s="152">
        <f t="shared" si="31"/>
        <v>32.549999999999997</v>
      </c>
      <c r="X205" s="152">
        <v>6.0506299999999998E-4</v>
      </c>
      <c r="Y205" s="152">
        <f t="shared" si="32"/>
        <v>0.10588602499999999</v>
      </c>
      <c r="Z205" s="152">
        <v>0</v>
      </c>
      <c r="AA205" s="153">
        <f t="shared" si="33"/>
        <v>0</v>
      </c>
      <c r="AR205" s="19" t="s">
        <v>173</v>
      </c>
      <c r="AT205" s="19" t="s">
        <v>169</v>
      </c>
      <c r="AU205" s="19" t="s">
        <v>89</v>
      </c>
      <c r="AY205" s="19" t="s">
        <v>168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9" t="s">
        <v>83</v>
      </c>
      <c r="BK205" s="154">
        <f t="shared" si="39"/>
        <v>0</v>
      </c>
      <c r="BL205" s="19" t="s">
        <v>173</v>
      </c>
      <c r="BM205" s="19" t="s">
        <v>403</v>
      </c>
    </row>
    <row r="206" spans="2:65" s="1" customFormat="1" ht="25.5" customHeight="1">
      <c r="B206" s="145"/>
      <c r="C206" s="146" t="s">
        <v>575</v>
      </c>
      <c r="D206" s="146" t="s">
        <v>169</v>
      </c>
      <c r="E206" s="147" t="s">
        <v>606</v>
      </c>
      <c r="F206" s="204" t="s">
        <v>607</v>
      </c>
      <c r="G206" s="204"/>
      <c r="H206" s="204"/>
      <c r="I206" s="204"/>
      <c r="J206" s="148" t="s">
        <v>172</v>
      </c>
      <c r="K206" s="149">
        <v>66</v>
      </c>
      <c r="L206" s="205"/>
      <c r="M206" s="205"/>
      <c r="N206" s="205">
        <f t="shared" si="30"/>
        <v>0</v>
      </c>
      <c r="O206" s="205"/>
      <c r="P206" s="205"/>
      <c r="Q206" s="205"/>
      <c r="R206" s="150"/>
      <c r="T206" s="151" t="s">
        <v>5</v>
      </c>
      <c r="U206" s="41" t="s">
        <v>43</v>
      </c>
      <c r="V206" s="152">
        <v>0</v>
      </c>
      <c r="W206" s="152">
        <f t="shared" si="31"/>
        <v>0</v>
      </c>
      <c r="X206" s="152">
        <v>0</v>
      </c>
      <c r="Y206" s="152">
        <f t="shared" si="32"/>
        <v>0</v>
      </c>
      <c r="Z206" s="152">
        <v>0</v>
      </c>
      <c r="AA206" s="153">
        <f t="shared" si="33"/>
        <v>0</v>
      </c>
      <c r="AR206" s="19" t="s">
        <v>173</v>
      </c>
      <c r="AT206" s="19" t="s">
        <v>169</v>
      </c>
      <c r="AU206" s="19" t="s">
        <v>89</v>
      </c>
      <c r="AY206" s="19" t="s">
        <v>168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9" t="s">
        <v>83</v>
      </c>
      <c r="BK206" s="154">
        <f t="shared" si="39"/>
        <v>0</v>
      </c>
      <c r="BL206" s="19" t="s">
        <v>173</v>
      </c>
      <c r="BM206" s="19" t="s">
        <v>1129</v>
      </c>
    </row>
    <row r="207" spans="2:65" s="1" customFormat="1" ht="25.5" customHeight="1">
      <c r="B207" s="145"/>
      <c r="C207" s="146" t="s">
        <v>576</v>
      </c>
      <c r="D207" s="146" t="s">
        <v>169</v>
      </c>
      <c r="E207" s="147" t="s">
        <v>1130</v>
      </c>
      <c r="F207" s="204" t="s">
        <v>1131</v>
      </c>
      <c r="G207" s="204"/>
      <c r="H207" s="204"/>
      <c r="I207" s="204"/>
      <c r="J207" s="148" t="s">
        <v>239</v>
      </c>
      <c r="K207" s="149">
        <v>1</v>
      </c>
      <c r="L207" s="205"/>
      <c r="M207" s="205"/>
      <c r="N207" s="205">
        <f t="shared" si="30"/>
        <v>0</v>
      </c>
      <c r="O207" s="205"/>
      <c r="P207" s="205"/>
      <c r="Q207" s="205"/>
      <c r="R207" s="150"/>
      <c r="T207" s="151" t="s">
        <v>5</v>
      </c>
      <c r="U207" s="41" t="s">
        <v>43</v>
      </c>
      <c r="V207" s="152">
        <v>0</v>
      </c>
      <c r="W207" s="152">
        <f t="shared" si="31"/>
        <v>0</v>
      </c>
      <c r="X207" s="152">
        <v>0</v>
      </c>
      <c r="Y207" s="152">
        <f t="shared" si="32"/>
        <v>0</v>
      </c>
      <c r="Z207" s="152">
        <v>0</v>
      </c>
      <c r="AA207" s="153">
        <f t="shared" si="33"/>
        <v>0</v>
      </c>
      <c r="AR207" s="19" t="s">
        <v>173</v>
      </c>
      <c r="AT207" s="19" t="s">
        <v>169</v>
      </c>
      <c r="AU207" s="19" t="s">
        <v>89</v>
      </c>
      <c r="AY207" s="19" t="s">
        <v>168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9" t="s">
        <v>83</v>
      </c>
      <c r="BK207" s="154">
        <f t="shared" si="39"/>
        <v>0</v>
      </c>
      <c r="BL207" s="19" t="s">
        <v>173</v>
      </c>
      <c r="BM207" s="19" t="s">
        <v>1132</v>
      </c>
    </row>
    <row r="208" spans="2:65" s="10" customFormat="1" ht="29.85" customHeight="1">
      <c r="B208" s="134"/>
      <c r="C208" s="135"/>
      <c r="D208" s="144" t="s">
        <v>149</v>
      </c>
      <c r="E208" s="144"/>
      <c r="F208" s="144"/>
      <c r="G208" s="144"/>
      <c r="H208" s="144"/>
      <c r="I208" s="144"/>
      <c r="J208" s="144"/>
      <c r="K208" s="144"/>
      <c r="L208" s="144"/>
      <c r="M208" s="144"/>
      <c r="N208" s="214">
        <f>BK208</f>
        <v>0</v>
      </c>
      <c r="O208" s="215"/>
      <c r="P208" s="215"/>
      <c r="Q208" s="215"/>
      <c r="R208" s="137"/>
      <c r="T208" s="138"/>
      <c r="U208" s="135"/>
      <c r="V208" s="135"/>
      <c r="W208" s="139">
        <f>SUM(W209:W212)</f>
        <v>0.14616000000000001</v>
      </c>
      <c r="X208" s="135"/>
      <c r="Y208" s="139">
        <f>SUM(Y209:Y212)</f>
        <v>0</v>
      </c>
      <c r="Z208" s="135"/>
      <c r="AA208" s="140">
        <f>SUM(AA209:AA212)</f>
        <v>0</v>
      </c>
      <c r="AR208" s="141" t="s">
        <v>83</v>
      </c>
      <c r="AT208" s="142" t="s">
        <v>77</v>
      </c>
      <c r="AU208" s="142" t="s">
        <v>83</v>
      </c>
      <c r="AY208" s="141" t="s">
        <v>168</v>
      </c>
      <c r="BK208" s="143">
        <f>SUM(BK209:BK212)</f>
        <v>0</v>
      </c>
    </row>
    <row r="209" spans="2:65" s="1" customFormat="1" ht="25.5" customHeight="1">
      <c r="B209" s="145"/>
      <c r="C209" s="146" t="s">
        <v>580</v>
      </c>
      <c r="D209" s="146" t="s">
        <v>169</v>
      </c>
      <c r="E209" s="147" t="s">
        <v>417</v>
      </c>
      <c r="F209" s="204" t="s">
        <v>418</v>
      </c>
      <c r="G209" s="204"/>
      <c r="H209" s="204"/>
      <c r="I209" s="204"/>
      <c r="J209" s="148" t="s">
        <v>221</v>
      </c>
      <c r="K209" s="149">
        <v>2.52</v>
      </c>
      <c r="L209" s="205"/>
      <c r="M209" s="205"/>
      <c r="N209" s="205">
        <f>ROUND(L209*K209,2)</f>
        <v>0</v>
      </c>
      <c r="O209" s="205"/>
      <c r="P209" s="205"/>
      <c r="Q209" s="205"/>
      <c r="R209" s="150"/>
      <c r="T209" s="151" t="s">
        <v>5</v>
      </c>
      <c r="U209" s="41" t="s">
        <v>43</v>
      </c>
      <c r="V209" s="152">
        <v>0.03</v>
      </c>
      <c r="W209" s="152">
        <f>V209*K209</f>
        <v>7.5600000000000001E-2</v>
      </c>
      <c r="X209" s="152">
        <v>0</v>
      </c>
      <c r="Y209" s="152">
        <f>X209*K209</f>
        <v>0</v>
      </c>
      <c r="Z209" s="152">
        <v>0</v>
      </c>
      <c r="AA209" s="153">
        <f>Z209*K209</f>
        <v>0</v>
      </c>
      <c r="AR209" s="19" t="s">
        <v>173</v>
      </c>
      <c r="AT209" s="19" t="s">
        <v>169</v>
      </c>
      <c r="AU209" s="19" t="s">
        <v>89</v>
      </c>
      <c r="AY209" s="19" t="s">
        <v>168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19" t="s">
        <v>83</v>
      </c>
      <c r="BK209" s="154">
        <f>ROUND(L209*K209,2)</f>
        <v>0</v>
      </c>
      <c r="BL209" s="19" t="s">
        <v>173</v>
      </c>
      <c r="BM209" s="19" t="s">
        <v>419</v>
      </c>
    </row>
    <row r="210" spans="2:65" s="1" customFormat="1" ht="25.5" customHeight="1">
      <c r="B210" s="145"/>
      <c r="C210" s="146" t="s">
        <v>584</v>
      </c>
      <c r="D210" s="146" t="s">
        <v>169</v>
      </c>
      <c r="E210" s="147" t="s">
        <v>421</v>
      </c>
      <c r="F210" s="204" t="s">
        <v>422</v>
      </c>
      <c r="G210" s="204"/>
      <c r="H210" s="204"/>
      <c r="I210" s="204"/>
      <c r="J210" s="148" t="s">
        <v>221</v>
      </c>
      <c r="K210" s="149">
        <v>35.28</v>
      </c>
      <c r="L210" s="205"/>
      <c r="M210" s="205"/>
      <c r="N210" s="205">
        <f>ROUND(L210*K210,2)</f>
        <v>0</v>
      </c>
      <c r="O210" s="205"/>
      <c r="P210" s="205"/>
      <c r="Q210" s="205"/>
      <c r="R210" s="150"/>
      <c r="T210" s="151" t="s">
        <v>5</v>
      </c>
      <c r="U210" s="41" t="s">
        <v>43</v>
      </c>
      <c r="V210" s="152">
        <v>2E-3</v>
      </c>
      <c r="W210" s="152">
        <f>V210*K210</f>
        <v>7.0559999999999998E-2</v>
      </c>
      <c r="X210" s="152">
        <v>0</v>
      </c>
      <c r="Y210" s="152">
        <f>X210*K210</f>
        <v>0</v>
      </c>
      <c r="Z210" s="152">
        <v>0</v>
      </c>
      <c r="AA210" s="153">
        <f>Z210*K210</f>
        <v>0</v>
      </c>
      <c r="AR210" s="19" t="s">
        <v>173</v>
      </c>
      <c r="AT210" s="19" t="s">
        <v>169</v>
      </c>
      <c r="AU210" s="19" t="s">
        <v>89</v>
      </c>
      <c r="AY210" s="19" t="s">
        <v>168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19" t="s">
        <v>83</v>
      </c>
      <c r="BK210" s="154">
        <f>ROUND(L210*K210,2)</f>
        <v>0</v>
      </c>
      <c r="BL210" s="19" t="s">
        <v>173</v>
      </c>
      <c r="BM210" s="19" t="s">
        <v>423</v>
      </c>
    </row>
    <row r="211" spans="2:65" s="1" customFormat="1" ht="25.5" customHeight="1">
      <c r="B211" s="145"/>
      <c r="C211" s="146" t="s">
        <v>588</v>
      </c>
      <c r="D211" s="146" t="s">
        <v>169</v>
      </c>
      <c r="E211" s="147" t="s">
        <v>425</v>
      </c>
      <c r="F211" s="204" t="s">
        <v>426</v>
      </c>
      <c r="G211" s="204"/>
      <c r="H211" s="204"/>
      <c r="I211" s="204"/>
      <c r="J211" s="148" t="s">
        <v>221</v>
      </c>
      <c r="K211" s="149">
        <v>2.0499999999999998</v>
      </c>
      <c r="L211" s="205"/>
      <c r="M211" s="205"/>
      <c r="N211" s="205">
        <f>ROUND(L211*K211,2)</f>
        <v>0</v>
      </c>
      <c r="O211" s="205"/>
      <c r="P211" s="205"/>
      <c r="Q211" s="205"/>
      <c r="R211" s="150"/>
      <c r="T211" s="151" t="s">
        <v>5</v>
      </c>
      <c r="U211" s="41" t="s">
        <v>43</v>
      </c>
      <c r="V211" s="152">
        <v>0</v>
      </c>
      <c r="W211" s="152">
        <f>V211*K211</f>
        <v>0</v>
      </c>
      <c r="X211" s="152">
        <v>0</v>
      </c>
      <c r="Y211" s="152">
        <f>X211*K211</f>
        <v>0</v>
      </c>
      <c r="Z211" s="152">
        <v>0</v>
      </c>
      <c r="AA211" s="153">
        <f>Z211*K211</f>
        <v>0</v>
      </c>
      <c r="AR211" s="19" t="s">
        <v>173</v>
      </c>
      <c r="AT211" s="19" t="s">
        <v>169</v>
      </c>
      <c r="AU211" s="19" t="s">
        <v>89</v>
      </c>
      <c r="AY211" s="19" t="s">
        <v>168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19" t="s">
        <v>83</v>
      </c>
      <c r="BK211" s="154">
        <f>ROUND(L211*K211,2)</f>
        <v>0</v>
      </c>
      <c r="BL211" s="19" t="s">
        <v>173</v>
      </c>
      <c r="BM211" s="19" t="s">
        <v>427</v>
      </c>
    </row>
    <row r="212" spans="2:65" s="1" customFormat="1" ht="25.5" customHeight="1">
      <c r="B212" s="145"/>
      <c r="C212" s="146" t="s">
        <v>589</v>
      </c>
      <c r="D212" s="146" t="s">
        <v>169</v>
      </c>
      <c r="E212" s="147" t="s">
        <v>641</v>
      </c>
      <c r="F212" s="204" t="s">
        <v>642</v>
      </c>
      <c r="G212" s="204"/>
      <c r="H212" s="204"/>
      <c r="I212" s="204"/>
      <c r="J212" s="148" t="s">
        <v>221</v>
      </c>
      <c r="K212" s="149">
        <v>0.47</v>
      </c>
      <c r="L212" s="205"/>
      <c r="M212" s="205"/>
      <c r="N212" s="205">
        <f>ROUND(L212*K212,2)</f>
        <v>0</v>
      </c>
      <c r="O212" s="205"/>
      <c r="P212" s="205"/>
      <c r="Q212" s="205"/>
      <c r="R212" s="150"/>
      <c r="T212" s="151" t="s">
        <v>5</v>
      </c>
      <c r="U212" s="41" t="s">
        <v>43</v>
      </c>
      <c r="V212" s="152">
        <v>0</v>
      </c>
      <c r="W212" s="152">
        <f>V212*K212</f>
        <v>0</v>
      </c>
      <c r="X212" s="152">
        <v>0</v>
      </c>
      <c r="Y212" s="152">
        <f>X212*K212</f>
        <v>0</v>
      </c>
      <c r="Z212" s="152">
        <v>0</v>
      </c>
      <c r="AA212" s="153">
        <f>Z212*K212</f>
        <v>0</v>
      </c>
      <c r="AR212" s="19" t="s">
        <v>173</v>
      </c>
      <c r="AT212" s="19" t="s">
        <v>169</v>
      </c>
      <c r="AU212" s="19" t="s">
        <v>89</v>
      </c>
      <c r="AY212" s="19" t="s">
        <v>168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19" t="s">
        <v>83</v>
      </c>
      <c r="BK212" s="154">
        <f>ROUND(L212*K212,2)</f>
        <v>0</v>
      </c>
      <c r="BL212" s="19" t="s">
        <v>173</v>
      </c>
      <c r="BM212" s="19" t="s">
        <v>1074</v>
      </c>
    </row>
    <row r="213" spans="2:65" s="10" customFormat="1" ht="29.85" customHeight="1">
      <c r="B213" s="134"/>
      <c r="C213" s="135"/>
      <c r="D213" s="144" t="s">
        <v>150</v>
      </c>
      <c r="E213" s="144"/>
      <c r="F213" s="144"/>
      <c r="G213" s="144"/>
      <c r="H213" s="144"/>
      <c r="I213" s="144"/>
      <c r="J213" s="144"/>
      <c r="K213" s="144"/>
      <c r="L213" s="144"/>
      <c r="M213" s="144"/>
      <c r="N213" s="214">
        <f>BK213</f>
        <v>0</v>
      </c>
      <c r="O213" s="215"/>
      <c r="P213" s="215"/>
      <c r="Q213" s="215"/>
      <c r="R213" s="137"/>
      <c r="T213" s="138"/>
      <c r="U213" s="135"/>
      <c r="V213" s="135"/>
      <c r="W213" s="139">
        <f>W214</f>
        <v>127.81573800000001</v>
      </c>
      <c r="X213" s="135"/>
      <c r="Y213" s="139">
        <f>Y214</f>
        <v>0</v>
      </c>
      <c r="Z213" s="135"/>
      <c r="AA213" s="140">
        <f>AA214</f>
        <v>0</v>
      </c>
      <c r="AR213" s="141" t="s">
        <v>83</v>
      </c>
      <c r="AT213" s="142" t="s">
        <v>77</v>
      </c>
      <c r="AU213" s="142" t="s">
        <v>83</v>
      </c>
      <c r="AY213" s="141" t="s">
        <v>168</v>
      </c>
      <c r="BK213" s="143">
        <f>BK214</f>
        <v>0</v>
      </c>
    </row>
    <row r="214" spans="2:65" s="1" customFormat="1" ht="25.5" customHeight="1">
      <c r="B214" s="145"/>
      <c r="C214" s="146" t="s">
        <v>590</v>
      </c>
      <c r="D214" s="146" t="s">
        <v>169</v>
      </c>
      <c r="E214" s="147" t="s">
        <v>437</v>
      </c>
      <c r="F214" s="204" t="s">
        <v>438</v>
      </c>
      <c r="G214" s="204"/>
      <c r="H214" s="204"/>
      <c r="I214" s="204"/>
      <c r="J214" s="148" t="s">
        <v>221</v>
      </c>
      <c r="K214" s="149">
        <v>321.95400000000001</v>
      </c>
      <c r="L214" s="205"/>
      <c r="M214" s="205"/>
      <c r="N214" s="205">
        <f>ROUND(L214*K214,2)</f>
        <v>0</v>
      </c>
      <c r="O214" s="205"/>
      <c r="P214" s="205"/>
      <c r="Q214" s="205"/>
      <c r="R214" s="150"/>
      <c r="T214" s="151" t="s">
        <v>5</v>
      </c>
      <c r="U214" s="41" t="s">
        <v>43</v>
      </c>
      <c r="V214" s="152">
        <v>0.39700000000000002</v>
      </c>
      <c r="W214" s="152">
        <f>V214*K214</f>
        <v>127.81573800000001</v>
      </c>
      <c r="X214" s="152">
        <v>0</v>
      </c>
      <c r="Y214" s="152">
        <f>X214*K214</f>
        <v>0</v>
      </c>
      <c r="Z214" s="152">
        <v>0</v>
      </c>
      <c r="AA214" s="153">
        <f>Z214*K214</f>
        <v>0</v>
      </c>
      <c r="AR214" s="19" t="s">
        <v>173</v>
      </c>
      <c r="AT214" s="19" t="s">
        <v>169</v>
      </c>
      <c r="AU214" s="19" t="s">
        <v>89</v>
      </c>
      <c r="AY214" s="19" t="s">
        <v>168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19" t="s">
        <v>83</v>
      </c>
      <c r="BK214" s="154">
        <f>ROUND(L214*K214,2)</f>
        <v>0</v>
      </c>
      <c r="BL214" s="19" t="s">
        <v>173</v>
      </c>
      <c r="BM214" s="19" t="s">
        <v>439</v>
      </c>
    </row>
    <row r="215" spans="2:65" s="10" customFormat="1" ht="37.35" customHeight="1">
      <c r="B215" s="134"/>
      <c r="C215" s="135"/>
      <c r="D215" s="136" t="s">
        <v>151</v>
      </c>
      <c r="E215" s="136"/>
      <c r="F215" s="136"/>
      <c r="G215" s="136"/>
      <c r="H215" s="136"/>
      <c r="I215" s="136"/>
      <c r="J215" s="136"/>
      <c r="K215" s="136"/>
      <c r="L215" s="136"/>
      <c r="M215" s="136"/>
      <c r="N215" s="216">
        <f>BK215</f>
        <v>0</v>
      </c>
      <c r="O215" s="217"/>
      <c r="P215" s="217"/>
      <c r="Q215" s="217"/>
      <c r="R215" s="137"/>
      <c r="T215" s="138"/>
      <c r="U215" s="135"/>
      <c r="V215" s="135"/>
      <c r="W215" s="139">
        <f>W216</f>
        <v>4.4279999999999999</v>
      </c>
      <c r="X215" s="135"/>
      <c r="Y215" s="139">
        <f>Y216</f>
        <v>2.82294</v>
      </c>
      <c r="Z215" s="135"/>
      <c r="AA215" s="140">
        <f>AA216</f>
        <v>0</v>
      </c>
      <c r="AR215" s="141" t="s">
        <v>178</v>
      </c>
      <c r="AT215" s="142" t="s">
        <v>77</v>
      </c>
      <c r="AU215" s="142" t="s">
        <v>78</v>
      </c>
      <c r="AY215" s="141" t="s">
        <v>168</v>
      </c>
      <c r="BK215" s="143">
        <f>BK216</f>
        <v>0</v>
      </c>
    </row>
    <row r="216" spans="2:65" s="10" customFormat="1" ht="19.95" customHeight="1">
      <c r="B216" s="134"/>
      <c r="C216" s="135"/>
      <c r="D216" s="144" t="s">
        <v>152</v>
      </c>
      <c r="E216" s="144"/>
      <c r="F216" s="144"/>
      <c r="G216" s="144"/>
      <c r="H216" s="144"/>
      <c r="I216" s="144"/>
      <c r="J216" s="144"/>
      <c r="K216" s="144"/>
      <c r="L216" s="144"/>
      <c r="M216" s="144"/>
      <c r="N216" s="212">
        <f>BK216</f>
        <v>0</v>
      </c>
      <c r="O216" s="213"/>
      <c r="P216" s="213"/>
      <c r="Q216" s="213"/>
      <c r="R216" s="137"/>
      <c r="T216" s="138"/>
      <c r="U216" s="135"/>
      <c r="V216" s="135"/>
      <c r="W216" s="139">
        <f>SUM(W217:W219)</f>
        <v>4.4279999999999999</v>
      </c>
      <c r="X216" s="135"/>
      <c r="Y216" s="139">
        <f>SUM(Y217:Y219)</f>
        <v>2.82294</v>
      </c>
      <c r="Z216" s="135"/>
      <c r="AA216" s="140">
        <f>SUM(AA217:AA219)</f>
        <v>0</v>
      </c>
      <c r="AR216" s="141" t="s">
        <v>178</v>
      </c>
      <c r="AT216" s="142" t="s">
        <v>77</v>
      </c>
      <c r="AU216" s="142" t="s">
        <v>83</v>
      </c>
      <c r="AY216" s="141" t="s">
        <v>168</v>
      </c>
      <c r="BK216" s="143">
        <f>SUM(BK217:BK219)</f>
        <v>0</v>
      </c>
    </row>
    <row r="217" spans="2:65" s="1" customFormat="1" ht="38.25" customHeight="1">
      <c r="B217" s="145"/>
      <c r="C217" s="146" t="s">
        <v>591</v>
      </c>
      <c r="D217" s="146" t="s">
        <v>169</v>
      </c>
      <c r="E217" s="147" t="s">
        <v>441</v>
      </c>
      <c r="F217" s="204" t="s">
        <v>442</v>
      </c>
      <c r="G217" s="204"/>
      <c r="H217" s="204"/>
      <c r="I217" s="204"/>
      <c r="J217" s="148" t="s">
        <v>192</v>
      </c>
      <c r="K217" s="149">
        <v>18</v>
      </c>
      <c r="L217" s="205"/>
      <c r="M217" s="205"/>
      <c r="N217" s="205">
        <f>ROUND(L217*K217,2)</f>
        <v>0</v>
      </c>
      <c r="O217" s="205"/>
      <c r="P217" s="205"/>
      <c r="Q217" s="205"/>
      <c r="R217" s="150"/>
      <c r="T217" s="151" t="s">
        <v>5</v>
      </c>
      <c r="U217" s="41" t="s">
        <v>43</v>
      </c>
      <c r="V217" s="152">
        <v>8.7999999999999995E-2</v>
      </c>
      <c r="W217" s="152">
        <f>V217*K217</f>
        <v>1.5839999999999999</v>
      </c>
      <c r="X217" s="152">
        <v>0.15614</v>
      </c>
      <c r="Y217" s="152">
        <f>X217*K217</f>
        <v>2.8105199999999999</v>
      </c>
      <c r="Z217" s="152">
        <v>0</v>
      </c>
      <c r="AA217" s="153">
        <f>Z217*K217</f>
        <v>0</v>
      </c>
      <c r="AR217" s="19" t="s">
        <v>416</v>
      </c>
      <c r="AT217" s="19" t="s">
        <v>169</v>
      </c>
      <c r="AU217" s="19" t="s">
        <v>89</v>
      </c>
      <c r="AY217" s="19" t="s">
        <v>168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19" t="s">
        <v>83</v>
      </c>
      <c r="BK217" s="154">
        <f>ROUND(L217*K217,2)</f>
        <v>0</v>
      </c>
      <c r="BL217" s="19" t="s">
        <v>416</v>
      </c>
      <c r="BM217" s="19" t="s">
        <v>1133</v>
      </c>
    </row>
    <row r="218" spans="2:65" s="1" customFormat="1" ht="25.5" customHeight="1">
      <c r="B218" s="145"/>
      <c r="C218" s="146" t="s">
        <v>592</v>
      </c>
      <c r="D218" s="146" t="s">
        <v>169</v>
      </c>
      <c r="E218" s="147" t="s">
        <v>445</v>
      </c>
      <c r="F218" s="204" t="s">
        <v>446</v>
      </c>
      <c r="G218" s="204"/>
      <c r="H218" s="204"/>
      <c r="I218" s="204"/>
      <c r="J218" s="148" t="s">
        <v>192</v>
      </c>
      <c r="K218" s="149">
        <v>18</v>
      </c>
      <c r="L218" s="205"/>
      <c r="M218" s="205"/>
      <c r="N218" s="205">
        <f>ROUND(L218*K218,2)</f>
        <v>0</v>
      </c>
      <c r="O218" s="205"/>
      <c r="P218" s="205"/>
      <c r="Q218" s="205"/>
      <c r="R218" s="150"/>
      <c r="T218" s="151" t="s">
        <v>5</v>
      </c>
      <c r="U218" s="41" t="s">
        <v>43</v>
      </c>
      <c r="V218" s="152">
        <v>0.158</v>
      </c>
      <c r="W218" s="152">
        <f>V218*K218</f>
        <v>2.8439999999999999</v>
      </c>
      <c r="X218" s="152">
        <v>0</v>
      </c>
      <c r="Y218" s="152">
        <f>X218*K218</f>
        <v>0</v>
      </c>
      <c r="Z218" s="152">
        <v>0</v>
      </c>
      <c r="AA218" s="153">
        <f>Z218*K218</f>
        <v>0</v>
      </c>
      <c r="AR218" s="19" t="s">
        <v>416</v>
      </c>
      <c r="AT218" s="19" t="s">
        <v>169</v>
      </c>
      <c r="AU218" s="19" t="s">
        <v>89</v>
      </c>
      <c r="AY218" s="19" t="s">
        <v>168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19" t="s">
        <v>83</v>
      </c>
      <c r="BK218" s="154">
        <f>ROUND(L218*K218,2)</f>
        <v>0</v>
      </c>
      <c r="BL218" s="19" t="s">
        <v>416</v>
      </c>
      <c r="BM218" s="19" t="s">
        <v>1134</v>
      </c>
    </row>
    <row r="219" spans="2:65" s="1" customFormat="1" ht="16.5" customHeight="1">
      <c r="B219" s="145"/>
      <c r="C219" s="155" t="s">
        <v>593</v>
      </c>
      <c r="D219" s="155" t="s">
        <v>218</v>
      </c>
      <c r="E219" s="156" t="s">
        <v>449</v>
      </c>
      <c r="F219" s="206" t="s">
        <v>450</v>
      </c>
      <c r="G219" s="206"/>
      <c r="H219" s="206"/>
      <c r="I219" s="206"/>
      <c r="J219" s="157" t="s">
        <v>192</v>
      </c>
      <c r="K219" s="158">
        <v>18</v>
      </c>
      <c r="L219" s="207"/>
      <c r="M219" s="207"/>
      <c r="N219" s="207">
        <f>ROUND(L219*K219,2)</f>
        <v>0</v>
      </c>
      <c r="O219" s="205"/>
      <c r="P219" s="205"/>
      <c r="Q219" s="205"/>
      <c r="R219" s="150"/>
      <c r="T219" s="151" t="s">
        <v>5</v>
      </c>
      <c r="U219" s="159" t="s">
        <v>43</v>
      </c>
      <c r="V219" s="160">
        <v>0</v>
      </c>
      <c r="W219" s="160">
        <f>V219*K219</f>
        <v>0</v>
      </c>
      <c r="X219" s="160">
        <v>6.8999999999999997E-4</v>
      </c>
      <c r="Y219" s="160">
        <f>X219*K219</f>
        <v>1.2419999999999999E-2</v>
      </c>
      <c r="Z219" s="160">
        <v>0</v>
      </c>
      <c r="AA219" s="161">
        <f>Z219*K219</f>
        <v>0</v>
      </c>
      <c r="AR219" s="19" t="s">
        <v>451</v>
      </c>
      <c r="AT219" s="19" t="s">
        <v>218</v>
      </c>
      <c r="AU219" s="19" t="s">
        <v>89</v>
      </c>
      <c r="AY219" s="19" t="s">
        <v>168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19" t="s">
        <v>83</v>
      </c>
      <c r="BK219" s="154">
        <f>ROUND(L219*K219,2)</f>
        <v>0</v>
      </c>
      <c r="BL219" s="19" t="s">
        <v>451</v>
      </c>
      <c r="BM219" s="19" t="s">
        <v>1135</v>
      </c>
    </row>
    <row r="220" spans="2:65" s="1" customFormat="1" ht="6.9" customHeight="1"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</sheetData>
  <mergeCells count="33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14:I214"/>
    <mergeCell ref="L214:M214"/>
    <mergeCell ref="N214:Q214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H1:K1"/>
    <mergeCell ref="S2:AC2"/>
    <mergeCell ref="F218:I218"/>
    <mergeCell ref="L218:M218"/>
    <mergeCell ref="N218:Q218"/>
    <mergeCell ref="F219:I219"/>
    <mergeCell ref="L219:M219"/>
    <mergeCell ref="N219:Q219"/>
    <mergeCell ref="N123:Q123"/>
    <mergeCell ref="N124:Q124"/>
    <mergeCell ref="N125:Q125"/>
    <mergeCell ref="N146:Q146"/>
    <mergeCell ref="N152:Q152"/>
    <mergeCell ref="N163:Q163"/>
    <mergeCell ref="N166:Q166"/>
    <mergeCell ref="N179:Q179"/>
    <mergeCell ref="N181:Q181"/>
    <mergeCell ref="N208:Q208"/>
    <mergeCell ref="N213:Q213"/>
    <mergeCell ref="N215:Q215"/>
    <mergeCell ref="N216:Q216"/>
    <mergeCell ref="F212:I212"/>
    <mergeCell ref="L212:M212"/>
    <mergeCell ref="N212:Q212"/>
  </mergeCells>
  <hyperlinks>
    <hyperlink ref="F1:G1" location="C2" display="1) Krycí list rozpočtu" xr:uid="{00000000-0004-0000-0800-000000000000}"/>
    <hyperlink ref="H1:K1" location="C87" display="2) Rekapitulace rozpočtu" xr:uid="{00000000-0004-0000-0800-000001000000}"/>
    <hyperlink ref="L1" location="C122" display="3) Rozpočet" xr:uid="{00000000-0004-0000-0800-000002000000}"/>
    <hyperlink ref="S1:T1" location="'Rekapitulace stavby'!C2" display="Rekapitulace stavby" xr:uid="{00000000-0004-0000-08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Rekapitulace stavby</vt:lpstr>
      <vt:lpstr>11 - SO 101 - Smíšená ste...</vt:lpstr>
      <vt:lpstr>12 - SO 101 - Smíšená ste...</vt:lpstr>
      <vt:lpstr>15 - SO 202 - Lávka přes ...</vt:lpstr>
      <vt:lpstr>16 - SO 301 - Odvodnění d...</vt:lpstr>
      <vt:lpstr>17 - SO 301 - Odvodnění d...</vt:lpstr>
      <vt:lpstr>VRN - Vedlejší a ostatní ...</vt:lpstr>
      <vt:lpstr>21 - SO 101 - Smíšená ste...</vt:lpstr>
      <vt:lpstr>22 - SO 101 - Smíšená ste...</vt:lpstr>
      <vt:lpstr>26 - SO 301 - Odvodnění d...</vt:lpstr>
      <vt:lpstr>27 - SO 301 - Odvodnění d...</vt:lpstr>
      <vt:lpstr>41 - SO 401 - Veřejné osv...</vt:lpstr>
      <vt:lpstr>'11 - SO 101 - Smíšená ste...'!Názvy_tisku</vt:lpstr>
      <vt:lpstr>'12 - SO 101 - Smíšená ste...'!Názvy_tisku</vt:lpstr>
      <vt:lpstr>'15 - SO 202 - Lávka přes ...'!Názvy_tisku</vt:lpstr>
      <vt:lpstr>'16 - SO 301 - Odvodnění d...'!Názvy_tisku</vt:lpstr>
      <vt:lpstr>'17 - SO 301 - Odvodnění d...'!Názvy_tisku</vt:lpstr>
      <vt:lpstr>'21 - SO 101 - Smíšená ste...'!Názvy_tisku</vt:lpstr>
      <vt:lpstr>'22 - SO 101 - Smíšená ste...'!Názvy_tisku</vt:lpstr>
      <vt:lpstr>'26 - SO 301 - Odvodnění d...'!Názvy_tisku</vt:lpstr>
      <vt:lpstr>'27 - SO 301 - Odvodnění d...'!Názvy_tisku</vt:lpstr>
      <vt:lpstr>'41 - SO 401 - Veřejné osv...'!Názvy_tisku</vt:lpstr>
      <vt:lpstr>'Rekapitulace stavby'!Názvy_tisku</vt:lpstr>
      <vt:lpstr>'VRN - Vedlejší a ostatní ...'!Názvy_tisku</vt:lpstr>
      <vt:lpstr>'11 - SO 101 - Smíšená ste...'!Oblast_tisku</vt:lpstr>
      <vt:lpstr>'12 - SO 101 - Smíšená ste...'!Oblast_tisku</vt:lpstr>
      <vt:lpstr>'15 - SO 202 - Lávka přes ...'!Oblast_tisku</vt:lpstr>
      <vt:lpstr>'16 - SO 301 - Odvodnění d...'!Oblast_tisku</vt:lpstr>
      <vt:lpstr>'17 - SO 301 - Odvodnění d...'!Oblast_tisku</vt:lpstr>
      <vt:lpstr>'21 - SO 101 - Smíšená ste...'!Oblast_tisku</vt:lpstr>
      <vt:lpstr>'22 - SO 101 - Smíšená ste...'!Oblast_tisku</vt:lpstr>
      <vt:lpstr>'26 - SO 301 - Odvodnění d...'!Oblast_tisku</vt:lpstr>
      <vt:lpstr>'27 - SO 301 - Odvodnění d...'!Oblast_tisku</vt:lpstr>
      <vt:lpstr>'41 - SO 401 - Veřejné osv...'!Oblast_tisku</vt:lpstr>
      <vt:lpstr>'Rekapitulace stavby'!Oblast_tisku</vt:lpstr>
      <vt:lpstr>'VRN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Čiklová</dc:creator>
  <cp:lastModifiedBy>stary</cp:lastModifiedBy>
  <dcterms:created xsi:type="dcterms:W3CDTF">2018-07-13T11:29:04Z</dcterms:created>
  <dcterms:modified xsi:type="dcterms:W3CDTF">2019-06-28T11:55:10Z</dcterms:modified>
</cp:coreProperties>
</file>