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7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'SO.07 01 Pol'!$A$1:$U$113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03" i="12" l="1"/>
  <c r="F41" i="1" s="1"/>
  <c r="BA97" i="12"/>
  <c r="BA96" i="12"/>
  <c r="BA31" i="12"/>
  <c r="BA23" i="12"/>
  <c r="G8" i="12"/>
  <c r="I8" i="12"/>
  <c r="K8" i="12"/>
  <c r="M8" i="12"/>
  <c r="O8" i="12"/>
  <c r="Q8" i="12"/>
  <c r="U8" i="12"/>
  <c r="G15" i="12"/>
  <c r="M15" i="12" s="1"/>
  <c r="I15" i="12"/>
  <c r="K15" i="12"/>
  <c r="O15" i="12"/>
  <c r="Q15" i="12"/>
  <c r="U15" i="12"/>
  <c r="G22" i="12"/>
  <c r="I22" i="12"/>
  <c r="K22" i="12"/>
  <c r="M22" i="12"/>
  <c r="O22" i="12"/>
  <c r="Q22" i="12"/>
  <c r="U22" i="12"/>
  <c r="G30" i="12"/>
  <c r="M30" i="12" s="1"/>
  <c r="I30" i="12"/>
  <c r="K30" i="12"/>
  <c r="O30" i="12"/>
  <c r="Q30" i="12"/>
  <c r="U30" i="12"/>
  <c r="G40" i="12"/>
  <c r="M40" i="12" s="1"/>
  <c r="I40" i="12"/>
  <c r="K40" i="12"/>
  <c r="O40" i="12"/>
  <c r="Q40" i="12"/>
  <c r="U40" i="12"/>
  <c r="G47" i="12"/>
  <c r="I47" i="12"/>
  <c r="K47" i="12"/>
  <c r="M47" i="12"/>
  <c r="O47" i="12"/>
  <c r="Q47" i="12"/>
  <c r="U47" i="12"/>
  <c r="G51" i="12"/>
  <c r="M51" i="12" s="1"/>
  <c r="I51" i="12"/>
  <c r="K51" i="12"/>
  <c r="O51" i="12"/>
  <c r="Q51" i="12"/>
  <c r="U51" i="12"/>
  <c r="G55" i="12"/>
  <c r="I55" i="12"/>
  <c r="K55" i="12"/>
  <c r="O55" i="12"/>
  <c r="Q55" i="12"/>
  <c r="U55" i="12"/>
  <c r="G61" i="12"/>
  <c r="M61" i="12" s="1"/>
  <c r="I61" i="12"/>
  <c r="K61" i="12"/>
  <c r="O61" i="12"/>
  <c r="Q61" i="12"/>
  <c r="U61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6" i="12"/>
  <c r="I76" i="12"/>
  <c r="K76" i="12"/>
  <c r="M76" i="12"/>
  <c r="O76" i="12"/>
  <c r="Q76" i="12"/>
  <c r="U76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K92" i="12"/>
  <c r="G93" i="12"/>
  <c r="M93" i="12" s="1"/>
  <c r="M92" i="12" s="1"/>
  <c r="I93" i="12"/>
  <c r="I92" i="12" s="1"/>
  <c r="K93" i="12"/>
  <c r="O93" i="12"/>
  <c r="O92" i="12" s="1"/>
  <c r="Q93" i="12"/>
  <c r="Q92" i="12" s="1"/>
  <c r="U93" i="12"/>
  <c r="U92" i="12" s="1"/>
  <c r="G95" i="12"/>
  <c r="M95" i="12" s="1"/>
  <c r="I95" i="12"/>
  <c r="K95" i="12"/>
  <c r="O95" i="12"/>
  <c r="Q95" i="12"/>
  <c r="U95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U94" i="12" l="1"/>
  <c r="I94" i="12"/>
  <c r="K7" i="12"/>
  <c r="Q94" i="12"/>
  <c r="O94" i="12"/>
  <c r="AF103" i="12"/>
  <c r="G39" i="1" s="1"/>
  <c r="G42" i="1" s="1"/>
  <c r="G25" i="1" s="1"/>
  <c r="G26" i="1" s="1"/>
  <c r="G41" i="1"/>
  <c r="H41" i="1" s="1"/>
  <c r="I41" i="1" s="1"/>
  <c r="K75" i="12"/>
  <c r="Q75" i="12"/>
  <c r="O39" i="12"/>
  <c r="U7" i="12"/>
  <c r="F40" i="1"/>
  <c r="M94" i="12"/>
  <c r="I75" i="12"/>
  <c r="O75" i="12"/>
  <c r="G39" i="12"/>
  <c r="I50" i="1" s="1"/>
  <c r="Q39" i="12"/>
  <c r="U39" i="12"/>
  <c r="I39" i="12"/>
  <c r="O7" i="12"/>
  <c r="G7" i="12"/>
  <c r="F39" i="1"/>
  <c r="K94" i="12"/>
  <c r="G94" i="12"/>
  <c r="I53" i="1" s="1"/>
  <c r="I17" i="1" s="1"/>
  <c r="U75" i="12"/>
  <c r="K39" i="12"/>
  <c r="Q7" i="12"/>
  <c r="I7" i="12"/>
  <c r="M7" i="12"/>
  <c r="M75" i="12"/>
  <c r="G92" i="12"/>
  <c r="I52" i="1" s="1"/>
  <c r="G75" i="12"/>
  <c r="I51" i="1" s="1"/>
  <c r="M55" i="12"/>
  <c r="M39" i="12" s="1"/>
  <c r="G40" i="1" l="1"/>
  <c r="H40" i="1"/>
  <c r="I40" i="1" s="1"/>
  <c r="G103" i="12"/>
  <c r="I49" i="1"/>
  <c r="F42" i="1"/>
  <c r="H39" i="1"/>
  <c r="I16" i="1" l="1"/>
  <c r="I21" i="1" s="1"/>
  <c r="I54" i="1"/>
  <c r="G28" i="1"/>
  <c r="G23" i="1"/>
  <c r="G24" i="1" s="1"/>
  <c r="G29" i="1" s="1"/>
  <c r="H42" i="1"/>
  <c r="I39" i="1"/>
  <c r="I42" i="1" s="1"/>
  <c r="J40" i="1" l="1"/>
  <c r="J41" i="1"/>
  <c r="J39" i="1"/>
  <c r="J42" i="1" s="1"/>
  <c r="J52" i="1"/>
  <c r="J50" i="1"/>
  <c r="J51" i="1"/>
  <c r="J49" i="1"/>
  <c r="J53" i="1"/>
  <c r="J5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<sst xmlns="http://schemas.openxmlformats.org/spreadsheetml/2006/main" count="392" uniqueCount="204">
  <si>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</si>
  <si>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</si>
  <si>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</si>
  <si>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</si>
  <si>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</si>
  <si>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</si>
  <si>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</si>
  <si>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</si>
  <si>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</si>
  <si>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</si>
  <si>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</si>
  <si>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</si>
  <si>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</si>
  <si>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</si>
  <si>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</si>
  <si>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</si>
  <si>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</si>
  <si>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</si>
  <si>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</si>
  <si>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</si>
  <si>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</si>
  <si>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</si>
  <si>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</si>
  <si>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</si>
  <si>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</si>
  <si>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</si>
  <si>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</si>
  <si>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</si>
  <si>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</si>
  <si>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</si>
  <si>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</si>
  <si>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</si>
  <si>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</si>
  <si>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</si>
  <si>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</si>
  <si>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</si>
  <si>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</si>
  <si>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</si>
  <si>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</si>
  <si>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</si>
  <si>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</si>
  <si>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</si>
  <si>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</si>
  <si>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</si>
  <si>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</si>
  <si>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SO.07</t>
  </si>
  <si>
    <t>Opěrné stěny a zastropení vjezdu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</si>
  <si>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</si>
  <si>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</si>
  <si>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</si>
  <si>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</si>
  <si>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</si>
  <si>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</si>
  <si>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</si>
  <si>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</si>
  <si>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</si>
  <si>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</si>
  <si>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</si>
  <si>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</si>
  <si>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</si>
  <si>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4</t>
  </si>
  <si>
    <t>Vodorovné konstrukce</t>
  </si>
  <si>
    <t>99</t>
  </si>
  <si>
    <t>Staveništní přesun hmot</t>
  </si>
  <si>
    <t>713</t>
  </si>
  <si>
    <t>Izolace tepelné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</si>
  <si>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</si>
  <si>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</si>
  <si>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</si>
  <si>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</si>
  <si>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</si>
  <si>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</si>
  <si>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</si>
  <si>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</si>
  <si>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</si>
  <si>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</si>
  <si>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</si>
  <si>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</si>
  <si>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</si>
  <si>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</si>
  <si>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</si>
  <si>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</si>
  <si>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</si>
  <si>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</si>
  <si>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</si>
  <si>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</si>
  <si>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</si>
  <si>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</si>
  <si>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</si>
  <si>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</si>
  <si>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</si>
  <si>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</si>
  <si>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274321611R00</t>
  </si>
  <si>
    <t>Železobeton základových pasů C 30/37</t>
  </si>
  <si>
    <t>m3</t>
  </si>
  <si>
    <t>POL1_</t>
  </si>
  <si>
    <t>OP71a : 1,5*0,6*12,2</t>
  </si>
  <si>
    <t>VV</t>
  </si>
  <si>
    <t>OP71b : 1,5*0,6*14,7</t>
  </si>
  <si>
    <t>OP72a : 1,5*0,6*7,28</t>
  </si>
  <si>
    <t>OP72b : 1,5*0,6*7,43</t>
  </si>
  <si>
    <t>OP73a : 0,75*0,6*5,77</t>
  </si>
  <si>
    <t>OP73b : 0,75*0,6*5,8</t>
  </si>
  <si>
    <t>274351215R00</t>
  </si>
  <si>
    <t>Bednění stěn základových pasů - zřízení</t>
  </si>
  <si>
    <t>m2</t>
  </si>
  <si>
    <t>OP71a : 0,6*12,2</t>
  </si>
  <si>
    <t>OP71b : 0,6*14,7</t>
  </si>
  <si>
    <t>OP72a : 0,6*7,28</t>
  </si>
  <si>
    <t>OP72b : 0,6*7,43</t>
  </si>
  <si>
    <t>OP73a : 0,6*5,77</t>
  </si>
  <si>
    <t>OP73b : 0,6*5,8</t>
  </si>
  <si>
    <t>274351216R00</t>
  </si>
  <si>
    <t>Bednění stěn základových pasů - odstranění</t>
  </si>
  <si>
    <t>Včetně očištění, vytřídění a uložení bednicího materiálu.</t>
  </si>
  <si>
    <t>POP</t>
  </si>
  <si>
    <t>631312611R00</t>
  </si>
  <si>
    <t>Mazanina betonová tl. 5 - 8 cm C 16/20</t>
  </si>
  <si>
    <t>Včetně vytvoření dilatačních spár, bez zaplnění.</t>
  </si>
  <si>
    <t xml:space="preserve">podkladní beton : </t>
  </si>
  <si>
    <t>OP71a : 1,6*0,05*12,2</t>
  </si>
  <si>
    <t>OP71b : 1,6*0,05*14,7</t>
  </si>
  <si>
    <t>OP72a : 1,6*0,05*7,28</t>
  </si>
  <si>
    <t>OP72b : 1,6*0,05*7,43</t>
  </si>
  <si>
    <t>OP73a : 0,85*0,05*5,77</t>
  </si>
  <si>
    <t>OP73b : 0,85*0,05*5,8</t>
  </si>
  <si>
    <t>311321412R00</t>
  </si>
  <si>
    <t xml:space="preserve">Železobeton nadzákladových zdí C 30/37  </t>
  </si>
  <si>
    <t>OP71a : 3,01*0,3*12,2</t>
  </si>
  <si>
    <t>OP71b : 3,01*0,3*14,7</t>
  </si>
  <si>
    <t>OP72a : 0,3*(7,28*0,9*0,5+7,28*2,95)</t>
  </si>
  <si>
    <t>OP72b : 0,3*(7,43*0,5*0,5+7,43*3,4)</t>
  </si>
  <si>
    <t>OP73a : 0,3*(5,77*0,7*0,5+5,77*1,45)</t>
  </si>
  <si>
    <t>OP73b : 0,3*(2,6*1,6+1,5*4,2+4,2*1,0*0,5)</t>
  </si>
  <si>
    <t>311351101R00</t>
  </si>
  <si>
    <t>Bednění nadzákladových zdí jednostranné - zřízení</t>
  </si>
  <si>
    <t>OP71a : 0,5*3,01*12,2</t>
  </si>
  <si>
    <t>OP71b : 0,6*3,01*14,7</t>
  </si>
  <si>
    <t>OP72a : 7,28*0,9*0,5+7,28*2,95</t>
  </si>
  <si>
    <t>311351102R00</t>
  </si>
  <si>
    <t>Bednění nadzákladových zdí jednostranné-odstranění</t>
  </si>
  <si>
    <t>311351805R00</t>
  </si>
  <si>
    <t>Bednění nadzákl.zdí pohled.hl.oboustranné-zřízení</t>
  </si>
  <si>
    <t>OP71a : 2*0,5*3,01*12,2</t>
  </si>
  <si>
    <t>OP71b : 2*0,4*3,01*14,7</t>
  </si>
  <si>
    <t>OP72b : 2*(7,43*0,5*0,5+7,43*3,4)</t>
  </si>
  <si>
    <t>OP73a : 2*(5,77*0,7*0,5+5,77*1,45)</t>
  </si>
  <si>
    <t>OP73b : 2*(2,6*1,6+1,5*4,2+4,2*1,0*0,5)</t>
  </si>
  <si>
    <t>311351806R00</t>
  </si>
  <si>
    <t>Bednění nadzákladových zdí oboustranné-odstranění</t>
  </si>
  <si>
    <t>311361821R00</t>
  </si>
  <si>
    <t>Výztuž nadzáklad. zdí z betonářské oceli 10505 (R)</t>
  </si>
  <si>
    <t>t</t>
  </si>
  <si>
    <t>výztuž opěrných stěn OP71a-OP73b vč. základových pasů, viz výkres č. 202 : 5,397</t>
  </si>
  <si>
    <t>30001</t>
  </si>
  <si>
    <t>Výplň dilatační spáry spárovým výplňovým profilem 50 mm</t>
  </si>
  <si>
    <t>m</t>
  </si>
  <si>
    <t>3,9*2+6,7+3,9+2,3+3,9+3,2</t>
  </si>
  <si>
    <t>771111132R00</t>
  </si>
  <si>
    <t>Vyplnění dilatačních spár tmelem</t>
  </si>
  <si>
    <t>55300087R</t>
  </si>
  <si>
    <t>kus</t>
  </si>
  <si>
    <t>POL3_</t>
  </si>
  <si>
    <t>12</t>
  </si>
  <si>
    <t>411321515R00</t>
  </si>
  <si>
    <t>Stropy deskové ze železobetonu C 30/37</t>
  </si>
  <si>
    <t>plocha stropu - změřeno digitálně cad 77,078 m2 : 77,078*0,28</t>
  </si>
  <si>
    <t>411351203R00</t>
  </si>
  <si>
    <t>Bednění stropů deskových, podepření,do 3,5m, 10kPa</t>
  </si>
  <si>
    <t>plocha stropu - změřeno digitálně cad 77,078 m2 : 77,078</t>
  </si>
  <si>
    <t>411351204R00</t>
  </si>
  <si>
    <t>Odstranění bednění stropů deskových do 3,5m, 10kPa</t>
  </si>
  <si>
    <t>411361821R00</t>
  </si>
  <si>
    <t>Výztuž stropů z betonářské oceli 10505(R)</t>
  </si>
  <si>
    <t>výztuž desky DO71, viz výkres č. 201 : 1,529</t>
  </si>
  <si>
    <t>413321515R00</t>
  </si>
  <si>
    <t>Nosníky z betonu železového C 30/37</t>
  </si>
  <si>
    <t>průvlak PR071 : 0,6*0,25*6,91</t>
  </si>
  <si>
    <t>413351101R00</t>
  </si>
  <si>
    <t>Bednění nosníků š.do 600 mm, v.do 600 mm - zřízení</t>
  </si>
  <si>
    <t>6,91</t>
  </si>
  <si>
    <t>413351103R00</t>
  </si>
  <si>
    <t>Bednění nosníků š.do 600, v.do 600 mm - odstranění</t>
  </si>
  <si>
    <t>413361821R00</t>
  </si>
  <si>
    <t>Výztuž nosníků z betonářské oceli 10505(R)</t>
  </si>
  <si>
    <t>výztuž průvlaku PR071, viz výkres č. 203 : 0,209</t>
  </si>
  <si>
    <t>998012021R00</t>
  </si>
  <si>
    <t>Přesun hmot pro budovy monolitické výšky do 6 m</t>
  </si>
  <si>
    <t>POL7_</t>
  </si>
  <si>
    <t>713131130R00</t>
  </si>
  <si>
    <t>Izolace tepelná stěn vložením do konstrukce</t>
  </si>
  <si>
    <t>Včetně pomocného lešení o výšce podlahy do 1900 mm a pro zatížení do 1,5 kPa.</t>
  </si>
  <si>
    <t>(3,9*2+6,7+3,9+2,3+3,9+3,2)*0,3</t>
  </si>
  <si>
    <t>283754904R</t>
  </si>
  <si>
    <t>998713201R00</t>
  </si>
  <si>
    <t>Přesun hmot pro izolace tepelné, výšky do 6 m</t>
  </si>
  <si>
    <t>Nařezání izolace na potřebný rouzměr. Vložení izolace do stěny bez dodávky tepelné izolace.</t>
  </si>
  <si>
    <t/>
  </si>
  <si>
    <t>SUM</t>
  </si>
  <si>
    <t>Poznámky uchazeče k zadání</t>
  </si>
  <si>
    <t>POPUZIV</t>
  </si>
  <si>
    <t>END</t>
  </si>
  <si>
    <t xml:space="preserve">Trn smykový dilatační </t>
  </si>
  <si>
    <t>Deska polystyrenová XPS 300 SF tl. 80 mm, hladká, s ozubem, 1265 x 615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</si>
</sst>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3" t="s">
        <v>41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5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253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4"/>
      <c r="E11" s="234"/>
      <c r="F11" s="234"/>
      <c r="G11" s="234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7"/>
      <c r="E12" s="237"/>
      <c r="F12" s="237"/>
      <c r="G12" s="237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8"/>
      <c r="E13" s="238"/>
      <c r="F13" s="238"/>
      <c r="G13" s="238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14"/>
      <c r="F16" s="215"/>
      <c r="G16" s="214"/>
      <c r="H16" s="215"/>
      <c r="I16" s="214">
        <f>SUMIF(F49:F53,A16,I49:I53)+SUMIF(F49:F53,"PSU",I49:I53)</f>
        <v>0</v>
      </c>
      <c r="J16" s="221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14"/>
      <c r="F17" s="215"/>
      <c r="G17" s="214"/>
      <c r="H17" s="215"/>
      <c r="I17" s="214">
        <f>SUMIF(F49:F53,A17,I49:I53)</f>
        <v>0</v>
      </c>
      <c r="J17" s="221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14"/>
      <c r="F18" s="215"/>
      <c r="G18" s="214"/>
      <c r="H18" s="215"/>
      <c r="I18" s="214">
        <f>SUMIF(F49:F53,A18,I49:I53)</f>
        <v>0</v>
      </c>
      <c r="J18" s="221"/>
    </row>
    <row r="19" spans="1:10" ht="23.25" customHeight="1" x14ac:dyDescent="0.2">
      <c r="A19" s="160" t="s">
        <v>66</v>
      </c>
      <c r="B19" s="58" t="s">
        <v>29</v>
      </c>
      <c r="C19" s="59"/>
      <c r="D19" s="60"/>
      <c r="E19" s="214"/>
      <c r="F19" s="215"/>
      <c r="G19" s="214"/>
      <c r="H19" s="215"/>
      <c r="I19" s="214">
        <f>SUMIF(F49:F53,A19,I49:I53)</f>
        <v>0</v>
      </c>
      <c r="J19" s="221"/>
    </row>
    <row r="20" spans="1:10" ht="23.25" customHeight="1" x14ac:dyDescent="0.2">
      <c r="A20" s="160" t="s">
        <v>67</v>
      </c>
      <c r="B20" s="58" t="s">
        <v>30</v>
      </c>
      <c r="C20" s="59"/>
      <c r="D20" s="60"/>
      <c r="E20" s="214"/>
      <c r="F20" s="215"/>
      <c r="G20" s="214"/>
      <c r="H20" s="215"/>
      <c r="I20" s="214">
        <f>SUMIF(F49:F53,A20,I49:I53)</f>
        <v>0</v>
      </c>
      <c r="J20" s="221"/>
    </row>
    <row r="21" spans="1:10" ht="23.25" customHeight="1" x14ac:dyDescent="0.2">
      <c r="A21" s="4"/>
      <c r="B21" s="75" t="s">
        <v>31</v>
      </c>
      <c r="C21" s="76"/>
      <c r="D21" s="77"/>
      <c r="E21" s="222"/>
      <c r="F21" s="231"/>
      <c r="G21" s="222"/>
      <c r="H21" s="231"/>
      <c r="I21" s="222">
        <f>SUM(I16:J20)</f>
        <v>0</v>
      </c>
      <c r="J21" s="223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19">
        <f>ZakladDPHSniVypocet</f>
        <v>0</v>
      </c>
      <c r="H23" s="220"/>
      <c r="I23" s="220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17">
        <f>ZakladDPHSni*SazbaDPH1/100</f>
        <v>0</v>
      </c>
      <c r="H24" s="218"/>
      <c r="I24" s="218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19">
        <f>ZakladDPHZaklVypocet</f>
        <v>0</v>
      </c>
      <c r="H25" s="220"/>
      <c r="I25" s="220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7">
        <f>ZakladDPHZakl*SazbaDPH2/100</f>
        <v>0</v>
      </c>
      <c r="H26" s="228"/>
      <c r="I26" s="228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9">
        <f>0</f>
        <v>0</v>
      </c>
      <c r="H27" s="229"/>
      <c r="I27" s="229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2">
        <f>ZakladDPHSniVypocet+ZakladDPHZaklVypocet</f>
        <v>0</v>
      </c>
      <c r="H28" s="232"/>
      <c r="I28" s="232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30">
        <f>ZakladDPHSni+DPHSni+ZakladDPHZakl+DPHZakl+Zaokrouhleni</f>
        <v>0</v>
      </c>
      <c r="H29" s="230"/>
      <c r="I29" s="230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16" t="s">
        <v>2</v>
      </c>
      <c r="E35" s="21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43"/>
      <c r="D39" s="244"/>
      <c r="E39" s="244"/>
      <c r="F39" s="120">
        <f>'SO.07 01 Pol'!AE103</f>
        <v>0</v>
      </c>
      <c r="G39" s="121">
        <f>'SO.07 01 Pol'!AF103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45" t="s">
        <v>46</v>
      </c>
      <c r="D40" s="246"/>
      <c r="E40" s="246"/>
      <c r="F40" s="123">
        <f>'SO.07 01 Pol'!AE103</f>
        <v>0</v>
      </c>
      <c r="G40" s="124">
        <f>'SO.07 01 Pol'!AF103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47" t="s">
        <v>44</v>
      </c>
      <c r="D41" s="248"/>
      <c r="E41" s="248"/>
      <c r="F41" s="125">
        <f>'SO.07 01 Pol'!AE103</f>
        <v>0</v>
      </c>
      <c r="G41" s="126">
        <f>'SO.07 01 Pol'!AF103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49" t="s">
        <v>52</v>
      </c>
      <c r="C42" s="250"/>
      <c r="D42" s="250"/>
      <c r="E42" s="251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55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56</v>
      </c>
      <c r="C49" s="252" t="s">
        <v>57</v>
      </c>
      <c r="D49" s="253"/>
      <c r="E49" s="253"/>
      <c r="F49" s="152" t="s">
        <v>26</v>
      </c>
      <c r="G49" s="153"/>
      <c r="H49" s="153"/>
      <c r="I49" s="153">
        <f>'SO.07 01 Pol'!G7</f>
        <v>0</v>
      </c>
      <c r="J49" s="148" t="str">
        <f>IF(I54=0,"",I49/I54*100)</f>
        <v/>
      </c>
    </row>
    <row r="50" spans="1:10" ht="25.5" customHeight="1" x14ac:dyDescent="0.2">
      <c r="A50" s="138"/>
      <c r="B50" s="140" t="s">
        <v>58</v>
      </c>
      <c r="C50" s="239" t="s">
        <v>59</v>
      </c>
      <c r="D50" s="240"/>
      <c r="E50" s="240"/>
      <c r="F50" s="154" t="s">
        <v>26</v>
      </c>
      <c r="G50" s="155"/>
      <c r="H50" s="155"/>
      <c r="I50" s="155">
        <f>'SO.07 01 Pol'!G39</f>
        <v>0</v>
      </c>
      <c r="J50" s="149" t="str">
        <f>IF(I54=0,"",I50/I54*100)</f>
        <v/>
      </c>
    </row>
    <row r="51" spans="1:10" ht="25.5" customHeight="1" x14ac:dyDescent="0.2">
      <c r="A51" s="138"/>
      <c r="B51" s="140" t="s">
        <v>60</v>
      </c>
      <c r="C51" s="239" t="s">
        <v>61</v>
      </c>
      <c r="D51" s="240"/>
      <c r="E51" s="240"/>
      <c r="F51" s="154" t="s">
        <v>26</v>
      </c>
      <c r="G51" s="155"/>
      <c r="H51" s="155"/>
      <c r="I51" s="155">
        <f>'SO.07 01 Pol'!G75</f>
        <v>0</v>
      </c>
      <c r="J51" s="149" t="str">
        <f>IF(I54=0,"",I51/I54*100)</f>
        <v/>
      </c>
    </row>
    <row r="52" spans="1:10" ht="25.5" customHeight="1" x14ac:dyDescent="0.2">
      <c r="A52" s="138"/>
      <c r="B52" s="140" t="s">
        <v>62</v>
      </c>
      <c r="C52" s="239" t="s">
        <v>63</v>
      </c>
      <c r="D52" s="240"/>
      <c r="E52" s="240"/>
      <c r="F52" s="154" t="s">
        <v>26</v>
      </c>
      <c r="G52" s="155"/>
      <c r="H52" s="155"/>
      <c r="I52" s="155">
        <f>'SO.07 01 Pol'!G92</f>
        <v>0</v>
      </c>
      <c r="J52" s="149" t="str">
        <f>IF(I54=0,"",I52/I54*100)</f>
        <v/>
      </c>
    </row>
    <row r="53" spans="1:10" ht="25.5" customHeight="1" x14ac:dyDescent="0.2">
      <c r="A53" s="138"/>
      <c r="B53" s="147" t="s">
        <v>64</v>
      </c>
      <c r="C53" s="241" t="s">
        <v>65</v>
      </c>
      <c r="D53" s="242"/>
      <c r="E53" s="242"/>
      <c r="F53" s="156" t="s">
        <v>27</v>
      </c>
      <c r="G53" s="157"/>
      <c r="H53" s="157"/>
      <c r="I53" s="157">
        <f>'SO.07 01 Pol'!G94</f>
        <v>0</v>
      </c>
      <c r="J53" s="150" t="str">
        <f>IF(I54=0,"",I53/I54*100)</f>
        <v/>
      </c>
    </row>
    <row r="54" spans="1:10" ht="25.5" customHeight="1" x14ac:dyDescent="0.2">
      <c r="A54" s="139"/>
      <c r="B54" s="143" t="s">
        <v>1</v>
      </c>
      <c r="C54" s="143"/>
      <c r="D54" s="144"/>
      <c r="E54" s="144"/>
      <c r="F54" s="158"/>
      <c r="G54" s="159"/>
      <c r="H54" s="159"/>
      <c r="I54" s="159">
        <f>SUM(I49:I53)</f>
        <v>0</v>
      </c>
      <c r="J54" s="151">
        <f>SUM(J49:J53)</f>
        <v>0</v>
      </c>
    </row>
    <row r="55" spans="1:10" x14ac:dyDescent="0.2">
      <c r="F55" s="103"/>
      <c r="G55" s="102"/>
      <c r="H55" s="103"/>
      <c r="I55" s="102"/>
      <c r="J55" s="104"/>
    </row>
    <row r="56" spans="1:10" x14ac:dyDescent="0.2">
      <c r="F56" s="103"/>
      <c r="G56" s="102"/>
      <c r="H56" s="103"/>
      <c r="I56" s="102"/>
      <c r="J56" s="104"/>
    </row>
    <row r="57" spans="1:10" x14ac:dyDescent="0.2">
      <c r="F57" s="103"/>
      <c r="G57" s="102"/>
      <c r="H57" s="103"/>
      <c r="I57" s="102"/>
      <c r="J57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C53:E53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80" t="s">
        <v>8</v>
      </c>
      <c r="B2" s="79"/>
      <c r="C2" s="256"/>
      <c r="D2" s="256"/>
      <c r="E2" s="256"/>
      <c r="F2" s="256"/>
      <c r="G2" s="257"/>
    </row>
    <row r="3" spans="1:7" ht="24.95" customHeight="1" x14ac:dyDescent="0.2">
      <c r="A3" s="80" t="s">
        <v>9</v>
      </c>
      <c r="B3" s="79"/>
      <c r="C3" s="256"/>
      <c r="D3" s="256"/>
      <c r="E3" s="256"/>
      <c r="F3" s="256"/>
      <c r="G3" s="257"/>
    </row>
    <row r="4" spans="1:7" ht="24.95" customHeight="1" x14ac:dyDescent="0.2">
      <c r="A4" s="80" t="s">
        <v>10</v>
      </c>
      <c r="B4" s="79"/>
      <c r="C4" s="256"/>
      <c r="D4" s="256"/>
      <c r="E4" s="256"/>
      <c r="F4" s="256"/>
      <c r="G4" s="25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W104" sqref="W104"/>
    </sheetView>
  </sheetViews>
  <sheetFormatPr defaultColWidth="8.85546875"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5.4257812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4.28515625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AG1" t="s">
        <v>68</v>
      </c>
    </row>
    <row r="2" spans="1:60" ht="25.15" customHeight="1" x14ac:dyDescent="0.2">
      <c r="A2" s="162" t="s">
        <v>8</v>
      </c>
      <c r="B2" s="79" t="s">
        <v>49</v>
      </c>
      <c r="C2" s="278" t="s">
        <v>50</v>
      </c>
      <c r="D2" s="279"/>
      <c r="E2" s="279"/>
      <c r="F2" s="279"/>
      <c r="G2" s="280"/>
      <c r="AG2" t="s">
        <v>69</v>
      </c>
    </row>
    <row r="3" spans="1:60" ht="25.15" customHeight="1" x14ac:dyDescent="0.2">
      <c r="A3" s="162" t="s">
        <v>9</v>
      </c>
      <c r="B3" s="79" t="s">
        <v>45</v>
      </c>
      <c r="C3" s="278" t="s">
        <v>46</v>
      </c>
      <c r="D3" s="279"/>
      <c r="E3" s="279"/>
      <c r="F3" s="279"/>
      <c r="G3" s="280"/>
      <c r="AC3" s="101" t="s">
        <v>69</v>
      </c>
      <c r="AG3" t="s">
        <v>70</v>
      </c>
    </row>
    <row r="4" spans="1:60" ht="25.15" customHeight="1" x14ac:dyDescent="0.2">
      <c r="A4" s="163" t="s">
        <v>10</v>
      </c>
      <c r="B4" s="164" t="s">
        <v>43</v>
      </c>
      <c r="C4" s="281" t="s">
        <v>44</v>
      </c>
      <c r="D4" s="282"/>
      <c r="E4" s="282"/>
      <c r="F4" s="282"/>
      <c r="G4" s="283"/>
      <c r="AG4" t="s">
        <v>71</v>
      </c>
    </row>
    <row r="5" spans="1:60" x14ac:dyDescent="0.2">
      <c r="D5" s="161"/>
    </row>
    <row r="6" spans="1:60" ht="38.25" x14ac:dyDescent="0.2">
      <c r="A6" s="170" t="s">
        <v>72</v>
      </c>
      <c r="B6" s="168" t="s">
        <v>73</v>
      </c>
      <c r="C6" s="168" t="s">
        <v>74</v>
      </c>
      <c r="D6" s="169" t="s">
        <v>75</v>
      </c>
      <c r="E6" s="170" t="s">
        <v>76</v>
      </c>
      <c r="F6" s="165" t="s">
        <v>77</v>
      </c>
      <c r="G6" s="170" t="s">
        <v>31</v>
      </c>
      <c r="H6" s="171" t="s">
        <v>32</v>
      </c>
      <c r="I6" s="171" t="s">
        <v>78</v>
      </c>
      <c r="J6" s="171" t="s">
        <v>33</v>
      </c>
      <c r="K6" s="171" t="s">
        <v>79</v>
      </c>
      <c r="L6" s="171" t="s">
        <v>80</v>
      </c>
      <c r="M6" s="171" t="s">
        <v>81</v>
      </c>
      <c r="N6" s="171" t="s">
        <v>82</v>
      </c>
      <c r="O6" s="171" t="s">
        <v>83</v>
      </c>
      <c r="P6" s="171" t="s">
        <v>84</v>
      </c>
      <c r="Q6" s="171" t="s">
        <v>85</v>
      </c>
      <c r="R6" s="171" t="s">
        <v>86</v>
      </c>
      <c r="S6" s="171" t="s">
        <v>87</v>
      </c>
      <c r="T6" s="171" t="s">
        <v>88</v>
      </c>
      <c r="U6" s="171" t="s">
        <v>89</v>
      </c>
    </row>
    <row r="7" spans="1:60" x14ac:dyDescent="0.2">
      <c r="A7" s="173" t="s">
        <v>90</v>
      </c>
      <c r="B7" s="176" t="s">
        <v>56</v>
      </c>
      <c r="C7" s="177" t="s">
        <v>57</v>
      </c>
      <c r="D7" s="172"/>
      <c r="E7" s="183"/>
      <c r="F7" s="187"/>
      <c r="G7" s="187">
        <f>SUMIF(AG8:AG38,"&lt;&gt;NOR",G8:G38)</f>
        <v>0</v>
      </c>
      <c r="H7" s="187"/>
      <c r="I7" s="187">
        <f>SUM(I8:I38)</f>
        <v>0</v>
      </c>
      <c r="J7" s="187"/>
      <c r="K7" s="187">
        <f>SUM(K8:K38)</f>
        <v>0</v>
      </c>
      <c r="L7" s="187"/>
      <c r="M7" s="187">
        <f>SUM(M8:M38)</f>
        <v>0</v>
      </c>
      <c r="N7" s="187"/>
      <c r="O7" s="187">
        <f>SUM(O8:O38)</f>
        <v>118.61</v>
      </c>
      <c r="P7" s="187"/>
      <c r="Q7" s="187">
        <f>SUM(Q8:Q38)</f>
        <v>0</v>
      </c>
      <c r="R7" s="187"/>
      <c r="S7" s="187"/>
      <c r="T7" s="188"/>
      <c r="U7" s="187">
        <f>SUM(U8:U38)</f>
        <v>76.460000000000008</v>
      </c>
      <c r="AG7" t="s">
        <v>91</v>
      </c>
    </row>
    <row r="8" spans="1:60" outlineLevel="1" x14ac:dyDescent="0.2">
      <c r="A8" s="167">
        <v>1</v>
      </c>
      <c r="B8" s="178" t="s">
        <v>92</v>
      </c>
      <c r="C8" s="206" t="s">
        <v>93</v>
      </c>
      <c r="D8" s="180" t="s">
        <v>94</v>
      </c>
      <c r="E8" s="184">
        <v>42.655500000000004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21</v>
      </c>
      <c r="M8" s="190">
        <f>G8*(1+L8/100)</f>
        <v>0</v>
      </c>
      <c r="N8" s="190">
        <v>2.5249999999999999</v>
      </c>
      <c r="O8" s="190">
        <f>ROUND(E8*N8,2)</f>
        <v>107.71</v>
      </c>
      <c r="P8" s="190">
        <v>0</v>
      </c>
      <c r="Q8" s="190">
        <f>ROUND(E8*P8,2)</f>
        <v>0</v>
      </c>
      <c r="R8" s="190"/>
      <c r="S8" s="190"/>
      <c r="T8" s="191">
        <v>0.48</v>
      </c>
      <c r="U8" s="190">
        <f>ROUND(E8*T8,2)</f>
        <v>20.47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95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8"/>
      <c r="C9" s="207" t="s">
        <v>96</v>
      </c>
      <c r="D9" s="181"/>
      <c r="E9" s="185">
        <v>10.98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97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8"/>
      <c r="C10" s="207" t="s">
        <v>98</v>
      </c>
      <c r="D10" s="181"/>
      <c r="E10" s="185">
        <v>13.23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97</v>
      </c>
      <c r="AH10" s="166">
        <v>0</v>
      </c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8"/>
      <c r="C11" s="207" t="s">
        <v>99</v>
      </c>
      <c r="D11" s="181"/>
      <c r="E11" s="185">
        <v>6.5519999999999996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97</v>
      </c>
      <c r="AH11" s="166"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8"/>
      <c r="C12" s="207" t="s">
        <v>100</v>
      </c>
      <c r="D12" s="181"/>
      <c r="E12" s="185">
        <v>6.6870000000000003</v>
      </c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1"/>
      <c r="U12" s="190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97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8"/>
      <c r="C13" s="207" t="s">
        <v>101</v>
      </c>
      <c r="D13" s="181"/>
      <c r="E13" s="185">
        <v>2.5964999999999998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97</v>
      </c>
      <c r="AH13" s="166"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8"/>
      <c r="C14" s="207" t="s">
        <v>102</v>
      </c>
      <c r="D14" s="181"/>
      <c r="E14" s="185">
        <v>2.61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97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2</v>
      </c>
      <c r="B15" s="178" t="s">
        <v>103</v>
      </c>
      <c r="C15" s="206" t="s">
        <v>104</v>
      </c>
      <c r="D15" s="180" t="s">
        <v>105</v>
      </c>
      <c r="E15" s="184">
        <v>31.908000000000001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21</v>
      </c>
      <c r="M15" s="190">
        <f>G15*(1+L15/100)</f>
        <v>0</v>
      </c>
      <c r="N15" s="190">
        <v>3.916E-2</v>
      </c>
      <c r="O15" s="190">
        <f>ROUND(E15*N15,2)</f>
        <v>1.25</v>
      </c>
      <c r="P15" s="190">
        <v>0</v>
      </c>
      <c r="Q15" s="190">
        <f>ROUND(E15*P15,2)</f>
        <v>0</v>
      </c>
      <c r="R15" s="190"/>
      <c r="S15" s="190"/>
      <c r="T15" s="191">
        <v>1.05</v>
      </c>
      <c r="U15" s="190">
        <f>ROUND(E15*T15,2)</f>
        <v>33.5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95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8"/>
      <c r="C16" s="207" t="s">
        <v>106</v>
      </c>
      <c r="D16" s="181"/>
      <c r="E16" s="185">
        <v>7.32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97</v>
      </c>
      <c r="AH16" s="166">
        <v>0</v>
      </c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8"/>
      <c r="C17" s="207" t="s">
        <v>107</v>
      </c>
      <c r="D17" s="181"/>
      <c r="E17" s="185">
        <v>8.82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97</v>
      </c>
      <c r="AH17" s="166"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8"/>
      <c r="C18" s="207" t="s">
        <v>108</v>
      </c>
      <c r="D18" s="181"/>
      <c r="E18" s="185">
        <v>4.3680000000000003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97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8"/>
      <c r="C19" s="207" t="s">
        <v>109</v>
      </c>
      <c r="D19" s="181"/>
      <c r="E19" s="185">
        <v>4.4580000000000002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97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8"/>
      <c r="C20" s="207" t="s">
        <v>110</v>
      </c>
      <c r="D20" s="181"/>
      <c r="E20" s="185">
        <v>3.4620000000000002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97</v>
      </c>
      <c r="AH20" s="166"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8"/>
      <c r="C21" s="207" t="s">
        <v>111</v>
      </c>
      <c r="D21" s="181"/>
      <c r="E21" s="185">
        <v>3.48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97</v>
      </c>
      <c r="AH21" s="166">
        <v>0</v>
      </c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3</v>
      </c>
      <c r="B22" s="178" t="s">
        <v>112</v>
      </c>
      <c r="C22" s="206" t="s">
        <v>113</v>
      </c>
      <c r="D22" s="180" t="s">
        <v>105</v>
      </c>
      <c r="E22" s="184">
        <v>31.908000000000001</v>
      </c>
      <c r="F22" s="189"/>
      <c r="G22" s="190">
        <f>ROUND(E22*F22,2)</f>
        <v>0</v>
      </c>
      <c r="H22" s="189"/>
      <c r="I22" s="190">
        <f>ROUND(E22*H22,2)</f>
        <v>0</v>
      </c>
      <c r="J22" s="189"/>
      <c r="K22" s="190">
        <f>ROUND(E22*J22,2)</f>
        <v>0</v>
      </c>
      <c r="L22" s="190">
        <v>21</v>
      </c>
      <c r="M22" s="190">
        <f>G22*(1+L22/100)</f>
        <v>0</v>
      </c>
      <c r="N22" s="190">
        <v>0</v>
      </c>
      <c r="O22" s="190">
        <f>ROUND(E22*N22,2)</f>
        <v>0</v>
      </c>
      <c r="P22" s="190">
        <v>0</v>
      </c>
      <c r="Q22" s="190">
        <f>ROUND(E22*P22,2)</f>
        <v>0</v>
      </c>
      <c r="R22" s="190"/>
      <c r="S22" s="190"/>
      <c r="T22" s="191">
        <v>0.32</v>
      </c>
      <c r="U22" s="190">
        <f>ROUND(E22*T22,2)</f>
        <v>10.210000000000001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95</v>
      </c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8"/>
      <c r="C23" s="258" t="s">
        <v>114</v>
      </c>
      <c r="D23" s="259"/>
      <c r="E23" s="260"/>
      <c r="F23" s="261"/>
      <c r="G23" s="262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115</v>
      </c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74" t="str">
        <f>C23</f>
        <v>Včetně očištění, vytřídění a uložení bednicího materiálu.</v>
      </c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8"/>
      <c r="C24" s="207" t="s">
        <v>106</v>
      </c>
      <c r="D24" s="181"/>
      <c r="E24" s="185">
        <v>7.32</v>
      </c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1"/>
      <c r="U24" s="190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97</v>
      </c>
      <c r="AH24" s="166">
        <v>0</v>
      </c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8"/>
      <c r="C25" s="207" t="s">
        <v>107</v>
      </c>
      <c r="D25" s="181"/>
      <c r="E25" s="185">
        <v>8.82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97</v>
      </c>
      <c r="AH25" s="166"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8"/>
      <c r="C26" s="207" t="s">
        <v>108</v>
      </c>
      <c r="D26" s="181"/>
      <c r="E26" s="185">
        <v>4.3680000000000003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97</v>
      </c>
      <c r="AH26" s="166">
        <v>0</v>
      </c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8"/>
      <c r="C27" s="207" t="s">
        <v>109</v>
      </c>
      <c r="D27" s="181"/>
      <c r="E27" s="185">
        <v>4.4580000000000002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97</v>
      </c>
      <c r="AH27" s="166">
        <v>0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8"/>
      <c r="C28" s="207" t="s">
        <v>110</v>
      </c>
      <c r="D28" s="181"/>
      <c r="E28" s="185">
        <v>3.4620000000000002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1"/>
      <c r="U28" s="190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97</v>
      </c>
      <c r="AH28" s="166">
        <v>0</v>
      </c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8"/>
      <c r="C29" s="207" t="s">
        <v>111</v>
      </c>
      <c r="D29" s="181"/>
      <c r="E29" s="185">
        <v>3.48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97</v>
      </c>
      <c r="AH29" s="166">
        <v>0</v>
      </c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>
        <v>4</v>
      </c>
      <c r="B30" s="178" t="s">
        <v>116</v>
      </c>
      <c r="C30" s="206" t="s">
        <v>117</v>
      </c>
      <c r="D30" s="180" t="s">
        <v>94</v>
      </c>
      <c r="E30" s="184">
        <v>3.8205300000000002</v>
      </c>
      <c r="F30" s="189"/>
      <c r="G30" s="190">
        <f>ROUND(E30*F30,2)</f>
        <v>0</v>
      </c>
      <c r="H30" s="189"/>
      <c r="I30" s="190">
        <f>ROUND(E30*H30,2)</f>
        <v>0</v>
      </c>
      <c r="J30" s="189"/>
      <c r="K30" s="190">
        <f>ROUND(E30*J30,2)</f>
        <v>0</v>
      </c>
      <c r="L30" s="190">
        <v>21</v>
      </c>
      <c r="M30" s="190">
        <f>G30*(1+L30/100)</f>
        <v>0</v>
      </c>
      <c r="N30" s="190">
        <v>2.5249999999999999</v>
      </c>
      <c r="O30" s="190">
        <f>ROUND(E30*N30,2)</f>
        <v>9.65</v>
      </c>
      <c r="P30" s="190">
        <v>0</v>
      </c>
      <c r="Q30" s="190">
        <f>ROUND(E30*P30,2)</f>
        <v>0</v>
      </c>
      <c r="R30" s="190"/>
      <c r="S30" s="190"/>
      <c r="T30" s="191">
        <v>3.2130000000000001</v>
      </c>
      <c r="U30" s="190">
        <f>ROUND(E30*T30,2)</f>
        <v>12.28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95</v>
      </c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8"/>
      <c r="C31" s="258" t="s">
        <v>118</v>
      </c>
      <c r="D31" s="259"/>
      <c r="E31" s="260"/>
      <c r="F31" s="261"/>
      <c r="G31" s="262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115</v>
      </c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74" t="str">
        <f>C31</f>
        <v>Včetně vytvoření dilatačních spár, bez zaplnění.</v>
      </c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8"/>
      <c r="C32" s="207" t="s">
        <v>119</v>
      </c>
      <c r="D32" s="181"/>
      <c r="E32" s="185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97</v>
      </c>
      <c r="AH32" s="166">
        <v>0</v>
      </c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8"/>
      <c r="C33" s="207" t="s">
        <v>120</v>
      </c>
      <c r="D33" s="181"/>
      <c r="E33" s="185">
        <v>0.97599999999999998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97</v>
      </c>
      <c r="AH33" s="166">
        <v>0</v>
      </c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8"/>
      <c r="C34" s="207" t="s">
        <v>121</v>
      </c>
      <c r="D34" s="181"/>
      <c r="E34" s="185">
        <v>1.1759999999999999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97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8"/>
      <c r="C35" s="207" t="s">
        <v>122</v>
      </c>
      <c r="D35" s="181"/>
      <c r="E35" s="185">
        <v>0.58240000000000003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97</v>
      </c>
      <c r="AH35" s="166">
        <v>0</v>
      </c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8"/>
      <c r="C36" s="207" t="s">
        <v>123</v>
      </c>
      <c r="D36" s="181"/>
      <c r="E36" s="185">
        <v>0.59440000000000004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97</v>
      </c>
      <c r="AH36" s="166">
        <v>0</v>
      </c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8"/>
      <c r="C37" s="207" t="s">
        <v>124</v>
      </c>
      <c r="D37" s="181"/>
      <c r="E37" s="185">
        <v>0.24523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97</v>
      </c>
      <c r="AH37" s="166">
        <v>0</v>
      </c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8"/>
      <c r="C38" s="207" t="s">
        <v>125</v>
      </c>
      <c r="D38" s="181"/>
      <c r="E38" s="185">
        <v>0.2465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97</v>
      </c>
      <c r="AH38" s="166">
        <v>0</v>
      </c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x14ac:dyDescent="0.2">
      <c r="A39" s="175" t="s">
        <v>90</v>
      </c>
      <c r="B39" s="179" t="s">
        <v>58</v>
      </c>
      <c r="C39" s="208" t="s">
        <v>59</v>
      </c>
      <c r="D39" s="182"/>
      <c r="E39" s="186"/>
      <c r="F39" s="192"/>
      <c r="G39" s="192">
        <f>SUMIF(AG40:AG74,"&lt;&gt;NOR",G40:G74)</f>
        <v>0</v>
      </c>
      <c r="H39" s="192"/>
      <c r="I39" s="192">
        <f>SUM(I40:I74)</f>
        <v>0</v>
      </c>
      <c r="J39" s="192"/>
      <c r="K39" s="192">
        <f>SUM(K40:K74)</f>
        <v>0</v>
      </c>
      <c r="L39" s="192"/>
      <c r="M39" s="192">
        <f>SUM(M40:M74)</f>
        <v>0</v>
      </c>
      <c r="N39" s="192"/>
      <c r="O39" s="192">
        <f>SUM(O40:O74)</f>
        <v>136.54</v>
      </c>
      <c r="P39" s="192"/>
      <c r="Q39" s="192">
        <f>SUM(Q40:Q74)</f>
        <v>0</v>
      </c>
      <c r="R39" s="192"/>
      <c r="S39" s="192"/>
      <c r="T39" s="193"/>
      <c r="U39" s="192">
        <f>SUM(U40:U74)</f>
        <v>440.59999999999997</v>
      </c>
      <c r="AG39" t="s">
        <v>91</v>
      </c>
    </row>
    <row r="40" spans="1:60" outlineLevel="1" x14ac:dyDescent="0.2">
      <c r="A40" s="167">
        <v>5</v>
      </c>
      <c r="B40" s="178" t="s">
        <v>126</v>
      </c>
      <c r="C40" s="206" t="s">
        <v>127</v>
      </c>
      <c r="D40" s="180" t="s">
        <v>94</v>
      </c>
      <c r="E40" s="184">
        <v>46.735950000000003</v>
      </c>
      <c r="F40" s="189"/>
      <c r="G40" s="190">
        <f>ROUND(E40*F40,2)</f>
        <v>0</v>
      </c>
      <c r="H40" s="189"/>
      <c r="I40" s="190">
        <f>ROUND(E40*H40,2)</f>
        <v>0</v>
      </c>
      <c r="J40" s="189"/>
      <c r="K40" s="190">
        <f>ROUND(E40*J40,2)</f>
        <v>0</v>
      </c>
      <c r="L40" s="190">
        <v>21</v>
      </c>
      <c r="M40" s="190">
        <f>G40*(1+L40/100)</f>
        <v>0</v>
      </c>
      <c r="N40" s="190">
        <v>2.5276700000000001</v>
      </c>
      <c r="O40" s="190">
        <f>ROUND(E40*N40,2)</f>
        <v>118.13</v>
      </c>
      <c r="P40" s="190">
        <v>0</v>
      </c>
      <c r="Q40" s="190">
        <f>ROUND(E40*P40,2)</f>
        <v>0</v>
      </c>
      <c r="R40" s="190"/>
      <c r="S40" s="190"/>
      <c r="T40" s="191">
        <v>1.093</v>
      </c>
      <c r="U40" s="190">
        <f>ROUND(E40*T40,2)</f>
        <v>51.08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95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8"/>
      <c r="C41" s="207" t="s">
        <v>128</v>
      </c>
      <c r="D41" s="181"/>
      <c r="E41" s="185">
        <v>11.0166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97</v>
      </c>
      <c r="AH41" s="166">
        <v>0</v>
      </c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8"/>
      <c r="C42" s="207" t="s">
        <v>129</v>
      </c>
      <c r="D42" s="181"/>
      <c r="E42" s="185">
        <v>13.274100000000001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97</v>
      </c>
      <c r="AH42" s="166">
        <v>0</v>
      </c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8"/>
      <c r="C43" s="207" t="s">
        <v>130</v>
      </c>
      <c r="D43" s="181"/>
      <c r="E43" s="185">
        <v>7.4256000000000002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97</v>
      </c>
      <c r="AH43" s="166">
        <v>0</v>
      </c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8"/>
      <c r="C44" s="207" t="s">
        <v>131</v>
      </c>
      <c r="D44" s="181"/>
      <c r="E44" s="185">
        <v>8.1358499999999996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97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8"/>
      <c r="C45" s="207" t="s">
        <v>132</v>
      </c>
      <c r="D45" s="181"/>
      <c r="E45" s="185">
        <v>3.1158000000000001</v>
      </c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97</v>
      </c>
      <c r="AH45" s="166">
        <v>0</v>
      </c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8"/>
      <c r="C46" s="207" t="s">
        <v>133</v>
      </c>
      <c r="D46" s="181"/>
      <c r="E46" s="185">
        <v>3.7679999999999998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97</v>
      </c>
      <c r="AH46" s="166">
        <v>0</v>
      </c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>
        <v>6</v>
      </c>
      <c r="B47" s="178" t="s">
        <v>134</v>
      </c>
      <c r="C47" s="206" t="s">
        <v>135</v>
      </c>
      <c r="D47" s="180" t="s">
        <v>105</v>
      </c>
      <c r="E47" s="184">
        <v>69.661199999999994</v>
      </c>
      <c r="F47" s="189"/>
      <c r="G47" s="190">
        <f>ROUND(E47*F47,2)</f>
        <v>0</v>
      </c>
      <c r="H47" s="189"/>
      <c r="I47" s="190">
        <f>ROUND(E47*H47,2)</f>
        <v>0</v>
      </c>
      <c r="J47" s="189"/>
      <c r="K47" s="190">
        <f>ROUND(E47*J47,2)</f>
        <v>0</v>
      </c>
      <c r="L47" s="190">
        <v>21</v>
      </c>
      <c r="M47" s="190">
        <f>G47*(1+L47/100)</f>
        <v>0</v>
      </c>
      <c r="N47" s="190">
        <v>3.5249999999999997E-2</v>
      </c>
      <c r="O47" s="190">
        <f>ROUND(E47*N47,2)</f>
        <v>2.46</v>
      </c>
      <c r="P47" s="190">
        <v>0</v>
      </c>
      <c r="Q47" s="190">
        <f>ROUND(E47*P47,2)</f>
        <v>0</v>
      </c>
      <c r="R47" s="190"/>
      <c r="S47" s="190"/>
      <c r="T47" s="191">
        <v>0.74</v>
      </c>
      <c r="U47" s="190">
        <f>ROUND(E47*T47,2)</f>
        <v>51.55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95</v>
      </c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8"/>
      <c r="C48" s="207" t="s">
        <v>136</v>
      </c>
      <c r="D48" s="181"/>
      <c r="E48" s="185">
        <v>18.361000000000001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97</v>
      </c>
      <c r="AH48" s="166">
        <v>0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8"/>
      <c r="C49" s="207" t="s">
        <v>137</v>
      </c>
      <c r="D49" s="181"/>
      <c r="E49" s="185">
        <v>26.548200000000001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97</v>
      </c>
      <c r="AH49" s="166">
        <v>0</v>
      </c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8"/>
      <c r="C50" s="207" t="s">
        <v>138</v>
      </c>
      <c r="D50" s="181"/>
      <c r="E50" s="185">
        <v>24.751999999999999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97</v>
      </c>
      <c r="AH50" s="166">
        <v>0</v>
      </c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 x14ac:dyDescent="0.2">
      <c r="A51" s="167">
        <v>7</v>
      </c>
      <c r="B51" s="178" t="s">
        <v>139</v>
      </c>
      <c r="C51" s="206" t="s">
        <v>140</v>
      </c>
      <c r="D51" s="180" t="s">
        <v>105</v>
      </c>
      <c r="E51" s="184">
        <v>69.661199999999994</v>
      </c>
      <c r="F51" s="189"/>
      <c r="G51" s="190">
        <f>ROUND(E51*F51,2)</f>
        <v>0</v>
      </c>
      <c r="H51" s="189"/>
      <c r="I51" s="190">
        <f>ROUND(E51*H51,2)</f>
        <v>0</v>
      </c>
      <c r="J51" s="189"/>
      <c r="K51" s="190">
        <f>ROUND(E51*J51,2)</f>
        <v>0</v>
      </c>
      <c r="L51" s="190">
        <v>21</v>
      </c>
      <c r="M51" s="190">
        <f>G51*(1+L51/100)</f>
        <v>0</v>
      </c>
      <c r="N51" s="190">
        <v>0</v>
      </c>
      <c r="O51" s="190">
        <f>ROUND(E51*N51,2)</f>
        <v>0</v>
      </c>
      <c r="P51" s="190">
        <v>0</v>
      </c>
      <c r="Q51" s="190">
        <f>ROUND(E51*P51,2)</f>
        <v>0</v>
      </c>
      <c r="R51" s="190"/>
      <c r="S51" s="190"/>
      <c r="T51" s="191">
        <v>0.35</v>
      </c>
      <c r="U51" s="190">
        <f>ROUND(E51*T51,2)</f>
        <v>24.38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95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8"/>
      <c r="C52" s="207" t="s">
        <v>136</v>
      </c>
      <c r="D52" s="181"/>
      <c r="E52" s="185">
        <v>18.361000000000001</v>
      </c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97</v>
      </c>
      <c r="AH52" s="166">
        <v>0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8"/>
      <c r="C53" s="207" t="s">
        <v>137</v>
      </c>
      <c r="D53" s="181"/>
      <c r="E53" s="185">
        <v>26.548200000000001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97</v>
      </c>
      <c r="AH53" s="166">
        <v>0</v>
      </c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8"/>
      <c r="C54" s="207" t="s">
        <v>138</v>
      </c>
      <c r="D54" s="181"/>
      <c r="E54" s="185">
        <v>24.751999999999999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97</v>
      </c>
      <c r="AH54" s="166">
        <v>0</v>
      </c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>
        <v>8</v>
      </c>
      <c r="B55" s="178" t="s">
        <v>141</v>
      </c>
      <c r="C55" s="206" t="s">
        <v>142</v>
      </c>
      <c r="D55" s="180" t="s">
        <v>105</v>
      </c>
      <c r="E55" s="184">
        <v>172.25059999999999</v>
      </c>
      <c r="F55" s="189"/>
      <c r="G55" s="190">
        <f>ROUND(E55*F55,2)</f>
        <v>0</v>
      </c>
      <c r="H55" s="189"/>
      <c r="I55" s="190">
        <f>ROUND(E55*H55,2)</f>
        <v>0</v>
      </c>
      <c r="J55" s="189"/>
      <c r="K55" s="190">
        <f>ROUND(E55*J55,2)</f>
        <v>0</v>
      </c>
      <c r="L55" s="190">
        <v>21</v>
      </c>
      <c r="M55" s="190">
        <f>G55*(1+L55/100)</f>
        <v>0</v>
      </c>
      <c r="N55" s="190">
        <v>6.0310000000000002E-2</v>
      </c>
      <c r="O55" s="190">
        <f>ROUND(E55*N55,2)</f>
        <v>10.39</v>
      </c>
      <c r="P55" s="190">
        <v>0</v>
      </c>
      <c r="Q55" s="190">
        <f>ROUND(E55*P55,2)</f>
        <v>0</v>
      </c>
      <c r="R55" s="190"/>
      <c r="S55" s="190"/>
      <c r="T55" s="191">
        <v>0.65</v>
      </c>
      <c r="U55" s="190">
        <f>ROUND(E55*T55,2)</f>
        <v>111.96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95</v>
      </c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8"/>
      <c r="C56" s="207" t="s">
        <v>143</v>
      </c>
      <c r="D56" s="181"/>
      <c r="E56" s="185">
        <v>36.722000000000001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97</v>
      </c>
      <c r="AH56" s="166">
        <v>0</v>
      </c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8"/>
      <c r="C57" s="207" t="s">
        <v>144</v>
      </c>
      <c r="D57" s="181"/>
      <c r="E57" s="185">
        <v>35.397599999999997</v>
      </c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97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8"/>
      <c r="C58" s="207" t="s">
        <v>145</v>
      </c>
      <c r="D58" s="181"/>
      <c r="E58" s="185">
        <v>54.238999999999997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97</v>
      </c>
      <c r="AH58" s="166">
        <v>0</v>
      </c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8"/>
      <c r="C59" s="207" t="s">
        <v>146</v>
      </c>
      <c r="D59" s="181"/>
      <c r="E59" s="185">
        <v>20.771999999999998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97</v>
      </c>
      <c r="AH59" s="166">
        <v>0</v>
      </c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8"/>
      <c r="C60" s="207" t="s">
        <v>147</v>
      </c>
      <c r="D60" s="181"/>
      <c r="E60" s="185">
        <v>25.12</v>
      </c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97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22.5" outlineLevel="1" x14ac:dyDescent="0.2">
      <c r="A61" s="167">
        <v>9</v>
      </c>
      <c r="B61" s="178" t="s">
        <v>148</v>
      </c>
      <c r="C61" s="206" t="s">
        <v>149</v>
      </c>
      <c r="D61" s="180" t="s">
        <v>105</v>
      </c>
      <c r="E61" s="184">
        <v>172.25059999999999</v>
      </c>
      <c r="F61" s="189"/>
      <c r="G61" s="190">
        <f>ROUND(E61*F61,2)</f>
        <v>0</v>
      </c>
      <c r="H61" s="189"/>
      <c r="I61" s="190">
        <f>ROUND(E61*H61,2)</f>
        <v>0</v>
      </c>
      <c r="J61" s="189"/>
      <c r="K61" s="190">
        <f>ROUND(E61*J61,2)</f>
        <v>0</v>
      </c>
      <c r="L61" s="190">
        <v>21</v>
      </c>
      <c r="M61" s="190">
        <f>G61*(1+L61/100)</f>
        <v>0</v>
      </c>
      <c r="N61" s="190">
        <v>0</v>
      </c>
      <c r="O61" s="190">
        <f>ROUND(E61*N61,2)</f>
        <v>0</v>
      </c>
      <c r="P61" s="190">
        <v>0</v>
      </c>
      <c r="Q61" s="190">
        <f>ROUND(E61*P61,2)</f>
        <v>0</v>
      </c>
      <c r="R61" s="190"/>
      <c r="S61" s="190"/>
      <c r="T61" s="191">
        <v>0.35</v>
      </c>
      <c r="U61" s="190">
        <f>ROUND(E61*T61,2)</f>
        <v>60.29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95</v>
      </c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8"/>
      <c r="C62" s="207" t="s">
        <v>143</v>
      </c>
      <c r="D62" s="181"/>
      <c r="E62" s="185">
        <v>36.722000000000001</v>
      </c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97</v>
      </c>
      <c r="AH62" s="166">
        <v>0</v>
      </c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8"/>
      <c r="C63" s="207" t="s">
        <v>144</v>
      </c>
      <c r="D63" s="181"/>
      <c r="E63" s="185">
        <v>35.397599999999997</v>
      </c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97</v>
      </c>
      <c r="AH63" s="166">
        <v>0</v>
      </c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8"/>
      <c r="C64" s="207" t="s">
        <v>145</v>
      </c>
      <c r="D64" s="181"/>
      <c r="E64" s="185">
        <v>54.238999999999997</v>
      </c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97</v>
      </c>
      <c r="AH64" s="166">
        <v>0</v>
      </c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8"/>
      <c r="C65" s="207" t="s">
        <v>146</v>
      </c>
      <c r="D65" s="181"/>
      <c r="E65" s="185">
        <v>20.771999999999998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97</v>
      </c>
      <c r="AH65" s="166">
        <v>0</v>
      </c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8"/>
      <c r="C66" s="207" t="s">
        <v>147</v>
      </c>
      <c r="D66" s="181"/>
      <c r="E66" s="185">
        <v>25.12</v>
      </c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1"/>
      <c r="U66" s="190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97</v>
      </c>
      <c r="AH66" s="166">
        <v>0</v>
      </c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>
        <v>10</v>
      </c>
      <c r="B67" s="178" t="s">
        <v>150</v>
      </c>
      <c r="C67" s="206" t="s">
        <v>151</v>
      </c>
      <c r="D67" s="180" t="s">
        <v>152</v>
      </c>
      <c r="E67" s="184">
        <v>5.3970000000000002</v>
      </c>
      <c r="F67" s="189"/>
      <c r="G67" s="190">
        <f>ROUND(E67*F67,2)</f>
        <v>0</v>
      </c>
      <c r="H67" s="189"/>
      <c r="I67" s="190">
        <f>ROUND(E67*H67,2)</f>
        <v>0</v>
      </c>
      <c r="J67" s="189"/>
      <c r="K67" s="190">
        <f>ROUND(E67*J67,2)</f>
        <v>0</v>
      </c>
      <c r="L67" s="190">
        <v>21</v>
      </c>
      <c r="M67" s="190">
        <f>G67*(1+L67/100)</f>
        <v>0</v>
      </c>
      <c r="N67" s="190">
        <v>1.0202899999999999</v>
      </c>
      <c r="O67" s="190">
        <f>ROUND(E67*N67,2)</f>
        <v>5.51</v>
      </c>
      <c r="P67" s="190">
        <v>0</v>
      </c>
      <c r="Q67" s="190">
        <f>ROUND(E67*P67,2)</f>
        <v>0</v>
      </c>
      <c r="R67" s="190"/>
      <c r="S67" s="190"/>
      <c r="T67" s="191">
        <v>25.271000000000001</v>
      </c>
      <c r="U67" s="190">
        <f>ROUND(E67*T67,2)</f>
        <v>136.38999999999999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95</v>
      </c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ht="22.5" outlineLevel="1" x14ac:dyDescent="0.2">
      <c r="A68" s="167"/>
      <c r="B68" s="178"/>
      <c r="C68" s="207" t="s">
        <v>153</v>
      </c>
      <c r="D68" s="181"/>
      <c r="E68" s="185">
        <v>5.3970000000000002</v>
      </c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1"/>
      <c r="U68" s="190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97</v>
      </c>
      <c r="AH68" s="166">
        <v>0</v>
      </c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ht="22.5" outlineLevel="1" x14ac:dyDescent="0.2">
      <c r="A69" s="167">
        <v>11</v>
      </c>
      <c r="B69" s="178" t="s">
        <v>154</v>
      </c>
      <c r="C69" s="206" t="s">
        <v>155</v>
      </c>
      <c r="D69" s="180" t="s">
        <v>156</v>
      </c>
      <c r="E69" s="184">
        <v>27.8</v>
      </c>
      <c r="F69" s="189"/>
      <c r="G69" s="190">
        <f>ROUND(E69*F69,2)</f>
        <v>0</v>
      </c>
      <c r="H69" s="189"/>
      <c r="I69" s="190">
        <f>ROUND(E69*H69,2)</f>
        <v>0</v>
      </c>
      <c r="J69" s="189"/>
      <c r="K69" s="190">
        <f>ROUND(E69*J69,2)</f>
        <v>0</v>
      </c>
      <c r="L69" s="190">
        <v>21</v>
      </c>
      <c r="M69" s="190">
        <f>G69*(1+L69/100)</f>
        <v>0</v>
      </c>
      <c r="N69" s="190">
        <v>0</v>
      </c>
      <c r="O69" s="190">
        <f>ROUND(E69*N69,2)</f>
        <v>0</v>
      </c>
      <c r="P69" s="190">
        <v>0</v>
      </c>
      <c r="Q69" s="190">
        <f>ROUND(E69*P69,2)</f>
        <v>0</v>
      </c>
      <c r="R69" s="190"/>
      <c r="S69" s="190"/>
      <c r="T69" s="191">
        <v>0.05</v>
      </c>
      <c r="U69" s="190">
        <f>ROUND(E69*T69,2)</f>
        <v>1.39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95</v>
      </c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8"/>
      <c r="C70" s="207" t="s">
        <v>157</v>
      </c>
      <c r="D70" s="181"/>
      <c r="E70" s="185">
        <v>27.8</v>
      </c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97</v>
      </c>
      <c r="AH70" s="166">
        <v>0</v>
      </c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>
        <v>12</v>
      </c>
      <c r="B71" s="178" t="s">
        <v>158</v>
      </c>
      <c r="C71" s="206" t="s">
        <v>159</v>
      </c>
      <c r="D71" s="180" t="s">
        <v>156</v>
      </c>
      <c r="E71" s="184">
        <v>27.8</v>
      </c>
      <c r="F71" s="189"/>
      <c r="G71" s="190">
        <f>ROUND(E71*F71,2)</f>
        <v>0</v>
      </c>
      <c r="H71" s="189"/>
      <c r="I71" s="190">
        <f>ROUND(E71*H71,2)</f>
        <v>0</v>
      </c>
      <c r="J71" s="189"/>
      <c r="K71" s="190">
        <f>ROUND(E71*J71,2)</f>
        <v>0</v>
      </c>
      <c r="L71" s="190">
        <v>21</v>
      </c>
      <c r="M71" s="190">
        <f>G71*(1+L71/100)</f>
        <v>0</v>
      </c>
      <c r="N71" s="190">
        <v>0</v>
      </c>
      <c r="O71" s="190">
        <f>ROUND(E71*N71,2)</f>
        <v>0</v>
      </c>
      <c r="P71" s="190">
        <v>0</v>
      </c>
      <c r="Q71" s="190">
        <f>ROUND(E71*P71,2)</f>
        <v>0</v>
      </c>
      <c r="R71" s="190"/>
      <c r="S71" s="190"/>
      <c r="T71" s="191">
        <v>0.128</v>
      </c>
      <c r="U71" s="190">
        <f>ROUND(E71*T71,2)</f>
        <v>3.56</v>
      </c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95</v>
      </c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8"/>
      <c r="C72" s="207" t="s">
        <v>157</v>
      </c>
      <c r="D72" s="181"/>
      <c r="E72" s="185">
        <v>27.8</v>
      </c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1"/>
      <c r="U72" s="190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97</v>
      </c>
      <c r="AH72" s="166">
        <v>0</v>
      </c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>
        <v>13</v>
      </c>
      <c r="B73" s="178" t="s">
        <v>160</v>
      </c>
      <c r="C73" s="206" t="s">
        <v>202</v>
      </c>
      <c r="D73" s="180" t="s">
        <v>161</v>
      </c>
      <c r="E73" s="184">
        <v>12</v>
      </c>
      <c r="F73" s="189"/>
      <c r="G73" s="190">
        <f>ROUND(E73*F73,2)</f>
        <v>0</v>
      </c>
      <c r="H73" s="189"/>
      <c r="I73" s="190">
        <f>ROUND(E73*H73,2)</f>
        <v>0</v>
      </c>
      <c r="J73" s="189"/>
      <c r="K73" s="190">
        <f>ROUND(E73*J73,2)</f>
        <v>0</v>
      </c>
      <c r="L73" s="190">
        <v>21</v>
      </c>
      <c r="M73" s="190">
        <f>G73*(1+L73/100)</f>
        <v>0</v>
      </c>
      <c r="N73" s="190">
        <v>4.1999999999999997E-3</v>
      </c>
      <c r="O73" s="190">
        <f>ROUND(E73*N73,2)</f>
        <v>0.05</v>
      </c>
      <c r="P73" s="190">
        <v>0</v>
      </c>
      <c r="Q73" s="190">
        <f>ROUND(E73*P73,2)</f>
        <v>0</v>
      </c>
      <c r="R73" s="190"/>
      <c r="S73" s="190"/>
      <c r="T73" s="191">
        <v>0</v>
      </c>
      <c r="U73" s="190">
        <f>ROUND(E73*T73,2)</f>
        <v>0</v>
      </c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162</v>
      </c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8"/>
      <c r="C74" s="207" t="s">
        <v>163</v>
      </c>
      <c r="D74" s="181"/>
      <c r="E74" s="185">
        <v>12</v>
      </c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97</v>
      </c>
      <c r="AH74" s="166">
        <v>0</v>
      </c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x14ac:dyDescent="0.2">
      <c r="A75" s="175" t="s">
        <v>90</v>
      </c>
      <c r="B75" s="179" t="s">
        <v>60</v>
      </c>
      <c r="C75" s="208" t="s">
        <v>61</v>
      </c>
      <c r="D75" s="182"/>
      <c r="E75" s="186"/>
      <c r="F75" s="192"/>
      <c r="G75" s="192">
        <f>SUMIF(AG76:AG91,"&lt;&gt;NOR",G76:G91)</f>
        <v>0</v>
      </c>
      <c r="H75" s="192"/>
      <c r="I75" s="192">
        <f>SUM(I76:I91)</f>
        <v>0</v>
      </c>
      <c r="J75" s="192"/>
      <c r="K75" s="192">
        <f>SUM(K76:K91)</f>
        <v>0</v>
      </c>
      <c r="L75" s="192"/>
      <c r="M75" s="192">
        <f>SUM(M76:M91)</f>
        <v>0</v>
      </c>
      <c r="N75" s="192"/>
      <c r="O75" s="192">
        <f>SUM(O76:O91)</f>
        <v>62.839999999999996</v>
      </c>
      <c r="P75" s="192"/>
      <c r="Q75" s="192">
        <f>SUM(Q76:Q91)</f>
        <v>0</v>
      </c>
      <c r="R75" s="192"/>
      <c r="S75" s="192"/>
      <c r="T75" s="193"/>
      <c r="U75" s="192">
        <f>SUM(U76:U91)</f>
        <v>185.79000000000002</v>
      </c>
      <c r="AG75" t="s">
        <v>91</v>
      </c>
    </row>
    <row r="76" spans="1:60" outlineLevel="1" x14ac:dyDescent="0.2">
      <c r="A76" s="167">
        <v>14</v>
      </c>
      <c r="B76" s="178" t="s">
        <v>164</v>
      </c>
      <c r="C76" s="206" t="s">
        <v>165</v>
      </c>
      <c r="D76" s="180" t="s">
        <v>94</v>
      </c>
      <c r="E76" s="184">
        <v>21.58184</v>
      </c>
      <c r="F76" s="189"/>
      <c r="G76" s="190">
        <f>ROUND(E76*F76,2)</f>
        <v>0</v>
      </c>
      <c r="H76" s="189"/>
      <c r="I76" s="190">
        <f>ROUND(E76*H76,2)</f>
        <v>0</v>
      </c>
      <c r="J76" s="189"/>
      <c r="K76" s="190">
        <f>ROUND(E76*J76,2)</f>
        <v>0</v>
      </c>
      <c r="L76" s="190">
        <v>21</v>
      </c>
      <c r="M76" s="190">
        <f>G76*(1+L76/100)</f>
        <v>0</v>
      </c>
      <c r="N76" s="190">
        <v>2.5251399999999999</v>
      </c>
      <c r="O76" s="190">
        <f>ROUND(E76*N76,2)</f>
        <v>54.5</v>
      </c>
      <c r="P76" s="190">
        <v>0</v>
      </c>
      <c r="Q76" s="190">
        <f>ROUND(E76*P76,2)</f>
        <v>0</v>
      </c>
      <c r="R76" s="190"/>
      <c r="S76" s="190"/>
      <c r="T76" s="191">
        <v>0.98699999999999999</v>
      </c>
      <c r="U76" s="190">
        <f>ROUND(E76*T76,2)</f>
        <v>21.3</v>
      </c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95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ht="22.5" outlineLevel="1" x14ac:dyDescent="0.2">
      <c r="A77" s="167"/>
      <c r="B77" s="178"/>
      <c r="C77" s="207" t="s">
        <v>166</v>
      </c>
      <c r="D77" s="181"/>
      <c r="E77" s="185">
        <v>21.58184</v>
      </c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97</v>
      </c>
      <c r="AH77" s="166">
        <v>0</v>
      </c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ht="22.5" outlineLevel="1" x14ac:dyDescent="0.2">
      <c r="A78" s="167">
        <v>15</v>
      </c>
      <c r="B78" s="178" t="s">
        <v>167</v>
      </c>
      <c r="C78" s="206" t="s">
        <v>168</v>
      </c>
      <c r="D78" s="180" t="s">
        <v>105</v>
      </c>
      <c r="E78" s="184">
        <v>77.078000000000003</v>
      </c>
      <c r="F78" s="189"/>
      <c r="G78" s="190">
        <f>ROUND(E78*F78,2)</f>
        <v>0</v>
      </c>
      <c r="H78" s="189"/>
      <c r="I78" s="190">
        <f>ROUND(E78*H78,2)</f>
        <v>0</v>
      </c>
      <c r="J78" s="189"/>
      <c r="K78" s="190">
        <f>ROUND(E78*J78,2)</f>
        <v>0</v>
      </c>
      <c r="L78" s="190">
        <v>21</v>
      </c>
      <c r="M78" s="190">
        <f>G78*(1+L78/100)</f>
        <v>0</v>
      </c>
      <c r="N78" s="190">
        <v>3.4909999999999997E-2</v>
      </c>
      <c r="O78" s="190">
        <f>ROUND(E78*N78,2)</f>
        <v>2.69</v>
      </c>
      <c r="P78" s="190">
        <v>0</v>
      </c>
      <c r="Q78" s="190">
        <f>ROUND(E78*P78,2)</f>
        <v>0</v>
      </c>
      <c r="R78" s="190"/>
      <c r="S78" s="190"/>
      <c r="T78" s="191">
        <v>0.83499999999999996</v>
      </c>
      <c r="U78" s="190">
        <f>ROUND(E78*T78,2)</f>
        <v>64.36</v>
      </c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 t="s">
        <v>95</v>
      </c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ht="22.5" outlineLevel="1" x14ac:dyDescent="0.2">
      <c r="A79" s="167"/>
      <c r="B79" s="178"/>
      <c r="C79" s="207" t="s">
        <v>169</v>
      </c>
      <c r="D79" s="181"/>
      <c r="E79" s="185">
        <v>77.078000000000003</v>
      </c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97</v>
      </c>
      <c r="AH79" s="166">
        <v>0</v>
      </c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ht="22.5" outlineLevel="1" x14ac:dyDescent="0.2">
      <c r="A80" s="167">
        <v>16</v>
      </c>
      <c r="B80" s="178" t="s">
        <v>170</v>
      </c>
      <c r="C80" s="206" t="s">
        <v>171</v>
      </c>
      <c r="D80" s="180" t="s">
        <v>105</v>
      </c>
      <c r="E80" s="184">
        <v>77.078000000000003</v>
      </c>
      <c r="F80" s="189"/>
      <c r="G80" s="190">
        <f>ROUND(E80*F80,2)</f>
        <v>0</v>
      </c>
      <c r="H80" s="189"/>
      <c r="I80" s="190">
        <f>ROUND(E80*H80,2)</f>
        <v>0</v>
      </c>
      <c r="J80" s="189"/>
      <c r="K80" s="190">
        <f>ROUND(E80*J80,2)</f>
        <v>0</v>
      </c>
      <c r="L80" s="190">
        <v>21</v>
      </c>
      <c r="M80" s="190">
        <f>G80*(1+L80/100)</f>
        <v>0</v>
      </c>
      <c r="N80" s="190">
        <v>0</v>
      </c>
      <c r="O80" s="190">
        <f>ROUND(E80*N80,2)</f>
        <v>0</v>
      </c>
      <c r="P80" s="190">
        <v>0</v>
      </c>
      <c r="Q80" s="190">
        <f>ROUND(E80*P80,2)</f>
        <v>0</v>
      </c>
      <c r="R80" s="190"/>
      <c r="S80" s="190"/>
      <c r="T80" s="191">
        <v>0.41599999999999998</v>
      </c>
      <c r="U80" s="190">
        <f>ROUND(E80*T80,2)</f>
        <v>32.06</v>
      </c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 t="s">
        <v>95</v>
      </c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ht="22.5" outlineLevel="1" x14ac:dyDescent="0.2">
      <c r="A81" s="167"/>
      <c r="B81" s="178"/>
      <c r="C81" s="207" t="s">
        <v>169</v>
      </c>
      <c r="D81" s="181"/>
      <c r="E81" s="185">
        <v>77.078000000000003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97</v>
      </c>
      <c r="AH81" s="166">
        <v>0</v>
      </c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>
        <v>17</v>
      </c>
      <c r="B82" s="178" t="s">
        <v>172</v>
      </c>
      <c r="C82" s="206" t="s">
        <v>173</v>
      </c>
      <c r="D82" s="180" t="s">
        <v>152</v>
      </c>
      <c r="E82" s="184">
        <v>1.5289999999999999</v>
      </c>
      <c r="F82" s="189"/>
      <c r="G82" s="190">
        <f>ROUND(E82*F82,2)</f>
        <v>0</v>
      </c>
      <c r="H82" s="189"/>
      <c r="I82" s="190">
        <f>ROUND(E82*H82,2)</f>
        <v>0</v>
      </c>
      <c r="J82" s="189"/>
      <c r="K82" s="190">
        <f>ROUND(E82*J82,2)</f>
        <v>0</v>
      </c>
      <c r="L82" s="190">
        <v>21</v>
      </c>
      <c r="M82" s="190">
        <f>G82*(1+L82/100)</f>
        <v>0</v>
      </c>
      <c r="N82" s="190">
        <v>1.02139</v>
      </c>
      <c r="O82" s="190">
        <f>ROUND(E82*N82,2)</f>
        <v>1.56</v>
      </c>
      <c r="P82" s="190">
        <v>0</v>
      </c>
      <c r="Q82" s="190">
        <f>ROUND(E82*P82,2)</f>
        <v>0</v>
      </c>
      <c r="R82" s="190"/>
      <c r="S82" s="190"/>
      <c r="T82" s="191">
        <v>26.616</v>
      </c>
      <c r="U82" s="190">
        <f>ROUND(E82*T82,2)</f>
        <v>40.700000000000003</v>
      </c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95</v>
      </c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8"/>
      <c r="C83" s="207" t="s">
        <v>174</v>
      </c>
      <c r="D83" s="181"/>
      <c r="E83" s="185">
        <v>1.5289999999999999</v>
      </c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97</v>
      </c>
      <c r="AH83" s="166">
        <v>0</v>
      </c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>
        <v>18</v>
      </c>
      <c r="B84" s="178" t="s">
        <v>175</v>
      </c>
      <c r="C84" s="206" t="s">
        <v>176</v>
      </c>
      <c r="D84" s="180" t="s">
        <v>94</v>
      </c>
      <c r="E84" s="184">
        <v>1.0365</v>
      </c>
      <c r="F84" s="189"/>
      <c r="G84" s="190">
        <f>ROUND(E84*F84,2)</f>
        <v>0</v>
      </c>
      <c r="H84" s="189"/>
      <c r="I84" s="190">
        <f>ROUND(E84*H84,2)</f>
        <v>0</v>
      </c>
      <c r="J84" s="189"/>
      <c r="K84" s="190">
        <f>ROUND(E84*J84,2)</f>
        <v>0</v>
      </c>
      <c r="L84" s="190">
        <v>21</v>
      </c>
      <c r="M84" s="190">
        <f>G84*(1+L84/100)</f>
        <v>0</v>
      </c>
      <c r="N84" s="190">
        <v>2.5250699999999999</v>
      </c>
      <c r="O84" s="190">
        <f>ROUND(E84*N84,2)</f>
        <v>2.62</v>
      </c>
      <c r="P84" s="190">
        <v>0</v>
      </c>
      <c r="Q84" s="190">
        <f>ROUND(E84*P84,2)</f>
        <v>0</v>
      </c>
      <c r="R84" s="190"/>
      <c r="S84" s="190"/>
      <c r="T84" s="191">
        <v>0.86499999999999999</v>
      </c>
      <c r="U84" s="190">
        <f>ROUND(E84*T84,2)</f>
        <v>0.9</v>
      </c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95</v>
      </c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8"/>
      <c r="C85" s="207" t="s">
        <v>177</v>
      </c>
      <c r="D85" s="181"/>
      <c r="E85" s="185">
        <v>1.0365</v>
      </c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97</v>
      </c>
      <c r="AH85" s="166">
        <v>0</v>
      </c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>
        <v>19</v>
      </c>
      <c r="B86" s="178" t="s">
        <v>178</v>
      </c>
      <c r="C86" s="206" t="s">
        <v>179</v>
      </c>
      <c r="D86" s="180" t="s">
        <v>156</v>
      </c>
      <c r="E86" s="184">
        <v>6.91</v>
      </c>
      <c r="F86" s="189"/>
      <c r="G86" s="190">
        <f>ROUND(E86*F86,2)</f>
        <v>0</v>
      </c>
      <c r="H86" s="189"/>
      <c r="I86" s="190">
        <f>ROUND(E86*H86,2)</f>
        <v>0</v>
      </c>
      <c r="J86" s="189"/>
      <c r="K86" s="190">
        <f>ROUND(E86*J86,2)</f>
        <v>0</v>
      </c>
      <c r="L86" s="190">
        <v>21</v>
      </c>
      <c r="M86" s="190">
        <f>G86*(1+L86/100)</f>
        <v>0</v>
      </c>
      <c r="N86" s="190">
        <v>0.18196999999999999</v>
      </c>
      <c r="O86" s="190">
        <f>ROUND(E86*N86,2)</f>
        <v>1.26</v>
      </c>
      <c r="P86" s="190">
        <v>0</v>
      </c>
      <c r="Q86" s="190">
        <f>ROUND(E86*P86,2)</f>
        <v>0</v>
      </c>
      <c r="R86" s="190"/>
      <c r="S86" s="190"/>
      <c r="T86" s="191">
        <v>1.71</v>
      </c>
      <c r="U86" s="190">
        <f>ROUND(E86*T86,2)</f>
        <v>11.82</v>
      </c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95</v>
      </c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8"/>
      <c r="C87" s="207" t="s">
        <v>180</v>
      </c>
      <c r="D87" s="181"/>
      <c r="E87" s="185">
        <v>6.91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97</v>
      </c>
      <c r="AH87" s="166">
        <v>0</v>
      </c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>
        <v>20</v>
      </c>
      <c r="B88" s="178" t="s">
        <v>181</v>
      </c>
      <c r="C88" s="206" t="s">
        <v>182</v>
      </c>
      <c r="D88" s="180" t="s">
        <v>156</v>
      </c>
      <c r="E88" s="184">
        <v>6.91</v>
      </c>
      <c r="F88" s="189"/>
      <c r="G88" s="190">
        <f>ROUND(E88*F88,2)</f>
        <v>0</v>
      </c>
      <c r="H88" s="189"/>
      <c r="I88" s="190">
        <f>ROUND(E88*H88,2)</f>
        <v>0</v>
      </c>
      <c r="J88" s="189"/>
      <c r="K88" s="190">
        <f>ROUND(E88*J88,2)</f>
        <v>0</v>
      </c>
      <c r="L88" s="190">
        <v>21</v>
      </c>
      <c r="M88" s="190">
        <f>G88*(1+L88/100)</f>
        <v>0</v>
      </c>
      <c r="N88" s="190">
        <v>0</v>
      </c>
      <c r="O88" s="190">
        <f>ROUND(E88*N88,2)</f>
        <v>0</v>
      </c>
      <c r="P88" s="190">
        <v>0</v>
      </c>
      <c r="Q88" s="190">
        <f>ROUND(E88*P88,2)</f>
        <v>0</v>
      </c>
      <c r="R88" s="190"/>
      <c r="S88" s="190"/>
      <c r="T88" s="191">
        <v>0.56999999999999995</v>
      </c>
      <c r="U88" s="190">
        <f>ROUND(E88*T88,2)</f>
        <v>3.94</v>
      </c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 t="s">
        <v>95</v>
      </c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8"/>
      <c r="C89" s="207" t="s">
        <v>180</v>
      </c>
      <c r="D89" s="181"/>
      <c r="E89" s="185">
        <v>6.91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6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97</v>
      </c>
      <c r="AH89" s="166">
        <v>0</v>
      </c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>
        <v>21</v>
      </c>
      <c r="B90" s="178" t="s">
        <v>183</v>
      </c>
      <c r="C90" s="206" t="s">
        <v>184</v>
      </c>
      <c r="D90" s="180" t="s">
        <v>152</v>
      </c>
      <c r="E90" s="184">
        <v>0.20899999999999999</v>
      </c>
      <c r="F90" s="189"/>
      <c r="G90" s="190">
        <f>ROUND(E90*F90,2)</f>
        <v>0</v>
      </c>
      <c r="H90" s="189"/>
      <c r="I90" s="190">
        <f>ROUND(E90*H90,2)</f>
        <v>0</v>
      </c>
      <c r="J90" s="189"/>
      <c r="K90" s="190">
        <f>ROUND(E90*J90,2)</f>
        <v>0</v>
      </c>
      <c r="L90" s="190">
        <v>21</v>
      </c>
      <c r="M90" s="190">
        <f>G90*(1+L90/100)</f>
        <v>0</v>
      </c>
      <c r="N90" s="190">
        <v>1.01939</v>
      </c>
      <c r="O90" s="190">
        <f>ROUND(E90*N90,2)</f>
        <v>0.21</v>
      </c>
      <c r="P90" s="190">
        <v>0</v>
      </c>
      <c r="Q90" s="190">
        <f>ROUND(E90*P90,2)</f>
        <v>0</v>
      </c>
      <c r="R90" s="190"/>
      <c r="S90" s="190"/>
      <c r="T90" s="191">
        <v>51.252000000000002</v>
      </c>
      <c r="U90" s="190">
        <f>ROUND(E90*T90,2)</f>
        <v>10.71</v>
      </c>
      <c r="V90" s="166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95</v>
      </c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8"/>
      <c r="C91" s="207" t="s">
        <v>185</v>
      </c>
      <c r="D91" s="181"/>
      <c r="E91" s="185">
        <v>0.20899999999999999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6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 t="s">
        <v>97</v>
      </c>
      <c r="AH91" s="166">
        <v>0</v>
      </c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x14ac:dyDescent="0.2">
      <c r="A92" s="175" t="s">
        <v>90</v>
      </c>
      <c r="B92" s="179" t="s">
        <v>62</v>
      </c>
      <c r="C92" s="208" t="s">
        <v>63</v>
      </c>
      <c r="D92" s="182"/>
      <c r="E92" s="186"/>
      <c r="F92" s="192"/>
      <c r="G92" s="192">
        <f>SUMIF(AG93:AG93,"&lt;&gt;NOR",G93:G93)</f>
        <v>0</v>
      </c>
      <c r="H92" s="192"/>
      <c r="I92" s="192">
        <f>SUM(I93:I93)</f>
        <v>0</v>
      </c>
      <c r="J92" s="192"/>
      <c r="K92" s="192">
        <f>SUM(K93:K93)</f>
        <v>0</v>
      </c>
      <c r="L92" s="192"/>
      <c r="M92" s="192">
        <f>SUM(M93:M93)</f>
        <v>0</v>
      </c>
      <c r="N92" s="192"/>
      <c r="O92" s="192">
        <f>SUM(O93:O93)</f>
        <v>0</v>
      </c>
      <c r="P92" s="192"/>
      <c r="Q92" s="192">
        <f>SUM(Q93:Q93)</f>
        <v>0</v>
      </c>
      <c r="R92" s="192"/>
      <c r="S92" s="192"/>
      <c r="T92" s="193"/>
      <c r="U92" s="192">
        <f>SUM(U93:U93)</f>
        <v>401.92</v>
      </c>
      <c r="AG92" t="s">
        <v>91</v>
      </c>
    </row>
    <row r="93" spans="1:60" outlineLevel="1" x14ac:dyDescent="0.2">
      <c r="A93" s="167">
        <v>22</v>
      </c>
      <c r="B93" s="178" t="s">
        <v>186</v>
      </c>
      <c r="C93" s="206" t="s">
        <v>187</v>
      </c>
      <c r="D93" s="180" t="s">
        <v>152</v>
      </c>
      <c r="E93" s="184">
        <v>317.97280999999998</v>
      </c>
      <c r="F93" s="189"/>
      <c r="G93" s="190">
        <f>ROUND(E93*F93,2)</f>
        <v>0</v>
      </c>
      <c r="H93" s="189"/>
      <c r="I93" s="190">
        <f>ROUND(E93*H93,2)</f>
        <v>0</v>
      </c>
      <c r="J93" s="189"/>
      <c r="K93" s="190">
        <f>ROUND(E93*J93,2)</f>
        <v>0</v>
      </c>
      <c r="L93" s="190">
        <v>21</v>
      </c>
      <c r="M93" s="190">
        <f>G93*(1+L93/100)</f>
        <v>0</v>
      </c>
      <c r="N93" s="190">
        <v>0</v>
      </c>
      <c r="O93" s="190">
        <f>ROUND(E93*N93,2)</f>
        <v>0</v>
      </c>
      <c r="P93" s="190">
        <v>0</v>
      </c>
      <c r="Q93" s="190">
        <f>ROUND(E93*P93,2)</f>
        <v>0</v>
      </c>
      <c r="R93" s="190"/>
      <c r="S93" s="190"/>
      <c r="T93" s="191">
        <v>1.264</v>
      </c>
      <c r="U93" s="190">
        <f>ROUND(E93*T93,2)</f>
        <v>401.92</v>
      </c>
      <c r="V93" s="166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 t="s">
        <v>188</v>
      </c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x14ac:dyDescent="0.2">
      <c r="A94" s="175" t="s">
        <v>90</v>
      </c>
      <c r="B94" s="179" t="s">
        <v>64</v>
      </c>
      <c r="C94" s="208" t="s">
        <v>65</v>
      </c>
      <c r="D94" s="182"/>
      <c r="E94" s="186"/>
      <c r="F94" s="192"/>
      <c r="G94" s="192">
        <f>SUMIF(AG95:AG101,"&lt;&gt;NOR",G95:G101)</f>
        <v>0</v>
      </c>
      <c r="H94" s="192"/>
      <c r="I94" s="192">
        <f>SUM(I95:I101)</f>
        <v>0</v>
      </c>
      <c r="J94" s="192"/>
      <c r="K94" s="192">
        <f>SUM(K95:K101)</f>
        <v>0</v>
      </c>
      <c r="L94" s="192"/>
      <c r="M94" s="192">
        <f>SUM(M95:M101)</f>
        <v>0</v>
      </c>
      <c r="N94" s="192"/>
      <c r="O94" s="192">
        <f>SUM(O95:O101)</f>
        <v>0.02</v>
      </c>
      <c r="P94" s="192"/>
      <c r="Q94" s="192">
        <f>SUM(Q95:Q101)</f>
        <v>0</v>
      </c>
      <c r="R94" s="192"/>
      <c r="S94" s="192"/>
      <c r="T94" s="193"/>
      <c r="U94" s="192">
        <f>SUM(U95:U101)</f>
        <v>1.34</v>
      </c>
      <c r="AG94" t="s">
        <v>91</v>
      </c>
    </row>
    <row r="95" spans="1:60" outlineLevel="1" x14ac:dyDescent="0.2">
      <c r="A95" s="167">
        <v>23</v>
      </c>
      <c r="B95" s="178" t="s">
        <v>189</v>
      </c>
      <c r="C95" s="206" t="s">
        <v>190</v>
      </c>
      <c r="D95" s="180" t="s">
        <v>105</v>
      </c>
      <c r="E95" s="184">
        <v>8.34</v>
      </c>
      <c r="F95" s="189"/>
      <c r="G95" s="190">
        <f>ROUND(E95*F95,2)</f>
        <v>0</v>
      </c>
      <c r="H95" s="189"/>
      <c r="I95" s="190">
        <f>ROUND(E95*H95,2)</f>
        <v>0</v>
      </c>
      <c r="J95" s="189"/>
      <c r="K95" s="190">
        <f>ROUND(E95*J95,2)</f>
        <v>0</v>
      </c>
      <c r="L95" s="190">
        <v>21</v>
      </c>
      <c r="M95" s="190">
        <f>G95*(1+L95/100)</f>
        <v>0</v>
      </c>
      <c r="N95" s="190">
        <v>2.3000000000000001E-4</v>
      </c>
      <c r="O95" s="190">
        <f>ROUND(E95*N95,2)</f>
        <v>0</v>
      </c>
      <c r="P95" s="190">
        <v>0</v>
      </c>
      <c r="Q95" s="190">
        <f>ROUND(E95*P95,2)</f>
        <v>0</v>
      </c>
      <c r="R95" s="190"/>
      <c r="S95" s="190"/>
      <c r="T95" s="191">
        <v>0.161</v>
      </c>
      <c r="U95" s="190">
        <f>ROUND(E95*T95,2)</f>
        <v>1.34</v>
      </c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95</v>
      </c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8"/>
      <c r="C96" s="258" t="s">
        <v>196</v>
      </c>
      <c r="D96" s="259"/>
      <c r="E96" s="260"/>
      <c r="F96" s="261"/>
      <c r="G96" s="262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115</v>
      </c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74" t="str">
        <f>C96</f>
        <v>Nařezání izolace na potřebný rouzměr. Vložení izolace do stěny bez dodávky tepelné izolace.</v>
      </c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/>
      <c r="B97" s="178"/>
      <c r="C97" s="258" t="s">
        <v>191</v>
      </c>
      <c r="D97" s="259"/>
      <c r="E97" s="260"/>
      <c r="F97" s="261"/>
      <c r="G97" s="262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115</v>
      </c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74" t="str">
        <f>C97</f>
        <v>Včetně pomocného lešení o výšce podlahy do 1900 mm a pro zatížení do 1,5 kPa.</v>
      </c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8"/>
      <c r="C98" s="207" t="s">
        <v>192</v>
      </c>
      <c r="D98" s="181"/>
      <c r="E98" s="185">
        <v>8.34</v>
      </c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 t="s">
        <v>97</v>
      </c>
      <c r="AH98" s="166">
        <v>0</v>
      </c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ht="22.5" outlineLevel="1" x14ac:dyDescent="0.2">
      <c r="A99" s="167">
        <v>24</v>
      </c>
      <c r="B99" s="178" t="s">
        <v>193</v>
      </c>
      <c r="C99" s="206" t="s">
        <v>203</v>
      </c>
      <c r="D99" s="180" t="s">
        <v>105</v>
      </c>
      <c r="E99" s="184">
        <v>8.34</v>
      </c>
      <c r="F99" s="189"/>
      <c r="G99" s="190">
        <f>ROUND(E99*F99,2)</f>
        <v>0</v>
      </c>
      <c r="H99" s="189"/>
      <c r="I99" s="190">
        <f>ROUND(E99*H99,2)</f>
        <v>0</v>
      </c>
      <c r="J99" s="189"/>
      <c r="K99" s="190">
        <f>ROUND(E99*J99,2)</f>
        <v>0</v>
      </c>
      <c r="L99" s="190">
        <v>21</v>
      </c>
      <c r="M99" s="190">
        <f>G99*(1+L99/100)</f>
        <v>0</v>
      </c>
      <c r="N99" s="190">
        <v>2.3999999999999998E-3</v>
      </c>
      <c r="O99" s="190">
        <f>ROUND(E99*N99,2)</f>
        <v>0.02</v>
      </c>
      <c r="P99" s="190">
        <v>0</v>
      </c>
      <c r="Q99" s="190">
        <f>ROUND(E99*P99,2)</f>
        <v>0</v>
      </c>
      <c r="R99" s="190"/>
      <c r="S99" s="190"/>
      <c r="T99" s="191">
        <v>0</v>
      </c>
      <c r="U99" s="190">
        <f>ROUND(E99*T99,2)</f>
        <v>0</v>
      </c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162</v>
      </c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8"/>
      <c r="C100" s="207" t="s">
        <v>192</v>
      </c>
      <c r="D100" s="181"/>
      <c r="E100" s="185">
        <v>8.34</v>
      </c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97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94">
        <v>25</v>
      </c>
      <c r="B101" s="195" t="s">
        <v>194</v>
      </c>
      <c r="C101" s="209" t="s">
        <v>195</v>
      </c>
      <c r="D101" s="196" t="s">
        <v>0</v>
      </c>
      <c r="E101" s="197"/>
      <c r="F101" s="198"/>
      <c r="G101" s="199">
        <f>ROUND(E101*F101,2)</f>
        <v>0</v>
      </c>
      <c r="H101" s="198"/>
      <c r="I101" s="199">
        <f>ROUND(E101*H101,2)</f>
        <v>0</v>
      </c>
      <c r="J101" s="198"/>
      <c r="K101" s="199">
        <f>ROUND(E101*J101,2)</f>
        <v>0</v>
      </c>
      <c r="L101" s="199">
        <v>21</v>
      </c>
      <c r="M101" s="199">
        <f>G101*(1+L101/100)</f>
        <v>0</v>
      </c>
      <c r="N101" s="199">
        <v>0</v>
      </c>
      <c r="O101" s="199">
        <f>ROUND(E101*N101,2)</f>
        <v>0</v>
      </c>
      <c r="P101" s="199">
        <v>0</v>
      </c>
      <c r="Q101" s="199">
        <f>ROUND(E101*P101,2)</f>
        <v>0</v>
      </c>
      <c r="R101" s="199"/>
      <c r="S101" s="199"/>
      <c r="T101" s="200">
        <v>0</v>
      </c>
      <c r="U101" s="199">
        <f>ROUND(E101*T101,2)</f>
        <v>0</v>
      </c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 t="s">
        <v>188</v>
      </c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x14ac:dyDescent="0.2">
      <c r="A102" s="6"/>
      <c r="B102" s="7" t="s">
        <v>197</v>
      </c>
      <c r="C102" s="210" t="s">
        <v>197</v>
      </c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E102">
        <v>15</v>
      </c>
      <c r="AF102">
        <v>21</v>
      </c>
    </row>
    <row r="103" spans="1:60" x14ac:dyDescent="0.2">
      <c r="A103" s="201"/>
      <c r="B103" s="202" t="s">
        <v>31</v>
      </c>
      <c r="C103" s="211" t="s">
        <v>197</v>
      </c>
      <c r="D103" s="203"/>
      <c r="E103" s="204"/>
      <c r="F103" s="204"/>
      <c r="G103" s="205">
        <f>G7+G39+G75+G92+G94</f>
        <v>0</v>
      </c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E103">
        <f>SUMIF(L7:L101,AE102,G7:G101)</f>
        <v>0</v>
      </c>
      <c r="AF103">
        <f>SUMIF(L7:L101,AF102,G7:G101)</f>
        <v>0</v>
      </c>
      <c r="AG103" t="s">
        <v>198</v>
      </c>
    </row>
    <row r="104" spans="1:60" x14ac:dyDescent="0.2">
      <c r="A104" s="6"/>
      <c r="B104" s="7" t="s">
        <v>197</v>
      </c>
      <c r="C104" s="210" t="s">
        <v>197</v>
      </c>
      <c r="D104" s="9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">
      <c r="A105" s="6"/>
      <c r="B105" s="7" t="s">
        <v>197</v>
      </c>
      <c r="C105" s="210" t="s">
        <v>197</v>
      </c>
      <c r="D105" s="9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63" t="s">
        <v>199</v>
      </c>
      <c r="B106" s="263"/>
      <c r="C106" s="264"/>
      <c r="D106" s="9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65"/>
      <c r="B107" s="266"/>
      <c r="C107" s="267"/>
      <c r="D107" s="266"/>
      <c r="E107" s="266"/>
      <c r="F107" s="266"/>
      <c r="G107" s="268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G107" t="s">
        <v>200</v>
      </c>
    </row>
    <row r="108" spans="1:60" x14ac:dyDescent="0.2">
      <c r="A108" s="269"/>
      <c r="B108" s="270"/>
      <c r="C108" s="271"/>
      <c r="D108" s="270"/>
      <c r="E108" s="270"/>
      <c r="F108" s="270"/>
      <c r="G108" s="272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269"/>
      <c r="B109" s="270"/>
      <c r="C109" s="271"/>
      <c r="D109" s="270"/>
      <c r="E109" s="270"/>
      <c r="F109" s="270"/>
      <c r="G109" s="272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69"/>
      <c r="B110" s="270"/>
      <c r="C110" s="271"/>
      <c r="D110" s="270"/>
      <c r="E110" s="270"/>
      <c r="F110" s="270"/>
      <c r="G110" s="272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73"/>
      <c r="B111" s="274"/>
      <c r="C111" s="275"/>
      <c r="D111" s="274"/>
      <c r="E111" s="274"/>
      <c r="F111" s="274"/>
      <c r="G111" s="27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6"/>
      <c r="B112" s="7" t="s">
        <v>197</v>
      </c>
      <c r="C112" s="210" t="s">
        <v>197</v>
      </c>
      <c r="D112" s="9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3:33" x14ac:dyDescent="0.2">
      <c r="C113" s="212"/>
      <c r="D113" s="161"/>
      <c r="AG113" t="s">
        <v>201</v>
      </c>
    </row>
    <row r="114" spans="3:33" x14ac:dyDescent="0.2">
      <c r="D114" s="161"/>
    </row>
    <row r="115" spans="3:33" x14ac:dyDescent="0.2">
      <c r="D115" s="161"/>
    </row>
    <row r="116" spans="3:33" x14ac:dyDescent="0.2">
      <c r="D116" s="161"/>
    </row>
    <row r="117" spans="3:33" x14ac:dyDescent="0.2">
      <c r="D117" s="161"/>
    </row>
    <row r="118" spans="3:33" x14ac:dyDescent="0.2">
      <c r="D118" s="161"/>
    </row>
    <row r="119" spans="3:33" x14ac:dyDescent="0.2">
      <c r="D119" s="161"/>
    </row>
    <row r="120" spans="3:33" x14ac:dyDescent="0.2">
      <c r="D120" s="161"/>
    </row>
    <row r="121" spans="3:33" x14ac:dyDescent="0.2">
      <c r="D121" s="161"/>
    </row>
    <row r="122" spans="3:33" x14ac:dyDescent="0.2">
      <c r="D122" s="161"/>
    </row>
    <row r="123" spans="3:33" x14ac:dyDescent="0.2">
      <c r="D123" s="161"/>
    </row>
    <row r="124" spans="3:33" x14ac:dyDescent="0.2">
      <c r="D124" s="161"/>
    </row>
    <row r="125" spans="3:33" x14ac:dyDescent="0.2">
      <c r="D125" s="161"/>
    </row>
    <row r="126" spans="3:33" x14ac:dyDescent="0.2">
      <c r="D126" s="161"/>
    </row>
    <row r="127" spans="3:33" x14ac:dyDescent="0.2">
      <c r="D127" s="161"/>
    </row>
    <row r="128" spans="3:33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10">
    <mergeCell ref="C96:G96"/>
    <mergeCell ref="C97:G97"/>
    <mergeCell ref="A106:C106"/>
    <mergeCell ref="A107:G111"/>
    <mergeCell ref="A1:G1"/>
    <mergeCell ref="C2:G2"/>
    <mergeCell ref="C3:G3"/>
    <mergeCell ref="C4:G4"/>
    <mergeCell ref="C23:G23"/>
    <mergeCell ref="C31:G31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SO.07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'SO.07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2017-05-29T12:59:57Z</dcterms:modified>
</cp:coreProperties>
</file>