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Tištín/"/>
    </mc:Choice>
  </mc:AlternateContent>
  <xr:revisionPtr revIDLastSave="0" documentId="8_{A34296BD-8E03-493E-88AA-2DBF861090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1 - Přeložka vodovodu" sheetId="2" r:id="rId2"/>
    <sheet name="Pokyny pro vyplnění" sheetId="3" r:id="rId3"/>
  </sheets>
  <definedNames>
    <definedName name="_xlnm._FilterDatabase" localSheetId="1" hidden="1">'01 - Přeložka vodovodu'!$C$95:$K$392</definedName>
    <definedName name="_xlnm.Print_Titles" localSheetId="1">'01 - Přeložka vodovodu'!$95:$95</definedName>
    <definedName name="_xlnm.Print_Titles" localSheetId="0">'Rekapitulace stavby'!$52:$52</definedName>
    <definedName name="_xlnm.Print_Area" localSheetId="1">'01 - Přeložka vodovodu'!$C$4:$J$41,'01 - Přeložka vodovodu'!$C$47:$J$75,'01 - Přeložka vodovodu'!$C$81:$K$392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56" i="1" s="1"/>
  <c r="J37" i="2"/>
  <c r="AX56" i="1" s="1"/>
  <c r="BI391" i="2"/>
  <c r="BH391" i="2"/>
  <c r="BG391" i="2"/>
  <c r="BF391" i="2"/>
  <c r="T391" i="2"/>
  <c r="T390" i="2"/>
  <c r="R391" i="2"/>
  <c r="R390" i="2"/>
  <c r="P391" i="2"/>
  <c r="P390" i="2"/>
  <c r="BI386" i="2"/>
  <c r="BH386" i="2"/>
  <c r="BG386" i="2"/>
  <c r="BF386" i="2"/>
  <c r="T386" i="2"/>
  <c r="R386" i="2"/>
  <c r="P386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3" i="2"/>
  <c r="BH363" i="2"/>
  <c r="BG363" i="2"/>
  <c r="BF363" i="2"/>
  <c r="T363" i="2"/>
  <c r="R363" i="2"/>
  <c r="P363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4" i="2"/>
  <c r="BH304" i="2"/>
  <c r="BG304" i="2"/>
  <c r="BF304" i="2"/>
  <c r="T304" i="2"/>
  <c r="R304" i="2"/>
  <c r="P304" i="2"/>
  <c r="BI299" i="2"/>
  <c r="BH299" i="2"/>
  <c r="BG299" i="2"/>
  <c r="BF299" i="2"/>
  <c r="T299" i="2"/>
  <c r="R299" i="2"/>
  <c r="P299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4" i="2"/>
  <c r="BH254" i="2"/>
  <c r="BG254" i="2"/>
  <c r="BF254" i="2"/>
  <c r="T254" i="2"/>
  <c r="R254" i="2"/>
  <c r="P254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1" i="2"/>
  <c r="BH161" i="2"/>
  <c r="BG161" i="2"/>
  <c r="BF161" i="2"/>
  <c r="T161" i="2"/>
  <c r="R161" i="2"/>
  <c r="P161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6" i="2"/>
  <c r="BH126" i="2"/>
  <c r="BG126" i="2"/>
  <c r="BF126" i="2"/>
  <c r="T126" i="2"/>
  <c r="R126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J93" i="2"/>
  <c r="J92" i="2"/>
  <c r="F92" i="2"/>
  <c r="F90" i="2"/>
  <c r="E88" i="2"/>
  <c r="J59" i="2"/>
  <c r="J58" i="2"/>
  <c r="F58" i="2"/>
  <c r="F56" i="2"/>
  <c r="E54" i="2"/>
  <c r="J20" i="2"/>
  <c r="E20" i="2"/>
  <c r="F93" i="2"/>
  <c r="J19" i="2"/>
  <c r="J14" i="2"/>
  <c r="J90" i="2" s="1"/>
  <c r="E7" i="2"/>
  <c r="E84" i="2" s="1"/>
  <c r="L50" i="1"/>
  <c r="AM50" i="1"/>
  <c r="AM49" i="1"/>
  <c r="L49" i="1"/>
  <c r="AM47" i="1"/>
  <c r="L47" i="1"/>
  <c r="L45" i="1"/>
  <c r="L44" i="1"/>
  <c r="BK287" i="2"/>
  <c r="J234" i="2"/>
  <c r="BK375" i="2"/>
  <c r="J122" i="2"/>
  <c r="BK205" i="2"/>
  <c r="J363" i="2"/>
  <c r="BK309" i="2"/>
  <c r="BK258" i="2"/>
  <c r="J266" i="2"/>
  <c r="J111" i="2"/>
  <c r="J230" i="2"/>
  <c r="BK254" i="2"/>
  <c r="J315" i="2"/>
  <c r="J346" i="2"/>
  <c r="BK336" i="2"/>
  <c r="J343" i="2"/>
  <c r="BK295" i="2"/>
  <c r="BK199" i="2"/>
  <c r="J299" i="2"/>
  <c r="BK333" i="2"/>
  <c r="BK340" i="2"/>
  <c r="BK111" i="2"/>
  <c r="BK312" i="2"/>
  <c r="J325" i="2"/>
  <c r="J336" i="2"/>
  <c r="J247" i="2"/>
  <c r="BK107" i="2"/>
  <c r="BK262" i="2"/>
  <c r="BK279" i="2"/>
  <c r="BK325" i="2"/>
  <c r="BK194" i="2"/>
  <c r="BK142" i="2"/>
  <c r="BK383" i="2"/>
  <c r="J161" i="2"/>
  <c r="J322" i="2"/>
  <c r="J107" i="2"/>
  <c r="J350" i="2"/>
  <c r="BK103" i="2"/>
  <c r="J386" i="2"/>
  <c r="J309" i="2"/>
  <c r="J383" i="2"/>
  <c r="J103" i="2"/>
  <c r="J354" i="2"/>
  <c r="J199" i="2"/>
  <c r="BK154" i="2"/>
  <c r="BK391" i="2"/>
  <c r="J154" i="2"/>
  <c r="BK134" i="2"/>
  <c r="BK275" i="2"/>
  <c r="J275" i="2"/>
  <c r="BK99" i="2"/>
  <c r="BK358" i="2"/>
  <c r="BK138" i="2"/>
  <c r="BK238" i="2"/>
  <c r="J312" i="2"/>
  <c r="BK234" i="2"/>
  <c r="J330" i="2"/>
  <c r="J333" i="2"/>
  <c r="J146" i="2"/>
  <c r="J304" i="2"/>
  <c r="J358" i="2"/>
  <c r="J291" i="2"/>
  <c r="BK172" i="2"/>
  <c r="BK299" i="2"/>
  <c r="BK322" i="2"/>
  <c r="J372" i="2"/>
  <c r="J138" i="2"/>
  <c r="J262" i="2"/>
  <c r="BK369" i="2"/>
  <c r="BK146" i="2"/>
  <c r="J254" i="2"/>
  <c r="BK150" i="2"/>
  <c r="BK167" i="2"/>
  <c r="J238" i="2"/>
  <c r="BK283" i="2"/>
  <c r="J194" i="2"/>
  <c r="BK372" i="2"/>
  <c r="J142" i="2"/>
  <c r="BK343" i="2"/>
  <c r="BK304" i="2"/>
  <c r="J118" i="2"/>
  <c r="J380" i="2"/>
  <c r="J270" i="2"/>
  <c r="BK185" i="2"/>
  <c r="BK161" i="2"/>
  <c r="J369" i="2"/>
  <c r="BK354" i="2"/>
  <c r="J210" i="2"/>
  <c r="J375" i="2"/>
  <c r="BK247" i="2"/>
  <c r="BK177" i="2"/>
  <c r="BK220" i="2"/>
  <c r="BK230" i="2"/>
  <c r="BK189" i="2"/>
  <c r="J283" i="2"/>
  <c r="J126" i="2"/>
  <c r="BK315" i="2"/>
  <c r="BK225" i="2"/>
  <c r="J172" i="2"/>
  <c r="J177" i="2"/>
  <c r="J287" i="2"/>
  <c r="BK270" i="2"/>
  <c r="BK380" i="2"/>
  <c r="BK350" i="2"/>
  <c r="J215" i="2"/>
  <c r="BK210" i="2"/>
  <c r="J340" i="2"/>
  <c r="J134" i="2"/>
  <c r="BK266" i="2"/>
  <c r="J220" i="2"/>
  <c r="J99" i="2"/>
  <c r="J391" i="2"/>
  <c r="BK215" i="2"/>
  <c r="J377" i="2"/>
  <c r="J150" i="2"/>
  <c r="J185" i="2"/>
  <c r="AS55" i="1"/>
  <c r="J225" i="2"/>
  <c r="BK243" i="2"/>
  <c r="J295" i="2"/>
  <c r="J189" i="2"/>
  <c r="BK386" i="2"/>
  <c r="BK377" i="2"/>
  <c r="BK118" i="2"/>
  <c r="BK126" i="2"/>
  <c r="BK346" i="2"/>
  <c r="J243" i="2"/>
  <c r="BK319" i="2"/>
  <c r="BK330" i="2"/>
  <c r="J258" i="2"/>
  <c r="BK363" i="2"/>
  <c r="J319" i="2"/>
  <c r="BK291" i="2"/>
  <c r="J279" i="2"/>
  <c r="BK122" i="2"/>
  <c r="J167" i="2"/>
  <c r="J205" i="2"/>
  <c r="BK204" i="2" l="1"/>
  <c r="J204" i="2"/>
  <c r="J68" i="2" s="1"/>
  <c r="BK160" i="2"/>
  <c r="J160" i="2" s="1"/>
  <c r="J66" i="2" s="1"/>
  <c r="T184" i="2"/>
  <c r="R242" i="2"/>
  <c r="R278" i="2"/>
  <c r="P160" i="2"/>
  <c r="P204" i="2"/>
  <c r="BK278" i="2"/>
  <c r="J278" i="2" s="1"/>
  <c r="J70" i="2" s="1"/>
  <c r="T278" i="2"/>
  <c r="P362" i="2"/>
  <c r="T98" i="2"/>
  <c r="R184" i="2"/>
  <c r="T242" i="2"/>
  <c r="P278" i="2"/>
  <c r="T362" i="2"/>
  <c r="P98" i="2"/>
  <c r="BK184" i="2"/>
  <c r="J184" i="2"/>
  <c r="J67" i="2" s="1"/>
  <c r="T204" i="2"/>
  <c r="P303" i="2"/>
  <c r="R362" i="2"/>
  <c r="T374" i="2"/>
  <c r="T160" i="2"/>
  <c r="R204" i="2"/>
  <c r="R303" i="2"/>
  <c r="P374" i="2"/>
  <c r="BK98" i="2"/>
  <c r="J98" i="2" s="1"/>
  <c r="J65" i="2" s="1"/>
  <c r="R160" i="2"/>
  <c r="BK242" i="2"/>
  <c r="J242" i="2" s="1"/>
  <c r="J69" i="2" s="1"/>
  <c r="T303" i="2"/>
  <c r="R374" i="2"/>
  <c r="R98" i="2"/>
  <c r="R97" i="2" s="1"/>
  <c r="R96" i="2" s="1"/>
  <c r="P184" i="2"/>
  <c r="P242" i="2"/>
  <c r="BK303" i="2"/>
  <c r="J303" i="2" s="1"/>
  <c r="J71" i="2" s="1"/>
  <c r="BK362" i="2"/>
  <c r="J362" i="2"/>
  <c r="J72" i="2" s="1"/>
  <c r="BK374" i="2"/>
  <c r="J374" i="2"/>
  <c r="J73" i="2" s="1"/>
  <c r="BK390" i="2"/>
  <c r="J390" i="2"/>
  <c r="J74" i="2" s="1"/>
  <c r="BE154" i="2"/>
  <c r="BE279" i="2"/>
  <c r="BE380" i="2"/>
  <c r="BE383" i="2"/>
  <c r="BE386" i="2"/>
  <c r="BE391" i="2"/>
  <c r="F59" i="2"/>
  <c r="BE99" i="2"/>
  <c r="BE103" i="2"/>
  <c r="BE126" i="2"/>
  <c r="BE134" i="2"/>
  <c r="BE161" i="2"/>
  <c r="BE199" i="2"/>
  <c r="BE262" i="2"/>
  <c r="BE266" i="2"/>
  <c r="BE270" i="2"/>
  <c r="BE315" i="2"/>
  <c r="BE330" i="2"/>
  <c r="BE225" i="2"/>
  <c r="BE230" i="2"/>
  <c r="BE234" i="2"/>
  <c r="BE243" i="2"/>
  <c r="BE247" i="2"/>
  <c r="BE312" i="2"/>
  <c r="BE363" i="2"/>
  <c r="E50" i="2"/>
  <c r="BE111" i="2"/>
  <c r="BE122" i="2"/>
  <c r="BE185" i="2"/>
  <c r="BE189" i="2"/>
  <c r="BE194" i="2"/>
  <c r="BE210" i="2"/>
  <c r="BE258" i="2"/>
  <c r="BE336" i="2"/>
  <c r="BE343" i="2"/>
  <c r="BE107" i="2"/>
  <c r="BE146" i="2"/>
  <c r="BE150" i="2"/>
  <c r="BE238" i="2"/>
  <c r="BE275" i="2"/>
  <c r="BE283" i="2"/>
  <c r="BE325" i="2"/>
  <c r="BE377" i="2"/>
  <c r="BE138" i="2"/>
  <c r="BE167" i="2"/>
  <c r="BE172" i="2"/>
  <c r="BE177" i="2"/>
  <c r="BE205" i="2"/>
  <c r="BE220" i="2"/>
  <c r="BE291" i="2"/>
  <c r="BE304" i="2"/>
  <c r="BE309" i="2"/>
  <c r="BE319" i="2"/>
  <c r="BE369" i="2"/>
  <c r="BE372" i="2"/>
  <c r="BE375" i="2"/>
  <c r="BE118" i="2"/>
  <c r="BE142" i="2"/>
  <c r="BE215" i="2"/>
  <c r="BE254" i="2"/>
  <c r="BE299" i="2"/>
  <c r="BE322" i="2"/>
  <c r="BE340" i="2"/>
  <c r="J56" i="2"/>
  <c r="BE287" i="2"/>
  <c r="BE295" i="2"/>
  <c r="BE333" i="2"/>
  <c r="BE346" i="2"/>
  <c r="BE350" i="2"/>
  <c r="BE354" i="2"/>
  <c r="BE358" i="2"/>
  <c r="F37" i="2"/>
  <c r="BB56" i="1"/>
  <c r="BB55" i="1" s="1"/>
  <c r="BB54" i="1" s="1"/>
  <c r="W31" i="1" s="1"/>
  <c r="F36" i="2"/>
  <c r="BA56" i="1" s="1"/>
  <c r="BA55" i="1" s="1"/>
  <c r="BA54" i="1" s="1"/>
  <c r="AW54" i="1" s="1"/>
  <c r="AK30" i="1" s="1"/>
  <c r="F39" i="2"/>
  <c r="BD56" i="1" s="1"/>
  <c r="BD55" i="1" s="1"/>
  <c r="BD54" i="1" s="1"/>
  <c r="W33" i="1" s="1"/>
  <c r="F38" i="2"/>
  <c r="BC56" i="1"/>
  <c r="BC55" i="1" s="1"/>
  <c r="AY55" i="1" s="1"/>
  <c r="J36" i="2"/>
  <c r="AW56" i="1" s="1"/>
  <c r="AS54" i="1"/>
  <c r="P97" i="2" l="1"/>
  <c r="P96" i="2"/>
  <c r="AU56" i="1" s="1"/>
  <c r="AU55" i="1" s="1"/>
  <c r="AU54" i="1" s="1"/>
  <c r="T97" i="2"/>
  <c r="T96" i="2"/>
  <c r="BK97" i="2"/>
  <c r="BK96" i="2"/>
  <c r="J96" i="2"/>
  <c r="F35" i="2"/>
  <c r="AZ56" i="1" s="1"/>
  <c r="AZ55" i="1" s="1"/>
  <c r="AV55" i="1" s="1"/>
  <c r="AX54" i="1"/>
  <c r="J35" i="2"/>
  <c r="AV56" i="1" s="1"/>
  <c r="AT56" i="1" s="1"/>
  <c r="AX55" i="1"/>
  <c r="AW55" i="1"/>
  <c r="W30" i="1"/>
  <c r="BC54" i="1"/>
  <c r="W32" i="1"/>
  <c r="J32" i="2"/>
  <c r="AG56" i="1" s="1"/>
  <c r="AG55" i="1" s="1"/>
  <c r="AG54" i="1" s="1"/>
  <c r="AK26" i="1" s="1"/>
  <c r="J63" i="2" l="1"/>
  <c r="J97" i="2"/>
  <c r="J64" i="2" s="1"/>
  <c r="J41" i="2"/>
  <c r="AN56" i="1"/>
  <c r="AT55" i="1"/>
  <c r="AY54" i="1"/>
  <c r="AZ54" i="1"/>
  <c r="AV54" i="1"/>
  <c r="AK29" i="1" s="1"/>
  <c r="AK35" i="1" s="1"/>
  <c r="AN55" i="1" l="1"/>
  <c r="W29" i="1"/>
  <c r="AT54" i="1"/>
  <c r="AN54" i="1" s="1"/>
</calcChain>
</file>

<file path=xl/sharedStrings.xml><?xml version="1.0" encoding="utf-8"?>
<sst xmlns="http://schemas.openxmlformats.org/spreadsheetml/2006/main" count="3640" uniqueCount="734">
  <si>
    <t>Export Komplet</t>
  </si>
  <si>
    <t>VZ</t>
  </si>
  <si>
    <t>2.0</t>
  </si>
  <si>
    <t>ZAMOK</t>
  </si>
  <si>
    <t>False</t>
  </si>
  <si>
    <t>{1a3f2837-572f-4296-bb44-e3bb77170bbd}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</si>
  <si>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</si>
  <si>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</si>
  <si>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</si>
  <si>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</si>
  <si>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</si>
  <si>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</si>
  <si>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</si>
  <si>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</si>
  <si>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240417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</si>
  <si>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</si>
  <si>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</si>
  <si>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Tištín - lokalita Z3 - Dopravní a technická infrastruktura pro I. a II. etapu výstavby</t>
  </si>
  <si>
    <t>KSO:</t>
  </si>
  <si>
    <t/>
  </si>
  <si>
    <t>CC-CZ:</t>
  </si>
  <si>
    <t>Místo:</t>
  </si>
  <si>
    <t>Tištín</t>
  </si>
  <si>
    <t>Datum:</t>
  </si>
  <si>
    <t>16. 4. 2024</t>
  </si>
  <si>
    <t>Zadavatel:</t>
  </si>
  <si>
    <t>IČ:</t>
  </si>
  <si>
    <t xml:space="preserve">Městys Tištín, Tištín 37, 798 29 Tištín, </t>
  </si>
  <si>
    <t>DIČ:</t>
  </si>
  <si>
    <t>Uchazeč:</t>
  </si>
  <si>
    <t>Vyplň údaj</t>
  </si>
  <si>
    <t>Projektant:</t>
  </si>
  <si>
    <t>ing. Libuše Kujová,</t>
  </si>
  <si>
    <t>True</t>
  </si>
  <si>
    <t>Zpracovatel:</t>
  </si>
  <si>
    <t>Kucek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</si>
  <si>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</si>
  <si>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</si>
  <si>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</si>
  <si>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</si>
  <si>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</si>
  <si>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</si>
  <si>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</si>
  <si>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</si>
  <si>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</si>
  <si>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</si>
  <si>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</si>
  <si>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</si>
  <si>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</si>
  <si>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</si>
  <si>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</si>
  <si>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</si>
  <si>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</si>
  <si>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</si>
  <si>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</si>
  <si>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</si>
  <si>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</si>
  <si>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</si>
  <si>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</si>
  <si>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</si>
  <si>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</si>
  <si>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</si>
  <si>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</si>
  <si>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</si>
  <si>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</si>
  <si>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</si>
  <si>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</si>
  <si>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</si>
  <si>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</si>
  <si>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</si>
  <si>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</si>
  <si>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</si>
  <si>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</si>
  <si>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</si>
  <si>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</si>
  <si>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</si>
  <si>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</si>
  <si>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Tištín - lokalita Z3 - Přeložka vodovodu</t>
  </si>
  <si>
    <t>STA</t>
  </si>
  <si>
    <t>1</t>
  </si>
  <si>
    <t>{8df42a66-b37a-44df-94c6-371c61d434e1}</t>
  </si>
  <si>
    <t>827 29 11</t>
  </si>
  <si>
    <t>2</t>
  </si>
  <si>
    <t>/</t>
  </si>
  <si>
    <t>Přeložka vodovodu</t>
  </si>
  <si>
    <t>Soupis</t>
  </si>
  <si>
    <t>{6cbf5d2f-02af-445b-abdb-374e551deef8}</t>
  </si>
  <si>
    <t>827 19 11</t>
  </si>
  <si>
    <t>KRYCÍ LIST SOUPISU PRACÍ</t>
  </si>
  <si>
    <t>Objekt:</t>
  </si>
  <si>
    <t>01 - Tištín - lokalita Z3 - Přeložka vodovodu</t>
  </si>
  <si>
    <t>Soupis:</t>
  </si>
  <si>
    <t>01 - Přeložka vodovodu</t>
  </si>
  <si>
    <t>22221</t>
  </si>
  <si>
    <t>CZ-CPV:</t>
  </si>
  <si>
    <t>45000000-7</t>
  </si>
  <si>
    <t>CZ-CPA:</t>
  </si>
  <si>
    <t>42.21.12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</si>
  <si>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</si>
  <si>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</si>
  <si>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</si>
  <si>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</si>
  <si>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</si>
  <si>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</si>
  <si>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</si>
  <si>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</si>
  <si>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45 - Vodorovné konstrukce - podkladní a vedlejší konstrukce (inž. stavby kromě vozovek a žel. svršku)</t>
  </si>
  <si>
    <t xml:space="preserve">    5 - Komunikace pozemní</t>
  </si>
  <si>
    <t xml:space="preserve">    85 - Potrubi z trub litinovych</t>
  </si>
  <si>
    <t xml:space="preserve">    87 - Potrubi z trub plastickych a sklenenych</t>
  </si>
  <si>
    <t xml:space="preserve">    89 - Ostatni konstrukce a prace na trubnim vedeni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</si>
  <si>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</si>
  <si>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</si>
  <si>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</si>
  <si>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</si>
  <si>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</si>
  <si>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</si>
  <si>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</si>
  <si>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</si>
  <si>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</si>
  <si>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</si>
  <si>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</si>
  <si>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</si>
  <si>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</si>
  <si>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</si>
  <si>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</si>
  <si>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</si>
  <si>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</si>
  <si>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</si>
  <si>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</si>
  <si>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</si>
  <si>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</si>
  <si>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</si>
  <si>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</si>
  <si>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</si>
  <si>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2024 01</t>
  </si>
  <si>
    <t>4</t>
  </si>
  <si>
    <t>1052557664</t>
  </si>
  <si>
    <t>Online PSC</t>
  </si>
  <si>
    <t>https://podminky.urs.cz/item/CS_URS_2024_01/115101201</t>
  </si>
  <si>
    <t>VV</t>
  </si>
  <si>
    <t>"viz TZ</t>
  </si>
  <si>
    <t>2*24</t>
  </si>
  <si>
    <t>115101301</t>
  </si>
  <si>
    <t>Pohotovost záložní čerpací soupravy pro dopravní výšku do 10 m s uvažovaným průměrným přítokem do 500 l/min</t>
  </si>
  <si>
    <t>den</t>
  </si>
  <si>
    <t>-1987712324</t>
  </si>
  <si>
    <t>https://podminky.urs.cz/item/CS_URS_2024_01/115101301</t>
  </si>
  <si>
    <t>"viz čerpání</t>
  </si>
  <si>
    <t>2,0</t>
  </si>
  <si>
    <t>3</t>
  </si>
  <si>
    <t>129001101</t>
  </si>
  <si>
    <t>Příplatek k cenám vykopávek za ztížení vykopávky v blízkosti podzemního vedení nebo výbušnin v horninách jakékoliv třídy</t>
  </si>
  <si>
    <t>m3</t>
  </si>
  <si>
    <t>999492766</t>
  </si>
  <si>
    <t>https://podminky.urs.cz/item/CS_URS_2024_01/129001101</t>
  </si>
  <si>
    <t>"v.č. 5A - přeložka vodovodu - stávající potrubí</t>
  </si>
  <si>
    <t>1,3*1,8*3,0</t>
  </si>
  <si>
    <t>132254201</t>
  </si>
  <si>
    <t>Hloubení zapažených rýh šířky přes 800 do 2 000 mm strojně s urovnáním dna do předepsaného profilu a spádu v hornině třídy těžitelnosti I skupiny 3 do 20 m3</t>
  </si>
  <si>
    <t>-462958241</t>
  </si>
  <si>
    <t>https://podminky.urs.cz/item/CS_URS_2024_01/132254201</t>
  </si>
  <si>
    <t>"v.č. 5A - přeložka vodovodu</t>
  </si>
  <si>
    <t>1,3*3,75*2,22</t>
  </si>
  <si>
    <t>"odpočet komunikace</t>
  </si>
  <si>
    <t>-1,3*3,75*0,54</t>
  </si>
  <si>
    <t>Součet</t>
  </si>
  <si>
    <t>5</t>
  </si>
  <si>
    <t>151101102</t>
  </si>
  <si>
    <t>Zřízení pažení a rozepření stěn rýh pro podzemní vedení příložné pro jakoukoliv mezerovitost, hloubky přes 2 do 4 m</t>
  </si>
  <si>
    <t>m2</t>
  </si>
  <si>
    <t>-1731712049</t>
  </si>
  <si>
    <t>https://podminky.urs.cz/item/CS_URS_2024_01/151101102</t>
  </si>
  <si>
    <t>3,75*2,22*2+1,3*2,22*2</t>
  </si>
  <si>
    <t>6</t>
  </si>
  <si>
    <t>151101112</t>
  </si>
  <si>
    <t>Odstranění pažení a rozepření stěn rýh pro podzemní vedení s uložením materiálu na vzdálenost do 3 m od kraje výkopu příložné, hloubky přes 2 do 4 m</t>
  </si>
  <si>
    <t>-1770599666</t>
  </si>
  <si>
    <t>https://podminky.urs.cz/item/CS_URS_2024_01/151101112</t>
  </si>
  <si>
    <t>"viz zřízení pažení</t>
  </si>
  <si>
    <t>22,422</t>
  </si>
  <si>
    <t>7</t>
  </si>
  <si>
    <t>174151101</t>
  </si>
  <si>
    <t>Zásyp sypaninou z jakékoliv horniny strojně s uložením výkopku ve vrstvách se zhutněním jam, šachet, rýh nebo kolem objektů v těchto vykopávkách</t>
  </si>
  <si>
    <t>34277590</t>
  </si>
  <si>
    <t>https://podminky.urs.cz/item/CS_URS_2024_01/174151101</t>
  </si>
  <si>
    <t>"viz výkopy</t>
  </si>
  <si>
    <t>8,19</t>
  </si>
  <si>
    <t>" - vytlačená kubatura</t>
  </si>
  <si>
    <t>"potrubí DN 200</t>
  </si>
  <si>
    <t>-3,75*1,3*0,6</t>
  </si>
  <si>
    <t>8</t>
  </si>
  <si>
    <t>M</t>
  </si>
  <si>
    <t>583R3688</t>
  </si>
  <si>
    <t>štěrkopísek frakce 32/63</t>
  </si>
  <si>
    <t>t</t>
  </si>
  <si>
    <t>-1800210065</t>
  </si>
  <si>
    <t>"zásyp v komunikaci -</t>
  </si>
  <si>
    <t>5,265</t>
  </si>
  <si>
    <t>5,265*1,9 'Přepočtené koeficientem množství</t>
  </si>
  <si>
    <t>9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</si>
  <si>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</si>
  <si>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</si>
  <si>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-819599533</t>
  </si>
  <si>
    <t>https://podminky.urs.cz/item/CS_URS_2024_01/175151101</t>
  </si>
  <si>
    <t>3,75*1,3*0,5</t>
  </si>
  <si>
    <t>10</t>
  </si>
  <si>
    <t>58337302</t>
  </si>
  <si>
    <t>štěrkopísek frakce 0/16</t>
  </si>
  <si>
    <t>-1328730004</t>
  </si>
  <si>
    <t>"viz obsyp</t>
  </si>
  <si>
    <t>2,438</t>
  </si>
  <si>
    <t>2,438*1,9 'Přepočtené koeficientem množství</t>
  </si>
  <si>
    <t>11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</si>
  <si>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</si>
  <si>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</si>
  <si>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-148718126</t>
  </si>
  <si>
    <t>https://podminky.urs.cz/item/CS_URS_2024_01/162351103</t>
  </si>
  <si>
    <t xml:space="preserve">"výkop </t>
  </si>
  <si>
    <t>12</t>
  </si>
  <si>
    <t>171251201</t>
  </si>
  <si>
    <t>Uložení sypaniny na skládky nebo meziskládky bez hutnění s upravením uložené sypaniny do předepsaného tvaru</t>
  </si>
  <si>
    <t>615379829</t>
  </si>
  <si>
    <t>https://podminky.urs.cz/item/CS_URS_2024_01/171251201</t>
  </si>
  <si>
    <t>13</t>
  </si>
  <si>
    <t>181152302</t>
  </si>
  <si>
    <t>Úprava pláně na stavbách silnic a dálnic strojně v zářezech mimo skalních se zhutněním</t>
  </si>
  <si>
    <t>739450173</t>
  </si>
  <si>
    <t>https://podminky.urs.cz/item/CS_URS_2024_01/181152302</t>
  </si>
  <si>
    <t>"v.č.5A - přeložka vodovodu</t>
  </si>
  <si>
    <t>"komunikace - štěrkodrť</t>
  </si>
  <si>
    <t>1,4*3,75</t>
  </si>
  <si>
    <t>Zemní práce - přípravné a přidružené práce</t>
  </si>
  <si>
    <t>14</t>
  </si>
  <si>
    <t>113107322.1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</si>
  <si>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</si>
  <si>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1799993736</t>
  </si>
  <si>
    <t>https://podminky.urs.cz/item/CS_URS_2024_01/113107322.1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</si>
  <si>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</si>
  <si>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</si>
  <si>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-715291176</t>
  </si>
  <si>
    <t>https://podminky.urs.cz/item/CS_URS_2024_01/113107332</t>
  </si>
  <si>
    <t>"komunikace - směs stmelená cementem</t>
  </si>
  <si>
    <t>16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</si>
  <si>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</si>
  <si>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</si>
  <si>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1576614916</t>
  </si>
  <si>
    <t>https://podminky.urs.cz/item/CS_URS_2024_01/113107341</t>
  </si>
  <si>
    <t>"komunikace - asfalt beton tl. 40 mm</t>
  </si>
  <si>
    <t>3,2*3,75</t>
  </si>
  <si>
    <t>17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</si>
  <si>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</si>
  <si>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</si>
  <si>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-2044402539</t>
  </si>
  <si>
    <t>https://podminky.urs.cz/item/CS_URS_2024_01/113107342</t>
  </si>
  <si>
    <t>"v.č.5A  - přeložka vodovodu</t>
  </si>
  <si>
    <t>"komunikace - asfalt beton tl. 60 + 90 mm</t>
  </si>
  <si>
    <t>2*3,75</t>
  </si>
  <si>
    <t>2,6*3,75</t>
  </si>
  <si>
    <t>45</t>
  </si>
  <si>
    <t>Vodorovné konstrukce - podkladní a vedlejší konstrukce (inž. stavby kromě vozovek a žel. svršku)</t>
  </si>
  <si>
    <t>18</t>
  </si>
  <si>
    <t>451572111</t>
  </si>
  <si>
    <t>Lože pod potrubí, stoky a drobné objekty v otevřeném výkopu z kameniva drobného těženého 0 až 4 mm</t>
  </si>
  <si>
    <t>-70245211</t>
  </si>
  <si>
    <t>https://podminky.urs.cz/item/CS_URS_2024_01/451572111</t>
  </si>
  <si>
    <t>1,3*3,75*0,10</t>
  </si>
  <si>
    <t>19</t>
  </si>
  <si>
    <t>452313131</t>
  </si>
  <si>
    <t>Podkladní a zajišťovací konstrukce z betonu prostého v otevřeném výkopu bez zvýšených nároků na prostředí bloky pro potrubí z betonu tř. C 12/15</t>
  </si>
  <si>
    <t>516942654</t>
  </si>
  <si>
    <t>https://podminky.urs.cz/item/CS_URS_2024_01/452313131</t>
  </si>
  <si>
    <t>"v.č.5A + TZ - pod armaturou</t>
  </si>
  <si>
    <t>0,6*0,5*0,4*2</t>
  </si>
  <si>
    <t>20</t>
  </si>
  <si>
    <t>452353111</t>
  </si>
  <si>
    <t>Bednění podkladních a zajišťovacích konstrukcí v otevřeném výkopu bloků pro potrubí zřízení</t>
  </si>
  <si>
    <t>1008709858</t>
  </si>
  <si>
    <t>https://podminky.urs.cz/item/CS_URS_2024_01/452353111</t>
  </si>
  <si>
    <t>"v.č.5 + TZ</t>
  </si>
  <si>
    <t>(0,6+0,5)*2*0,4*2</t>
  </si>
  <si>
    <t>452353112</t>
  </si>
  <si>
    <t>Bednění podkladních a zajišťovacích konstrukcí v otevřeném výkopu bloků pro potrubí odstranění</t>
  </si>
  <si>
    <t>543577688</t>
  </si>
  <si>
    <t>https://podminky.urs.cz/item/CS_URS_2024_01/452353112</t>
  </si>
  <si>
    <t>Komunikace pozemní</t>
  </si>
  <si>
    <t>22</t>
  </si>
  <si>
    <t>564851011</t>
  </si>
  <si>
    <t>Podklad ze štěrkodrti ŠD s rozprostřením a zhutněním plochy jednotlivě do 100 m2, po zhutnění tl. 150 mm</t>
  </si>
  <si>
    <t>-1727430659</t>
  </si>
  <si>
    <t>https://podminky.urs.cz/item/CS_URS_2024_01/564851011</t>
  </si>
  <si>
    <t>"v.č.D 2.4</t>
  </si>
  <si>
    <t>23</t>
  </si>
  <si>
    <t>565165112</t>
  </si>
  <si>
    <t>Asfaltový beton vrstva podkladní ACP 16 (obalované kamenivo střednězrnné - OKS) s rozprostřením a zhutněním v pruhu šířky přes 1,5 do 3 m, po zhutnění tl. 90 mm</t>
  </si>
  <si>
    <t>-124135681</t>
  </si>
  <si>
    <t>https://podminky.urs.cz/item/CS_URS_2024_01/565165112</t>
  </si>
  <si>
    <t>"komunikace - asfalt beton tl. 90 mm</t>
  </si>
  <si>
    <t>24</t>
  </si>
  <si>
    <t>567132115</t>
  </si>
  <si>
    <t>Podklad ze směsi stmelené cementem SC bez dilatačních spár, s rozprostřením a zhutněním SC C 8/10 (KSC I), po zhutnění tl. 200 mm</t>
  </si>
  <si>
    <t>1803695409</t>
  </si>
  <si>
    <t>https://podminky.urs.cz/item/CS_URS_2024_01/567132115</t>
  </si>
  <si>
    <t>25</t>
  </si>
  <si>
    <t>573191111</t>
  </si>
  <si>
    <t>Postřik infiltrační kationaktivní emulzí v množství 1,00 kg/m2</t>
  </si>
  <si>
    <t>163710420</t>
  </si>
  <si>
    <t>https://podminky.urs.cz/item/CS_URS_2024_01/573191111</t>
  </si>
  <si>
    <t>26</t>
  </si>
  <si>
    <t>573231107</t>
  </si>
  <si>
    <t>Postřik spojovací PS bez posypu kamenivem ze silniční emulze, v množství 0,40 kg/m2</t>
  </si>
  <si>
    <t>-18101837</t>
  </si>
  <si>
    <t>https://podminky.urs.cz/item/CS_URS_2024_01/573231107</t>
  </si>
  <si>
    <t>"komunikace - asfalt beton tl. 60  mm</t>
  </si>
  <si>
    <t>27</t>
  </si>
  <si>
    <t>573R31105</t>
  </si>
  <si>
    <t>Postřik spojovací PS bez posypu kamenivem ze silniční emulze, v množství 0,20 kg/m2</t>
  </si>
  <si>
    <t>1364676922</t>
  </si>
  <si>
    <t>28</t>
  </si>
  <si>
    <t>577R34211</t>
  </si>
  <si>
    <t>Asfaltový beton vrstva obrusná ACO 11+ (ABS) s rozprostřením a se zhutněním z nemodifikovaného asfaltu v pruhu šířky do 3 m tř. II, po zhutnění tl. 40 mm</t>
  </si>
  <si>
    <t>-770228436</t>
  </si>
  <si>
    <t>29</t>
  </si>
  <si>
    <t>577R55112</t>
  </si>
  <si>
    <t>Asfaltový beton vrstva ložní ACL 16+ (ABH) s rozprostřením a zhutněním z nemodifikovaného asfaltu v pruhu šířky do 3 m, po zhutnění tl. 60 mm</t>
  </si>
  <si>
    <t>1984218856</t>
  </si>
  <si>
    <t>85</t>
  </si>
  <si>
    <t>Potrubi z trub litinovych</t>
  </si>
  <si>
    <t>30</t>
  </si>
  <si>
    <t>850355121</t>
  </si>
  <si>
    <t>Výřez nebo výsek na potrubí z trub litinových tlakových nebo plastických hmot DN 200</t>
  </si>
  <si>
    <t>kus</t>
  </si>
  <si>
    <t>-359619210</t>
  </si>
  <si>
    <t>https://podminky.urs.cz/item/CS_URS_2024_01/850355121</t>
  </si>
  <si>
    <t>"viz TZ - napojení na stáv řad</t>
  </si>
  <si>
    <t>31</t>
  </si>
  <si>
    <t>857352122</t>
  </si>
  <si>
    <t>Montáž litinových tvarovek na potrubí litinovém tlakovém jednoosých na potrubí z trub přírubových v otevřeném výkopu, kanálu nebo v šachtě DN 200</t>
  </si>
  <si>
    <t>-1850792039</t>
  </si>
  <si>
    <t>https://podminky.urs.cz/item/CS_URS_2024_01/857352122</t>
  </si>
  <si>
    <t>"spojka Synoflex DN 200</t>
  </si>
  <si>
    <t>"příruba S 2000 DN 200</t>
  </si>
  <si>
    <t>32</t>
  </si>
  <si>
    <t>HWL.797422500016</t>
  </si>
  <si>
    <t>SYNOFLEX - SPOJKA 225 (230-260)</t>
  </si>
  <si>
    <t>895509271</t>
  </si>
  <si>
    <t>"viz montáž</t>
  </si>
  <si>
    <t>2*1,01 'Přepočtené koeficientem množství</t>
  </si>
  <si>
    <t>33</t>
  </si>
  <si>
    <t>HWL.40020020016</t>
  </si>
  <si>
    <t>PŘÍRUBA LITINOVÁ S2000 DN 200</t>
  </si>
  <si>
    <t>-497299667</t>
  </si>
  <si>
    <t>34</t>
  </si>
  <si>
    <t>857242122</t>
  </si>
  <si>
    <t>Montáž litinových tvarovek na potrubí litinovém tlakovém jednoosých na potrubí z trub přírubových v otevřeném výkopu, kanálu nebo v šachtě DN 80</t>
  </si>
  <si>
    <t>695073512</t>
  </si>
  <si>
    <t>https://podminky.urs.cz/item/CS_URS_2024_01/857242122</t>
  </si>
  <si>
    <t>"koleno s patkou DN 80</t>
  </si>
  <si>
    <t>35</t>
  </si>
  <si>
    <t>55254047</t>
  </si>
  <si>
    <t>koleno 90° s patkou přírubové litinové vodovodní N-kus PN10/40 DN 80</t>
  </si>
  <si>
    <t>656299519</t>
  </si>
  <si>
    <t>1*1,01 'Přepočtené koeficientem množství</t>
  </si>
  <si>
    <t>36</t>
  </si>
  <si>
    <t>857354122</t>
  </si>
  <si>
    <t>Montáž litinových tvarovek na potrubí litinovém tlakovém odbočných na potrubí z trub přírubových v otevřeném výkopu, kanálu nebo v šachtě DN 200</t>
  </si>
  <si>
    <t>-1687071150</t>
  </si>
  <si>
    <t>https://podminky.urs.cz/item/CS_URS_2024_01/857354122</t>
  </si>
  <si>
    <t>"T kus 200/80</t>
  </si>
  <si>
    <t>37</t>
  </si>
  <si>
    <t>55253532</t>
  </si>
  <si>
    <t>tvarovka přírubová litinová s přírubovou odbočkou,práškový epoxid tl 250µm T-kus DN 200/80</t>
  </si>
  <si>
    <t>966555811</t>
  </si>
  <si>
    <t>87</t>
  </si>
  <si>
    <t>Potrubi z trub plastickych a sklenenych</t>
  </si>
  <si>
    <t>38</t>
  </si>
  <si>
    <t>871351142</t>
  </si>
  <si>
    <t>Montáž vodovodního potrubí z polyetylenu PE100 RC v otevřeném výkopu svařovaných na tupo SDR 11/PN16 d 225 x 20,5 mm</t>
  </si>
  <si>
    <t>m</t>
  </si>
  <si>
    <t>836649399</t>
  </si>
  <si>
    <t>https://podminky.urs.cz/item/CS_URS_2024_01/871351142</t>
  </si>
  <si>
    <t>4,33</t>
  </si>
  <si>
    <t>39</t>
  </si>
  <si>
    <t>28613563</t>
  </si>
  <si>
    <t>potrubí vodovodní dvouvrstvé PE100 RC SDR11 225x20,5mm</t>
  </si>
  <si>
    <t>374209740</t>
  </si>
  <si>
    <t>4,33*1,015 'Přepočtené koeficientem množství</t>
  </si>
  <si>
    <t>40</t>
  </si>
  <si>
    <t>877351102</t>
  </si>
  <si>
    <t>Montáž tvarovek na vodovodním plastovém potrubí z polyetylenu PE 100 elektrotvarovek SDR 11/PN16 spojek, oblouků nebo redukcí d 225</t>
  </si>
  <si>
    <t>-1459790233</t>
  </si>
  <si>
    <t>https://podminky.urs.cz/item/CS_URS_2024_01/877351102</t>
  </si>
  <si>
    <t>"v.č.5A - spojka PE d 225</t>
  </si>
  <si>
    <t>41</t>
  </si>
  <si>
    <t>28615981</t>
  </si>
  <si>
    <t>elektrospojka SDR11 PE 100 PN16 D 225mm</t>
  </si>
  <si>
    <t>-949322344</t>
  </si>
  <si>
    <t>6*1,015 'Přepočtené koeficientem množství</t>
  </si>
  <si>
    <t>42</t>
  </si>
  <si>
    <t>877351202</t>
  </si>
  <si>
    <t>Montáž tvarovek na vodovodním plastovém potrubí z polyetylenu PE 100 svařovaných na tupo SDR 11/PN16 oblouků nebo redukcí d 225</t>
  </si>
  <si>
    <t>1230806426</t>
  </si>
  <si>
    <t>https://podminky.urs.cz/item/CS_URS_2024_01/877351202</t>
  </si>
  <si>
    <t>"v.č.5A - oblouk PE d 225 30 st</t>
  </si>
  <si>
    <t>43</t>
  </si>
  <si>
    <t>286R22530</t>
  </si>
  <si>
    <t>oblouk 30° SDR17 PE 100 RC PN10 D 225mm</t>
  </si>
  <si>
    <t>1381114852</t>
  </si>
  <si>
    <t>4*1,015 'Přepočtené koeficientem množství</t>
  </si>
  <si>
    <t>89</t>
  </si>
  <si>
    <t>Ostatni konstrukce a prace na trubnim vedeni</t>
  </si>
  <si>
    <t>44</t>
  </si>
  <si>
    <t>891241112</t>
  </si>
  <si>
    <t>Montáž vodovodních armatur na potrubí šoupátek nebo klapek uzavíracích v otevřeném výkopu nebo v šachtách s osazením zemní soupravy (bez poklopů) DN 80</t>
  </si>
  <si>
    <t>-1513140</t>
  </si>
  <si>
    <t>https://podminky.urs.cz/item/CS_URS_2024_01/891241112</t>
  </si>
  <si>
    <t>"v.č. 5 A</t>
  </si>
  <si>
    <t>"šoupátko DN 80</t>
  </si>
  <si>
    <t>42221212</t>
  </si>
  <si>
    <t>šoupě přírubové vodovodní krátká stavební dl DN 80 PN10-16</t>
  </si>
  <si>
    <t>495851673</t>
  </si>
  <si>
    <t>46</t>
  </si>
  <si>
    <t>42291079</t>
  </si>
  <si>
    <t>souprava zemní pro šoupátka DN 65-80mm Rd 2,0m</t>
  </si>
  <si>
    <t>-1095210702</t>
  </si>
  <si>
    <t>47</t>
  </si>
  <si>
    <t>891247111</t>
  </si>
  <si>
    <t>Montáž vodovodních armatur na potrubí hydrantů podzemních (bez osazení poklopů) DN 80</t>
  </si>
  <si>
    <t>1046770763</t>
  </si>
  <si>
    <t>https://podminky.urs.cz/item/CS_URS_2024_01/891247111</t>
  </si>
  <si>
    <t>"v.č.5A</t>
  </si>
  <si>
    <t>48</t>
  </si>
  <si>
    <t>42273594</t>
  </si>
  <si>
    <t>hydrant podzemní DN 80 PN 16 dvojitý uzávěr s koulí krycí v 1500mm</t>
  </si>
  <si>
    <t>-506657802</t>
  </si>
  <si>
    <t>49</t>
  </si>
  <si>
    <t>422R001</t>
  </si>
  <si>
    <t>Podkladní deska</t>
  </si>
  <si>
    <t>ks</t>
  </si>
  <si>
    <t>1689381606</t>
  </si>
  <si>
    <t>50</t>
  </si>
  <si>
    <t>899121102</t>
  </si>
  <si>
    <t>Osazení poklopů plastových šoupátkových</t>
  </si>
  <si>
    <t>-313168334</t>
  </si>
  <si>
    <t>https://podminky.urs.cz/item/CS_URS_2024_01/899121102</t>
  </si>
  <si>
    <t>51</t>
  </si>
  <si>
    <t>56230633</t>
  </si>
  <si>
    <t>poklop uliční šoupátkový kulatý plastový PA s litinovým víkem</t>
  </si>
  <si>
    <t>-1348742735</t>
  </si>
  <si>
    <t>"viz osazení</t>
  </si>
  <si>
    <t>52</t>
  </si>
  <si>
    <t>562306360</t>
  </si>
  <si>
    <t>deska podkladová uličního poklopu plastového ventilkového a šoupatového</t>
  </si>
  <si>
    <t>1699610515</t>
  </si>
  <si>
    <t>53</t>
  </si>
  <si>
    <t>899401113</t>
  </si>
  <si>
    <t>Osazení poklopů litinových hydrantových</t>
  </si>
  <si>
    <t>-1386682085</t>
  </si>
  <si>
    <t>https://podminky.urs.cz/item/CS_URS_2024_01/899401113</t>
  </si>
  <si>
    <t>54</t>
  </si>
  <si>
    <t>42291452</t>
  </si>
  <si>
    <t>poklop litinový hydrantový DN 80</t>
  </si>
  <si>
    <t>1815613971</t>
  </si>
  <si>
    <t>55</t>
  </si>
  <si>
    <t>562306380</t>
  </si>
  <si>
    <t>deska podkladová uličního poklopu plastového hydrantového</t>
  </si>
  <si>
    <t>1370693303</t>
  </si>
  <si>
    <t>56</t>
  </si>
  <si>
    <t>899721112</t>
  </si>
  <si>
    <t>Signalizační vodič na potrubí DN nad 150 mm</t>
  </si>
  <si>
    <t>-1994503868</t>
  </si>
  <si>
    <t>https://podminky.urs.cz/item/CS_URS_2024_01/899721112</t>
  </si>
  <si>
    <t>3,75+2,0</t>
  </si>
  <si>
    <t>57</t>
  </si>
  <si>
    <t>899722114</t>
  </si>
  <si>
    <t>Krytí potrubí z plastů výstražnou fólií z PVC šířky přes 34 do 40 cm</t>
  </si>
  <si>
    <t>1600515902</t>
  </si>
  <si>
    <t>https://podminky.urs.cz/item/CS_URS_2024_01/899722114</t>
  </si>
  <si>
    <t>3,75</t>
  </si>
  <si>
    <t>58</t>
  </si>
  <si>
    <t>892351111</t>
  </si>
  <si>
    <t>Tlakové zkoušky vodou na potrubí DN 150 nebo 200</t>
  </si>
  <si>
    <t>1206029888</t>
  </si>
  <si>
    <t>https://podminky.urs.cz/item/CS_URS_2024_01/892351111</t>
  </si>
  <si>
    <t>59</t>
  </si>
  <si>
    <t>892353122</t>
  </si>
  <si>
    <t>Proplach a dezinfekce vodovodního potrubí DN 150 nebo 200</t>
  </si>
  <si>
    <t>178736368</t>
  </si>
  <si>
    <t>https://podminky.urs.cz/item/CS_URS_2024_01/892353122</t>
  </si>
  <si>
    <t>Ostatní konstrukce a práce-bourání</t>
  </si>
  <si>
    <t>60</t>
  </si>
  <si>
    <t>919735114</t>
  </si>
  <si>
    <t>Řezání stávajícího živičného krytu nebo podkladu hloubky přes 150 do 200 mm</t>
  </si>
  <si>
    <t>-1948034159</t>
  </si>
  <si>
    <t>https://podminky.urs.cz/item/CS_URS_2024_01/919735114</t>
  </si>
  <si>
    <t xml:space="preserve">"komunikace - asfalt beton </t>
  </si>
  <si>
    <t>2*3,75+3,2*2</t>
  </si>
  <si>
    <t>61</t>
  </si>
  <si>
    <t>928R60120</t>
  </si>
  <si>
    <t>Zálivka z modifikovaného asfaltu s posypem drtí</t>
  </si>
  <si>
    <t>-1360513964</t>
  </si>
  <si>
    <t>"viz řezání</t>
  </si>
  <si>
    <t>13,90</t>
  </si>
  <si>
    <t>62</t>
  </si>
  <si>
    <t>950R0000</t>
  </si>
  <si>
    <t>Bakteriologický rozbor,revizní zprávy</t>
  </si>
  <si>
    <t>soub</t>
  </si>
  <si>
    <t>-454248901</t>
  </si>
  <si>
    <t>997</t>
  </si>
  <si>
    <t>Přesun sutě</t>
  </si>
  <si>
    <t>63</t>
  </si>
  <si>
    <t>997221551</t>
  </si>
  <si>
    <t>Vodorovná doprava suti bez naložení, ale se složením a s hrubým urovnáním ze sypkých materiálů, na vzdálenost do 1 km</t>
  </si>
  <si>
    <t>852164838</t>
  </si>
  <si>
    <t>https://podminky.urs.cz/item/CS_URS_2024_01/997221551</t>
  </si>
  <si>
    <t>64</t>
  </si>
  <si>
    <t>997221559</t>
  </si>
  <si>
    <t>Vodorovná doprava suti bez naložení, ale se složením a s hrubým urovnáním Příplatek k ceně za každý další započatý 1 km přes 1 km</t>
  </si>
  <si>
    <t>1146124240</t>
  </si>
  <si>
    <t>https://podminky.urs.cz/item/CS_URS_2024_01/997221559</t>
  </si>
  <si>
    <t>9,775*7 'Přepočtené koeficientem množství</t>
  </si>
  <si>
    <t>65</t>
  </si>
  <si>
    <t>997221615</t>
  </si>
  <si>
    <t>Poplatek za uložení stavebního odpadu na skládce (skládkovné) z prostého betonu zatříděného do Katalogu odpadů pod kódem 17 01 01</t>
  </si>
  <si>
    <t>371930605</t>
  </si>
  <si>
    <t>https://podminky.urs.cz/item/CS_URS_2024_01/997221615</t>
  </si>
  <si>
    <t>3,281</t>
  </si>
  <si>
    <t>66</t>
  </si>
  <si>
    <t>997221645</t>
  </si>
  <si>
    <t>Poplatek za uložení stavebního odpadu na skládce (skládkovné) asfaltového bez obsahu dehtu zatříděného do Katalogu odpadů pod kódem 17 03 02</t>
  </si>
  <si>
    <t>1059769363</t>
  </si>
  <si>
    <t>https://podminky.urs.cz/item/CS_URS_2024_01/997221645</t>
  </si>
  <si>
    <t>1,176+3,795</t>
  </si>
  <si>
    <t>67</t>
  </si>
  <si>
    <t>997221655</t>
  </si>
  <si>
    <t>Poplatek za uložení stavebního odpadu na skládce (skládkovné) zeminy a kamení zatříděného do Katalogu odpadů pod kódem 17 05 04</t>
  </si>
  <si>
    <t>-1751981934</t>
  </si>
  <si>
    <t>https://podminky.urs.cz/item/CS_URS_2024_01/997221655</t>
  </si>
  <si>
    <t>"vybouraný štěrk</t>
  </si>
  <si>
    <t>1,523</t>
  </si>
  <si>
    <t>998</t>
  </si>
  <si>
    <t>Přesun hmot</t>
  </si>
  <si>
    <t>68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</si>
  <si>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</si>
  <si>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</si>
  <si>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2071408533</t>
  </si>
  <si>
    <t>https://podminky.urs.cz/item/CS_URS_2024_01/998276101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</si>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</sst>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13107332" TargetMode="External"/><Relationship Id="rId18" Type="http://schemas.openxmlformats.org/officeDocument/2006/relationships/hyperlink" Target="https://podminky.urs.cz/item/CS_URS_2024_01/452353111" TargetMode="External"/><Relationship Id="rId26" Type="http://schemas.openxmlformats.org/officeDocument/2006/relationships/hyperlink" Target="https://podminky.urs.cz/item/CS_URS_2024_01/857352122" TargetMode="External"/><Relationship Id="rId39" Type="http://schemas.openxmlformats.org/officeDocument/2006/relationships/hyperlink" Target="https://podminky.urs.cz/item/CS_URS_2024_01/892353122" TargetMode="External"/><Relationship Id="rId21" Type="http://schemas.openxmlformats.org/officeDocument/2006/relationships/hyperlink" Target="https://podminky.urs.cz/item/CS_URS_2024_01/565165112" TargetMode="External"/><Relationship Id="rId34" Type="http://schemas.openxmlformats.org/officeDocument/2006/relationships/hyperlink" Target="https://podminky.urs.cz/item/CS_URS_2024_01/899121102" TargetMode="External"/><Relationship Id="rId42" Type="http://schemas.openxmlformats.org/officeDocument/2006/relationships/hyperlink" Target="https://podminky.urs.cz/item/CS_URS_2024_01/997221559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4_01/174151101" TargetMode="External"/><Relationship Id="rId2" Type="http://schemas.openxmlformats.org/officeDocument/2006/relationships/hyperlink" Target="https://podminky.urs.cz/item/CS_URS_2024_01/115101301" TargetMode="External"/><Relationship Id="rId16" Type="http://schemas.openxmlformats.org/officeDocument/2006/relationships/hyperlink" Target="https://podminky.urs.cz/item/CS_URS_2024_01/451572111" TargetMode="External"/><Relationship Id="rId29" Type="http://schemas.openxmlformats.org/officeDocument/2006/relationships/hyperlink" Target="https://podminky.urs.cz/item/CS_URS_2024_01/871351142" TargetMode="External"/><Relationship Id="rId1" Type="http://schemas.openxmlformats.org/officeDocument/2006/relationships/hyperlink" Target="https://podminky.urs.cz/item/CS_URS_2024_01/115101201" TargetMode="External"/><Relationship Id="rId6" Type="http://schemas.openxmlformats.org/officeDocument/2006/relationships/hyperlink" Target="https://podminky.urs.cz/item/CS_URS_2024_01/151101112" TargetMode="External"/><Relationship Id="rId11" Type="http://schemas.openxmlformats.org/officeDocument/2006/relationships/hyperlink" Target="https://podminky.urs.cz/item/CS_URS_2024_01/181152302" TargetMode="External"/><Relationship Id="rId24" Type="http://schemas.openxmlformats.org/officeDocument/2006/relationships/hyperlink" Target="https://podminky.urs.cz/item/CS_URS_2024_01/573231107" TargetMode="External"/><Relationship Id="rId32" Type="http://schemas.openxmlformats.org/officeDocument/2006/relationships/hyperlink" Target="https://podminky.urs.cz/item/CS_URS_2024_01/891241112" TargetMode="External"/><Relationship Id="rId37" Type="http://schemas.openxmlformats.org/officeDocument/2006/relationships/hyperlink" Target="https://podminky.urs.cz/item/CS_URS_2024_01/899722114" TargetMode="External"/><Relationship Id="rId40" Type="http://schemas.openxmlformats.org/officeDocument/2006/relationships/hyperlink" Target="https://podminky.urs.cz/item/CS_URS_2024_01/919735114" TargetMode="External"/><Relationship Id="rId45" Type="http://schemas.openxmlformats.org/officeDocument/2006/relationships/hyperlink" Target="https://podminky.urs.cz/item/CS_URS_2024_01/997221655" TargetMode="External"/><Relationship Id="rId5" Type="http://schemas.openxmlformats.org/officeDocument/2006/relationships/hyperlink" Target="https://podminky.urs.cz/item/CS_URS_2024_01/151101102" TargetMode="External"/><Relationship Id="rId15" Type="http://schemas.openxmlformats.org/officeDocument/2006/relationships/hyperlink" Target="https://podminky.urs.cz/item/CS_URS_2024_01/113107342" TargetMode="External"/><Relationship Id="rId23" Type="http://schemas.openxmlformats.org/officeDocument/2006/relationships/hyperlink" Target="https://podminky.urs.cz/item/CS_URS_2024_01/573191111" TargetMode="External"/><Relationship Id="rId28" Type="http://schemas.openxmlformats.org/officeDocument/2006/relationships/hyperlink" Target="https://podminky.urs.cz/item/CS_URS_2024_01/857354122" TargetMode="External"/><Relationship Id="rId36" Type="http://schemas.openxmlformats.org/officeDocument/2006/relationships/hyperlink" Target="https://podminky.urs.cz/item/CS_URS_2024_01/899721112" TargetMode="External"/><Relationship Id="rId10" Type="http://schemas.openxmlformats.org/officeDocument/2006/relationships/hyperlink" Target="https://podminky.urs.cz/item/CS_URS_2024_01/171251201" TargetMode="External"/><Relationship Id="rId19" Type="http://schemas.openxmlformats.org/officeDocument/2006/relationships/hyperlink" Target="https://podminky.urs.cz/item/CS_URS_2024_01/452353112" TargetMode="External"/><Relationship Id="rId31" Type="http://schemas.openxmlformats.org/officeDocument/2006/relationships/hyperlink" Target="https://podminky.urs.cz/item/CS_URS_2024_01/877351202" TargetMode="External"/><Relationship Id="rId44" Type="http://schemas.openxmlformats.org/officeDocument/2006/relationships/hyperlink" Target="https://podminky.urs.cz/item/CS_URS_2024_01/997221645" TargetMode="External"/><Relationship Id="rId4" Type="http://schemas.openxmlformats.org/officeDocument/2006/relationships/hyperlink" Target="https://podminky.urs.cz/item/CS_URS_2024_01/132254201" TargetMode="External"/><Relationship Id="rId9" Type="http://schemas.openxmlformats.org/officeDocument/2006/relationships/hyperlink" Target="https://podminky.urs.cz/item/CS_URS_2024_01/162351103" TargetMode="External"/><Relationship Id="rId14" Type="http://schemas.openxmlformats.org/officeDocument/2006/relationships/hyperlink" Target="https://podminky.urs.cz/item/CS_URS_2024_01/113107341" TargetMode="External"/><Relationship Id="rId22" Type="http://schemas.openxmlformats.org/officeDocument/2006/relationships/hyperlink" Target="https://podminky.urs.cz/item/CS_URS_2024_01/567132115" TargetMode="External"/><Relationship Id="rId27" Type="http://schemas.openxmlformats.org/officeDocument/2006/relationships/hyperlink" Target="https://podminky.urs.cz/item/CS_URS_2024_01/857242122" TargetMode="External"/><Relationship Id="rId30" Type="http://schemas.openxmlformats.org/officeDocument/2006/relationships/hyperlink" Target="https://podminky.urs.cz/item/CS_URS_2024_01/877351102" TargetMode="External"/><Relationship Id="rId35" Type="http://schemas.openxmlformats.org/officeDocument/2006/relationships/hyperlink" Target="https://podminky.urs.cz/item/CS_URS_2024_01/899401113" TargetMode="External"/><Relationship Id="rId43" Type="http://schemas.openxmlformats.org/officeDocument/2006/relationships/hyperlink" Target="https://podminky.urs.cz/item/CS_URS_2024_01/997221615" TargetMode="External"/><Relationship Id="rId8" Type="http://schemas.openxmlformats.org/officeDocument/2006/relationships/hyperlink" Target="https://podminky.urs.cz/item/CS_URS_2024_01/175151101" TargetMode="External"/><Relationship Id="rId3" Type="http://schemas.openxmlformats.org/officeDocument/2006/relationships/hyperlink" Target="https://podminky.urs.cz/item/CS_URS_2024_01/129001101" TargetMode="External"/><Relationship Id="rId12" Type="http://schemas.openxmlformats.org/officeDocument/2006/relationships/hyperlink" Target="https://podminky.urs.cz/item/CS_URS_2024_01/113107322.1" TargetMode="External"/><Relationship Id="rId17" Type="http://schemas.openxmlformats.org/officeDocument/2006/relationships/hyperlink" Target="https://podminky.urs.cz/item/CS_URS_2024_01/452313131" TargetMode="External"/><Relationship Id="rId25" Type="http://schemas.openxmlformats.org/officeDocument/2006/relationships/hyperlink" Target="https://podminky.urs.cz/item/CS_URS_2024_01/850355121" TargetMode="External"/><Relationship Id="rId33" Type="http://schemas.openxmlformats.org/officeDocument/2006/relationships/hyperlink" Target="https://podminky.urs.cz/item/CS_URS_2024_01/891247111" TargetMode="External"/><Relationship Id="rId38" Type="http://schemas.openxmlformats.org/officeDocument/2006/relationships/hyperlink" Target="https://podminky.urs.cz/item/CS_URS_2024_01/892351111" TargetMode="External"/><Relationship Id="rId46" Type="http://schemas.openxmlformats.org/officeDocument/2006/relationships/hyperlink" Target="https://podminky.urs.cz/item/CS_URS_2024_01/998276101" TargetMode="External"/><Relationship Id="rId20" Type="http://schemas.openxmlformats.org/officeDocument/2006/relationships/hyperlink" Target="https://podminky.urs.cz/item/CS_URS_2024_01/564851011" TargetMode="External"/><Relationship Id="rId41" Type="http://schemas.openxmlformats.org/officeDocument/2006/relationships/hyperlink" Target="https://podminky.urs.cz/item/CS_URS_2024_01/99722155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8" t="s">
        <v>14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20"/>
      <c r="BE5" s="265" t="s">
        <v>15</v>
      </c>
      <c r="BS5" s="17" t="s">
        <v>6</v>
      </c>
    </row>
    <row r="6" spans="1:74" ht="36.9" customHeight="1">
      <c r="B6" s="20"/>
      <c r="D6" s="26" t="s">
        <v>16</v>
      </c>
      <c r="K6" s="270" t="s">
        <v>17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20"/>
      <c r="BE6" s="266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6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6"/>
      <c r="BS8" s="17" t="s">
        <v>6</v>
      </c>
    </row>
    <row r="9" spans="1:74" ht="14.4" customHeight="1">
      <c r="B9" s="20"/>
      <c r="AR9" s="20"/>
      <c r="BE9" s="266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6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19</v>
      </c>
      <c r="AR11" s="20"/>
      <c r="BE11" s="266"/>
      <c r="BS11" s="17" t="s">
        <v>6</v>
      </c>
    </row>
    <row r="12" spans="1:74" ht="6.9" customHeight="1">
      <c r="B12" s="20"/>
      <c r="AR12" s="20"/>
      <c r="BE12" s="266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266"/>
      <c r="BS13" s="17" t="s">
        <v>6</v>
      </c>
    </row>
    <row r="14" spans="1:74" ht="13.2">
      <c r="B14" s="20"/>
      <c r="E14" s="271" t="s">
        <v>30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" t="s">
        <v>28</v>
      </c>
      <c r="AN14" s="29" t="s">
        <v>30</v>
      </c>
      <c r="AR14" s="20"/>
      <c r="BE14" s="266"/>
      <c r="BS14" s="17" t="s">
        <v>6</v>
      </c>
    </row>
    <row r="15" spans="1:74" ht="6.9" customHeight="1">
      <c r="B15" s="20"/>
      <c r="AR15" s="20"/>
      <c r="BE15" s="266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266"/>
      <c r="BS16" s="17" t="s">
        <v>4</v>
      </c>
    </row>
    <row r="17" spans="2:71" ht="18.45" customHeight="1">
      <c r="B17" s="20"/>
      <c r="E17" s="25" t="s">
        <v>32</v>
      </c>
      <c r="AK17" s="27" t="s">
        <v>28</v>
      </c>
      <c r="AN17" s="25" t="s">
        <v>19</v>
      </c>
      <c r="AR17" s="20"/>
      <c r="BE17" s="266"/>
      <c r="BS17" s="17" t="s">
        <v>33</v>
      </c>
    </row>
    <row r="18" spans="2:71" ht="6.9" customHeight="1">
      <c r="B18" s="20"/>
      <c r="AR18" s="20"/>
      <c r="BE18" s="266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266"/>
      <c r="BS19" s="17" t="s">
        <v>6</v>
      </c>
    </row>
    <row r="20" spans="2:71" ht="18.45" customHeight="1">
      <c r="B20" s="20"/>
      <c r="E20" s="25" t="s">
        <v>35</v>
      </c>
      <c r="AK20" s="27" t="s">
        <v>28</v>
      </c>
      <c r="AN20" s="25" t="s">
        <v>19</v>
      </c>
      <c r="AR20" s="20"/>
      <c r="BE20" s="266"/>
      <c r="BS20" s="17" t="s">
        <v>4</v>
      </c>
    </row>
    <row r="21" spans="2:71" ht="6.9" customHeight="1">
      <c r="B21" s="20"/>
      <c r="AR21" s="20"/>
      <c r="BE21" s="266"/>
    </row>
    <row r="22" spans="2:71" ht="12" customHeight="1">
      <c r="B22" s="20"/>
      <c r="D22" s="27" t="s">
        <v>36</v>
      </c>
      <c r="AR22" s="20"/>
      <c r="BE22" s="266"/>
    </row>
    <row r="23" spans="2:71" ht="47.25" customHeight="1">
      <c r="B23" s="20"/>
      <c r="E23" s="273" t="s">
        <v>37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0"/>
      <c r="BE23" s="266"/>
    </row>
    <row r="24" spans="2:71" ht="6.9" customHeight="1">
      <c r="B24" s="20"/>
      <c r="AR24" s="20"/>
      <c r="BE24" s="266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6"/>
    </row>
    <row r="26" spans="2:71" s="1" customFormat="1" ht="25.95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4">
        <f>ROUND(AG54,2)</f>
        <v>0</v>
      </c>
      <c r="AL26" s="275"/>
      <c r="AM26" s="275"/>
      <c r="AN26" s="275"/>
      <c r="AO26" s="275"/>
      <c r="AR26" s="32"/>
      <c r="BE26" s="266"/>
    </row>
    <row r="27" spans="2:71" s="1" customFormat="1" ht="6.9" customHeight="1">
      <c r="B27" s="32"/>
      <c r="AR27" s="32"/>
      <c r="BE27" s="266"/>
    </row>
    <row r="28" spans="2:71" s="1" customFormat="1" ht="13.2">
      <c r="B28" s="32"/>
      <c r="L28" s="276" t="s">
        <v>39</v>
      </c>
      <c r="M28" s="276"/>
      <c r="N28" s="276"/>
      <c r="O28" s="276"/>
      <c r="P28" s="276"/>
      <c r="W28" s="276" t="s">
        <v>40</v>
      </c>
      <c r="X28" s="276"/>
      <c r="Y28" s="276"/>
      <c r="Z28" s="276"/>
      <c r="AA28" s="276"/>
      <c r="AB28" s="276"/>
      <c r="AC28" s="276"/>
      <c r="AD28" s="276"/>
      <c r="AE28" s="276"/>
      <c r="AK28" s="276" t="s">
        <v>41</v>
      </c>
      <c r="AL28" s="276"/>
      <c r="AM28" s="276"/>
      <c r="AN28" s="276"/>
      <c r="AO28" s="276"/>
      <c r="AR28" s="32"/>
      <c r="BE28" s="266"/>
    </row>
    <row r="29" spans="2:71" s="2" customFormat="1" ht="14.4" customHeight="1">
      <c r="B29" s="36"/>
      <c r="D29" s="27" t="s">
        <v>42</v>
      </c>
      <c r="F29" s="27" t="s">
        <v>43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6"/>
      <c r="BE29" s="267"/>
    </row>
    <row r="30" spans="2:71" s="2" customFormat="1" ht="14.4" customHeight="1">
      <c r="B30" s="36"/>
      <c r="F30" s="27" t="s">
        <v>44</v>
      </c>
      <c r="L30" s="279">
        <v>0.15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6"/>
      <c r="BE30" s="267"/>
    </row>
    <row r="31" spans="2:71" s="2" customFormat="1" ht="14.4" hidden="1" customHeight="1">
      <c r="B31" s="36"/>
      <c r="F31" s="27" t="s">
        <v>45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6"/>
      <c r="BE31" s="267"/>
    </row>
    <row r="32" spans="2:71" s="2" customFormat="1" ht="14.4" hidden="1" customHeight="1">
      <c r="B32" s="36"/>
      <c r="F32" s="27" t="s">
        <v>46</v>
      </c>
      <c r="L32" s="279">
        <v>0.15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6"/>
      <c r="BE32" s="267"/>
    </row>
    <row r="33" spans="2:44" s="2" customFormat="1" ht="14.4" hidden="1" customHeight="1">
      <c r="B33" s="36"/>
      <c r="F33" s="27" t="s">
        <v>47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80" t="s">
        <v>50</v>
      </c>
      <c r="Y35" s="281"/>
      <c r="Z35" s="281"/>
      <c r="AA35" s="281"/>
      <c r="AB35" s="281"/>
      <c r="AC35" s="39"/>
      <c r="AD35" s="39"/>
      <c r="AE35" s="39"/>
      <c r="AF35" s="39"/>
      <c r="AG35" s="39"/>
      <c r="AH35" s="39"/>
      <c r="AI35" s="39"/>
      <c r="AJ35" s="39"/>
      <c r="AK35" s="282">
        <f>SUM(AK26:AK33)</f>
        <v>0</v>
      </c>
      <c r="AL35" s="281"/>
      <c r="AM35" s="281"/>
      <c r="AN35" s="281"/>
      <c r="AO35" s="283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51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240417</v>
      </c>
      <c r="AR44" s="45"/>
    </row>
    <row r="45" spans="2:44" s="4" customFormat="1" ht="36.9" customHeight="1">
      <c r="B45" s="46"/>
      <c r="C45" s="47" t="s">
        <v>16</v>
      </c>
      <c r="L45" s="284" t="str">
        <f>K6</f>
        <v>Tištín - lokalita Z3 - Dopravní a technická infrastruktura pro I. a II. etapu výstavby</v>
      </c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Tištín</v>
      </c>
      <c r="AI47" s="27" t="s">
        <v>23</v>
      </c>
      <c r="AM47" s="286" t="str">
        <f>IF(AN8= "","",AN8)</f>
        <v>16. 4. 2024</v>
      </c>
      <c r="AN47" s="286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Městys Tištín, Tištín 37, 798 29 Tištín, </v>
      </c>
      <c r="AI49" s="27" t="s">
        <v>31</v>
      </c>
      <c r="AM49" s="287" t="str">
        <f>IF(E17="","",E17)</f>
        <v>ing. Libuše Kujová,</v>
      </c>
      <c r="AN49" s="288"/>
      <c r="AO49" s="288"/>
      <c r="AP49" s="288"/>
      <c r="AR49" s="32"/>
      <c r="AS49" s="289" t="s">
        <v>52</v>
      </c>
      <c r="AT49" s="29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87" t="str">
        <f>IF(E20="","",E20)</f>
        <v>Kucek</v>
      </c>
      <c r="AN50" s="288"/>
      <c r="AO50" s="288"/>
      <c r="AP50" s="288"/>
      <c r="AR50" s="32"/>
      <c r="AS50" s="291"/>
      <c r="AT50" s="292"/>
      <c r="BD50" s="53"/>
    </row>
    <row r="51" spans="1:91" s="1" customFormat="1" ht="10.8" customHeight="1">
      <c r="B51" s="32"/>
      <c r="AR51" s="32"/>
      <c r="AS51" s="291"/>
      <c r="AT51" s="292"/>
      <c r="BD51" s="53"/>
    </row>
    <row r="52" spans="1:91" s="1" customFormat="1" ht="29.25" customHeight="1">
      <c r="B52" s="32"/>
      <c r="C52" s="293" t="s">
        <v>53</v>
      </c>
      <c r="D52" s="294"/>
      <c r="E52" s="294"/>
      <c r="F52" s="294"/>
      <c r="G52" s="294"/>
      <c r="H52" s="54"/>
      <c r="I52" s="295" t="s">
        <v>54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6" t="s">
        <v>55</v>
      </c>
      <c r="AH52" s="294"/>
      <c r="AI52" s="294"/>
      <c r="AJ52" s="294"/>
      <c r="AK52" s="294"/>
      <c r="AL52" s="294"/>
      <c r="AM52" s="294"/>
      <c r="AN52" s="295" t="s">
        <v>56</v>
      </c>
      <c r="AO52" s="294"/>
      <c r="AP52" s="294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4">
        <f>ROUND(AG55,2)</f>
        <v>0</v>
      </c>
      <c r="AH54" s="304"/>
      <c r="AI54" s="304"/>
      <c r="AJ54" s="304"/>
      <c r="AK54" s="304"/>
      <c r="AL54" s="304"/>
      <c r="AM54" s="304"/>
      <c r="AN54" s="305">
        <f>SUM(AG54,AT54)</f>
        <v>0</v>
      </c>
      <c r="AO54" s="305"/>
      <c r="AP54" s="305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 t="shared" ref="AZ54:BD55" si="0">ROUND(AZ55,2)</f>
        <v>0</v>
      </c>
      <c r="BA54" s="66">
        <f t="shared" si="0"/>
        <v>0</v>
      </c>
      <c r="BB54" s="66">
        <f t="shared" si="0"/>
        <v>0</v>
      </c>
      <c r="BC54" s="66">
        <f t="shared" si="0"/>
        <v>0</v>
      </c>
      <c r="BD54" s="68">
        <f t="shared" si="0"/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B55" s="71"/>
      <c r="C55" s="72"/>
      <c r="D55" s="300" t="s">
        <v>76</v>
      </c>
      <c r="E55" s="300"/>
      <c r="F55" s="300"/>
      <c r="G55" s="300"/>
      <c r="H55" s="300"/>
      <c r="I55" s="73"/>
      <c r="J55" s="300" t="s">
        <v>77</v>
      </c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299">
        <f>ROUND(AG56,2)</f>
        <v>0</v>
      </c>
      <c r="AH55" s="298"/>
      <c r="AI55" s="298"/>
      <c r="AJ55" s="298"/>
      <c r="AK55" s="298"/>
      <c r="AL55" s="298"/>
      <c r="AM55" s="298"/>
      <c r="AN55" s="297">
        <f>SUM(AG55,AT55)</f>
        <v>0</v>
      </c>
      <c r="AO55" s="298"/>
      <c r="AP55" s="298"/>
      <c r="AQ55" s="74" t="s">
        <v>78</v>
      </c>
      <c r="AR55" s="71"/>
      <c r="AS55" s="75">
        <f>ROUND(AS56,2)</f>
        <v>0</v>
      </c>
      <c r="AT55" s="76">
        <f>ROUND(SUM(AV55:AW55),2)</f>
        <v>0</v>
      </c>
      <c r="AU55" s="77">
        <f>ROUND(AU56,5)</f>
        <v>0</v>
      </c>
      <c r="AV55" s="76">
        <f>ROUND(AZ55*L29,2)</f>
        <v>0</v>
      </c>
      <c r="AW55" s="76">
        <f>ROUND(BA55*L30,2)</f>
        <v>0</v>
      </c>
      <c r="AX55" s="76">
        <f>ROUND(BB55*L29,2)</f>
        <v>0</v>
      </c>
      <c r="AY55" s="76">
        <f>ROUND(BC55*L30,2)</f>
        <v>0</v>
      </c>
      <c r="AZ55" s="76">
        <f t="shared" si="0"/>
        <v>0</v>
      </c>
      <c r="BA55" s="76">
        <f t="shared" si="0"/>
        <v>0</v>
      </c>
      <c r="BB55" s="76">
        <f t="shared" si="0"/>
        <v>0</v>
      </c>
      <c r="BC55" s="76">
        <f t="shared" si="0"/>
        <v>0</v>
      </c>
      <c r="BD55" s="78">
        <f t="shared" si="0"/>
        <v>0</v>
      </c>
      <c r="BS55" s="79" t="s">
        <v>71</v>
      </c>
      <c r="BT55" s="79" t="s">
        <v>79</v>
      </c>
      <c r="BU55" s="79" t="s">
        <v>73</v>
      </c>
      <c r="BV55" s="79" t="s">
        <v>74</v>
      </c>
      <c r="BW55" s="79" t="s">
        <v>80</v>
      </c>
      <c r="BX55" s="79" t="s">
        <v>5</v>
      </c>
      <c r="CL55" s="79" t="s">
        <v>81</v>
      </c>
      <c r="CM55" s="79" t="s">
        <v>82</v>
      </c>
    </row>
    <row r="56" spans="1:91" s="3" customFormat="1" ht="16.5" customHeight="1">
      <c r="A56" s="80" t="s">
        <v>83</v>
      </c>
      <c r="B56" s="45"/>
      <c r="C56" s="9"/>
      <c r="D56" s="9"/>
      <c r="E56" s="303" t="s">
        <v>76</v>
      </c>
      <c r="F56" s="303"/>
      <c r="G56" s="303"/>
      <c r="H56" s="303"/>
      <c r="I56" s="303"/>
      <c r="J56" s="9"/>
      <c r="K56" s="303" t="s">
        <v>84</v>
      </c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1">
        <f>'01 - Přeložka vodovodu'!J32</f>
        <v>0</v>
      </c>
      <c r="AH56" s="302"/>
      <c r="AI56" s="302"/>
      <c r="AJ56" s="302"/>
      <c r="AK56" s="302"/>
      <c r="AL56" s="302"/>
      <c r="AM56" s="302"/>
      <c r="AN56" s="301">
        <f>SUM(AG56,AT56)</f>
        <v>0</v>
      </c>
      <c r="AO56" s="302"/>
      <c r="AP56" s="302"/>
      <c r="AQ56" s="81" t="s">
        <v>85</v>
      </c>
      <c r="AR56" s="45"/>
      <c r="AS56" s="82">
        <v>0</v>
      </c>
      <c r="AT56" s="83">
        <f>ROUND(SUM(AV56:AW56),2)</f>
        <v>0</v>
      </c>
      <c r="AU56" s="84">
        <f>'01 - Přeložka vodovodu'!P96</f>
        <v>0</v>
      </c>
      <c r="AV56" s="83">
        <f>'01 - Přeložka vodovodu'!J35</f>
        <v>0</v>
      </c>
      <c r="AW56" s="83">
        <f>'01 - Přeložka vodovodu'!J36</f>
        <v>0</v>
      </c>
      <c r="AX56" s="83">
        <f>'01 - Přeložka vodovodu'!J37</f>
        <v>0</v>
      </c>
      <c r="AY56" s="83">
        <f>'01 - Přeložka vodovodu'!J38</f>
        <v>0</v>
      </c>
      <c r="AZ56" s="83">
        <f>'01 - Přeložka vodovodu'!F35</f>
        <v>0</v>
      </c>
      <c r="BA56" s="83">
        <f>'01 - Přeložka vodovodu'!F36</f>
        <v>0</v>
      </c>
      <c r="BB56" s="83">
        <f>'01 - Přeložka vodovodu'!F37</f>
        <v>0</v>
      </c>
      <c r="BC56" s="83">
        <f>'01 - Přeložka vodovodu'!F38</f>
        <v>0</v>
      </c>
      <c r="BD56" s="85">
        <f>'01 - Přeložka vodovodu'!F39</f>
        <v>0</v>
      </c>
      <c r="BT56" s="25" t="s">
        <v>82</v>
      </c>
      <c r="BV56" s="25" t="s">
        <v>74</v>
      </c>
      <c r="BW56" s="25" t="s">
        <v>86</v>
      </c>
      <c r="BX56" s="25" t="s">
        <v>80</v>
      </c>
      <c r="CL56" s="25" t="s">
        <v>87</v>
      </c>
    </row>
    <row r="57" spans="1:91" s="1" customFormat="1" ht="30" customHeight="1">
      <c r="B57" s="32"/>
      <c r="AR57" s="32"/>
    </row>
    <row r="58" spans="1:91" s="1" customFormat="1" ht="6.9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dLCSQGakQE658TL4zXtS8IHNymHjiRhb+w1hJ3eprDJ2pPmgTBikpzQ/Ta1T5H064KSdSGHlC0IpzHg25R2d8A==" saltValue="w3wTR6lgdyaAIpOJL13ZIfMxxs1VdvobcuYyyV0TLv8aHqo7PJqjWzCP3ANwremNr1m7uye5NQ7ljHj24I8kmA==" spinCount="100000" sheet="1" objects="1" scenarios="1" formatColumns="0" formatRows="0"/>
  <mergeCells count="46">
    <mergeCell ref="AR2:BE2"/>
    <mergeCell ref="AN56:AP56"/>
    <mergeCell ref="AG56:AM56"/>
    <mergeCell ref="E56:I56"/>
    <mergeCell ref="K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01 - Přeložka vodovodu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9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4.9" customHeight="1">
      <c r="B4" s="20"/>
      <c r="D4" s="21" t="s">
        <v>88</v>
      </c>
      <c r="L4" s="20"/>
      <c r="M4" s="86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6" t="str">
        <f>'Rekapitulace stavby'!K6</f>
        <v>Tištín - lokalita Z3 - Dopravní a technická infrastruktura pro I. a II. etapu výstavby</v>
      </c>
      <c r="F7" s="307"/>
      <c r="G7" s="307"/>
      <c r="H7" s="307"/>
      <c r="L7" s="20"/>
    </row>
    <row r="8" spans="2:46" ht="12" customHeight="1">
      <c r="B8" s="20"/>
      <c r="D8" s="27" t="s">
        <v>89</v>
      </c>
      <c r="L8" s="20"/>
    </row>
    <row r="9" spans="2:46" s="1" customFormat="1" ht="16.5" customHeight="1">
      <c r="B9" s="32"/>
      <c r="E9" s="306" t="s">
        <v>90</v>
      </c>
      <c r="F9" s="308"/>
      <c r="G9" s="308"/>
      <c r="H9" s="308"/>
      <c r="L9" s="32"/>
    </row>
    <row r="10" spans="2:46" s="1" customFormat="1" ht="12" customHeight="1">
      <c r="B10" s="32"/>
      <c r="D10" s="27" t="s">
        <v>91</v>
      </c>
      <c r="L10" s="32"/>
    </row>
    <row r="11" spans="2:46" s="1" customFormat="1" ht="16.5" customHeight="1">
      <c r="B11" s="32"/>
      <c r="E11" s="284" t="s">
        <v>92</v>
      </c>
      <c r="F11" s="308"/>
      <c r="G11" s="308"/>
      <c r="H11" s="308"/>
      <c r="L11" s="32"/>
    </row>
    <row r="12" spans="2:46" s="1" customFormat="1" ht="10.199999999999999">
      <c r="B12" s="32"/>
      <c r="L12" s="32"/>
    </row>
    <row r="13" spans="2:46" s="1" customFormat="1" ht="12" customHeight="1">
      <c r="B13" s="32"/>
      <c r="D13" s="27" t="s">
        <v>18</v>
      </c>
      <c r="F13" s="25" t="s">
        <v>87</v>
      </c>
      <c r="I13" s="27" t="s">
        <v>20</v>
      </c>
      <c r="J13" s="25" t="s">
        <v>93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16. 4. 2024</v>
      </c>
      <c r="L14" s="32"/>
    </row>
    <row r="15" spans="2:46" s="1" customFormat="1" ht="21.75" customHeight="1">
      <c r="B15" s="32"/>
      <c r="D15" s="24" t="s">
        <v>94</v>
      </c>
      <c r="F15" s="87" t="s">
        <v>95</v>
      </c>
      <c r="I15" s="24" t="s">
        <v>96</v>
      </c>
      <c r="J15" s="87" t="s">
        <v>97</v>
      </c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19</v>
      </c>
      <c r="L16" s="32"/>
    </row>
    <row r="17" spans="2:12" s="1" customFormat="1" ht="18" customHeight="1">
      <c r="B17" s="32"/>
      <c r="E17" s="25" t="s">
        <v>27</v>
      </c>
      <c r="I17" s="27" t="s">
        <v>28</v>
      </c>
      <c r="J17" s="25" t="s">
        <v>19</v>
      </c>
      <c r="L17" s="32"/>
    </row>
    <row r="18" spans="2:12" s="1" customFormat="1" ht="6.9" customHeight="1">
      <c r="B18" s="32"/>
      <c r="L18" s="32"/>
    </row>
    <row r="19" spans="2:12" s="1" customFormat="1" ht="12" customHeight="1">
      <c r="B19" s="32"/>
      <c r="D19" s="27" t="s">
        <v>29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09" t="str">
        <f>'Rekapitulace stavby'!E14</f>
        <v>Vyplň údaj</v>
      </c>
      <c r="F20" s="268"/>
      <c r="G20" s="268"/>
      <c r="H20" s="268"/>
      <c r="I20" s="27" t="s">
        <v>28</v>
      </c>
      <c r="J20" s="28" t="str">
        <f>'Rekapitulace stavby'!AN14</f>
        <v>Vyplň údaj</v>
      </c>
      <c r="L20" s="32"/>
    </row>
    <row r="21" spans="2:12" s="1" customFormat="1" ht="6.9" customHeight="1">
      <c r="B21" s="32"/>
      <c r="L21" s="32"/>
    </row>
    <row r="22" spans="2:12" s="1" customFormat="1" ht="12" customHeight="1">
      <c r="B22" s="32"/>
      <c r="D22" s="27" t="s">
        <v>31</v>
      </c>
      <c r="I22" s="27" t="s">
        <v>26</v>
      </c>
      <c r="J22" s="25" t="s">
        <v>19</v>
      </c>
      <c r="L22" s="32"/>
    </row>
    <row r="23" spans="2:12" s="1" customFormat="1" ht="18" customHeight="1">
      <c r="B23" s="32"/>
      <c r="E23" s="25" t="s">
        <v>32</v>
      </c>
      <c r="I23" s="27" t="s">
        <v>28</v>
      </c>
      <c r="J23" s="25" t="s">
        <v>19</v>
      </c>
      <c r="L23" s="32"/>
    </row>
    <row r="24" spans="2:12" s="1" customFormat="1" ht="6.9" customHeight="1">
      <c r="B24" s="32"/>
      <c r="L24" s="32"/>
    </row>
    <row r="25" spans="2:12" s="1" customFormat="1" ht="12" customHeight="1">
      <c r="B25" s="32"/>
      <c r="D25" s="27" t="s">
        <v>34</v>
      </c>
      <c r="I25" s="27" t="s">
        <v>26</v>
      </c>
      <c r="J25" s="25" t="s">
        <v>19</v>
      </c>
      <c r="L25" s="32"/>
    </row>
    <row r="26" spans="2:12" s="1" customFormat="1" ht="18" customHeight="1">
      <c r="B26" s="32"/>
      <c r="E26" s="25" t="s">
        <v>35</v>
      </c>
      <c r="I26" s="27" t="s">
        <v>28</v>
      </c>
      <c r="J26" s="25" t="s">
        <v>19</v>
      </c>
      <c r="L26" s="32"/>
    </row>
    <row r="27" spans="2:12" s="1" customFormat="1" ht="6.9" customHeight="1">
      <c r="B27" s="32"/>
      <c r="L27" s="32"/>
    </row>
    <row r="28" spans="2:12" s="1" customFormat="1" ht="12" customHeight="1">
      <c r="B28" s="32"/>
      <c r="D28" s="27" t="s">
        <v>36</v>
      </c>
      <c r="L28" s="32"/>
    </row>
    <row r="29" spans="2:12" s="7" customFormat="1" ht="47.25" customHeight="1">
      <c r="B29" s="88"/>
      <c r="E29" s="273" t="s">
        <v>98</v>
      </c>
      <c r="F29" s="273"/>
      <c r="G29" s="273"/>
      <c r="H29" s="273"/>
      <c r="L29" s="88"/>
    </row>
    <row r="30" spans="2:12" s="1" customFormat="1" ht="6.9" customHeight="1">
      <c r="B30" s="32"/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89" t="s">
        <v>38</v>
      </c>
      <c r="J32" s="63">
        <f>ROUND(J96, 2)</f>
        <v>0</v>
      </c>
      <c r="L32" s="32"/>
    </row>
    <row r="33" spans="2:12" s="1" customFormat="1" ht="6.9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" customHeight="1">
      <c r="B34" s="32"/>
      <c r="F34" s="35" t="s">
        <v>40</v>
      </c>
      <c r="I34" s="35" t="s">
        <v>39</v>
      </c>
      <c r="J34" s="35" t="s">
        <v>41</v>
      </c>
      <c r="L34" s="32"/>
    </row>
    <row r="35" spans="2:12" s="1" customFormat="1" ht="14.4" customHeight="1">
      <c r="B35" s="32"/>
      <c r="D35" s="52" t="s">
        <v>42</v>
      </c>
      <c r="E35" s="27" t="s">
        <v>43</v>
      </c>
      <c r="F35" s="90">
        <f>ROUND((SUM(BE96:BE392)),  2)</f>
        <v>0</v>
      </c>
      <c r="I35" s="91">
        <v>0.21</v>
      </c>
      <c r="J35" s="90">
        <f>ROUND(((SUM(BE96:BE392))*I35),  2)</f>
        <v>0</v>
      </c>
      <c r="L35" s="32"/>
    </row>
    <row r="36" spans="2:12" s="1" customFormat="1" ht="14.4" customHeight="1">
      <c r="B36" s="32"/>
      <c r="E36" s="27" t="s">
        <v>44</v>
      </c>
      <c r="F36" s="90">
        <f>ROUND((SUM(BF96:BF392)),  2)</f>
        <v>0</v>
      </c>
      <c r="I36" s="91">
        <v>0.15</v>
      </c>
      <c r="J36" s="90">
        <f>ROUND(((SUM(BF96:BF392))*I36),  2)</f>
        <v>0</v>
      </c>
      <c r="L36" s="32"/>
    </row>
    <row r="37" spans="2:12" s="1" customFormat="1" ht="14.4" hidden="1" customHeight="1">
      <c r="B37" s="32"/>
      <c r="E37" s="27" t="s">
        <v>45</v>
      </c>
      <c r="F37" s="90">
        <f>ROUND((SUM(BG96:BG392)),  2)</f>
        <v>0</v>
      </c>
      <c r="I37" s="91">
        <v>0.21</v>
      </c>
      <c r="J37" s="90">
        <f>0</f>
        <v>0</v>
      </c>
      <c r="L37" s="32"/>
    </row>
    <row r="38" spans="2:12" s="1" customFormat="1" ht="14.4" hidden="1" customHeight="1">
      <c r="B38" s="32"/>
      <c r="E38" s="27" t="s">
        <v>46</v>
      </c>
      <c r="F38" s="90">
        <f>ROUND((SUM(BH96:BH392)),  2)</f>
        <v>0</v>
      </c>
      <c r="I38" s="91">
        <v>0.15</v>
      </c>
      <c r="J38" s="90">
        <f>0</f>
        <v>0</v>
      </c>
      <c r="L38" s="32"/>
    </row>
    <row r="39" spans="2:12" s="1" customFormat="1" ht="14.4" hidden="1" customHeight="1">
      <c r="B39" s="32"/>
      <c r="E39" s="27" t="s">
        <v>47</v>
      </c>
      <c r="F39" s="90">
        <f>ROUND((SUM(BI96:BI392)),  2)</f>
        <v>0</v>
      </c>
      <c r="I39" s="91">
        <v>0</v>
      </c>
      <c r="J39" s="90">
        <f>0</f>
        <v>0</v>
      </c>
      <c r="L39" s="32"/>
    </row>
    <row r="40" spans="2:12" s="1" customFormat="1" ht="6.9" customHeight="1">
      <c r="B40" s="32"/>
      <c r="L40" s="32"/>
    </row>
    <row r="41" spans="2:12" s="1" customFormat="1" ht="25.35" customHeight="1">
      <c r="B41" s="32"/>
      <c r="C41" s="92"/>
      <c r="D41" s="93" t="s">
        <v>48</v>
      </c>
      <c r="E41" s="54"/>
      <c r="F41" s="54"/>
      <c r="G41" s="94" t="s">
        <v>49</v>
      </c>
      <c r="H41" s="95" t="s">
        <v>50</v>
      </c>
      <c r="I41" s="54"/>
      <c r="J41" s="96">
        <f>SUM(J32:J39)</f>
        <v>0</v>
      </c>
      <c r="K41" s="97"/>
      <c r="L41" s="32"/>
    </row>
    <row r="42" spans="2:12" s="1" customFormat="1" ht="14.4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" customHeight="1">
      <c r="B47" s="32"/>
      <c r="C47" s="21" t="s">
        <v>99</v>
      </c>
      <c r="L47" s="32"/>
    </row>
    <row r="48" spans="2:12" s="1" customFormat="1" ht="6.9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06" t="str">
        <f>E7</f>
        <v>Tištín - lokalita Z3 - Dopravní a technická infrastruktura pro I. a II. etapu výstavby</v>
      </c>
      <c r="F50" s="307"/>
      <c r="G50" s="307"/>
      <c r="H50" s="307"/>
      <c r="L50" s="32"/>
    </row>
    <row r="51" spans="2:47" ht="12" customHeight="1">
      <c r="B51" s="20"/>
      <c r="C51" s="27" t="s">
        <v>89</v>
      </c>
      <c r="L51" s="20"/>
    </row>
    <row r="52" spans="2:47" s="1" customFormat="1" ht="16.5" customHeight="1">
      <c r="B52" s="32"/>
      <c r="E52" s="306" t="s">
        <v>90</v>
      </c>
      <c r="F52" s="308"/>
      <c r="G52" s="308"/>
      <c r="H52" s="308"/>
      <c r="L52" s="32"/>
    </row>
    <row r="53" spans="2:47" s="1" customFormat="1" ht="12" customHeight="1">
      <c r="B53" s="32"/>
      <c r="C53" s="27" t="s">
        <v>91</v>
      </c>
      <c r="L53" s="32"/>
    </row>
    <row r="54" spans="2:47" s="1" customFormat="1" ht="16.5" customHeight="1">
      <c r="B54" s="32"/>
      <c r="E54" s="284" t="str">
        <f>E11</f>
        <v>01 - Přeložka vodovodu</v>
      </c>
      <c r="F54" s="308"/>
      <c r="G54" s="308"/>
      <c r="H54" s="308"/>
      <c r="L54" s="32"/>
    </row>
    <row r="55" spans="2:47" s="1" customFormat="1" ht="6.9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Tištín</v>
      </c>
      <c r="I56" s="27" t="s">
        <v>23</v>
      </c>
      <c r="J56" s="49" t="str">
        <f>IF(J14="","",J14)</f>
        <v>16. 4. 2024</v>
      </c>
      <c r="L56" s="32"/>
    </row>
    <row r="57" spans="2:47" s="1" customFormat="1" ht="6.9" customHeight="1">
      <c r="B57" s="32"/>
      <c r="L57" s="32"/>
    </row>
    <row r="58" spans="2:47" s="1" customFormat="1" ht="15.15" customHeight="1">
      <c r="B58" s="32"/>
      <c r="C58" s="27" t="s">
        <v>25</v>
      </c>
      <c r="F58" s="25" t="str">
        <f>E17</f>
        <v xml:space="preserve">Městys Tištín, Tištín 37, 798 29 Tištín, </v>
      </c>
      <c r="I58" s="27" t="s">
        <v>31</v>
      </c>
      <c r="J58" s="30" t="str">
        <f>E23</f>
        <v>ing. Libuše Kujová,</v>
      </c>
      <c r="L58" s="32"/>
    </row>
    <row r="59" spans="2:47" s="1" customFormat="1" ht="15.15" customHeight="1">
      <c r="B59" s="32"/>
      <c r="C59" s="27" t="s">
        <v>29</v>
      </c>
      <c r="F59" s="25" t="str">
        <f>IF(E20="","",E20)</f>
        <v>Vyplň údaj</v>
      </c>
      <c r="I59" s="27" t="s">
        <v>34</v>
      </c>
      <c r="J59" s="30" t="str">
        <f>E26</f>
        <v>Kucek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98" t="s">
        <v>100</v>
      </c>
      <c r="D61" s="92"/>
      <c r="E61" s="92"/>
      <c r="F61" s="92"/>
      <c r="G61" s="92"/>
      <c r="H61" s="92"/>
      <c r="I61" s="92"/>
      <c r="J61" s="99" t="s">
        <v>101</v>
      </c>
      <c r="K61" s="92"/>
      <c r="L61" s="32"/>
    </row>
    <row r="62" spans="2:47" s="1" customFormat="1" ht="10.35" customHeight="1">
      <c r="B62" s="32"/>
      <c r="L62" s="32"/>
    </row>
    <row r="63" spans="2:47" s="1" customFormat="1" ht="22.8" customHeight="1">
      <c r="B63" s="32"/>
      <c r="C63" s="100" t="s">
        <v>70</v>
      </c>
      <c r="J63" s="63">
        <f>J96</f>
        <v>0</v>
      </c>
      <c r="L63" s="32"/>
      <c r="AU63" s="17" t="s">
        <v>102</v>
      </c>
    </row>
    <row r="64" spans="2:47" s="8" customFormat="1" ht="24.9" customHeight="1">
      <c r="B64" s="101"/>
      <c r="D64" s="102" t="s">
        <v>103</v>
      </c>
      <c r="E64" s="103"/>
      <c r="F64" s="103"/>
      <c r="G64" s="103"/>
      <c r="H64" s="103"/>
      <c r="I64" s="103"/>
      <c r="J64" s="104">
        <f>J97</f>
        <v>0</v>
      </c>
      <c r="L64" s="101"/>
    </row>
    <row r="65" spans="2:12" s="9" customFormat="1" ht="19.95" customHeight="1">
      <c r="B65" s="105"/>
      <c r="D65" s="106" t="s">
        <v>104</v>
      </c>
      <c r="E65" s="107"/>
      <c r="F65" s="107"/>
      <c r="G65" s="107"/>
      <c r="H65" s="107"/>
      <c r="I65" s="107"/>
      <c r="J65" s="108">
        <f>J98</f>
        <v>0</v>
      </c>
      <c r="L65" s="105"/>
    </row>
    <row r="66" spans="2:12" s="9" customFormat="1" ht="19.95" customHeight="1">
      <c r="B66" s="105"/>
      <c r="D66" s="106" t="s">
        <v>105</v>
      </c>
      <c r="E66" s="107"/>
      <c r="F66" s="107"/>
      <c r="G66" s="107"/>
      <c r="H66" s="107"/>
      <c r="I66" s="107"/>
      <c r="J66" s="108">
        <f>J160</f>
        <v>0</v>
      </c>
      <c r="L66" s="105"/>
    </row>
    <row r="67" spans="2:12" s="9" customFormat="1" ht="19.95" customHeight="1">
      <c r="B67" s="105"/>
      <c r="D67" s="106" t="s">
        <v>106</v>
      </c>
      <c r="E67" s="107"/>
      <c r="F67" s="107"/>
      <c r="G67" s="107"/>
      <c r="H67" s="107"/>
      <c r="I67" s="107"/>
      <c r="J67" s="108">
        <f>J184</f>
        <v>0</v>
      </c>
      <c r="L67" s="105"/>
    </row>
    <row r="68" spans="2:12" s="9" customFormat="1" ht="19.95" customHeight="1">
      <c r="B68" s="105"/>
      <c r="D68" s="106" t="s">
        <v>107</v>
      </c>
      <c r="E68" s="107"/>
      <c r="F68" s="107"/>
      <c r="G68" s="107"/>
      <c r="H68" s="107"/>
      <c r="I68" s="107"/>
      <c r="J68" s="108">
        <f>J204</f>
        <v>0</v>
      </c>
      <c r="L68" s="105"/>
    </row>
    <row r="69" spans="2:12" s="9" customFormat="1" ht="19.95" customHeight="1">
      <c r="B69" s="105"/>
      <c r="D69" s="106" t="s">
        <v>108</v>
      </c>
      <c r="E69" s="107"/>
      <c r="F69" s="107"/>
      <c r="G69" s="107"/>
      <c r="H69" s="107"/>
      <c r="I69" s="107"/>
      <c r="J69" s="108">
        <f>J242</f>
        <v>0</v>
      </c>
      <c r="L69" s="105"/>
    </row>
    <row r="70" spans="2:12" s="9" customFormat="1" ht="19.95" customHeight="1">
      <c r="B70" s="105"/>
      <c r="D70" s="106" t="s">
        <v>109</v>
      </c>
      <c r="E70" s="107"/>
      <c r="F70" s="107"/>
      <c r="G70" s="107"/>
      <c r="H70" s="107"/>
      <c r="I70" s="107"/>
      <c r="J70" s="108">
        <f>J278</f>
        <v>0</v>
      </c>
      <c r="L70" s="105"/>
    </row>
    <row r="71" spans="2:12" s="9" customFormat="1" ht="19.95" customHeight="1">
      <c r="B71" s="105"/>
      <c r="D71" s="106" t="s">
        <v>110</v>
      </c>
      <c r="E71" s="107"/>
      <c r="F71" s="107"/>
      <c r="G71" s="107"/>
      <c r="H71" s="107"/>
      <c r="I71" s="107"/>
      <c r="J71" s="108">
        <f>J303</f>
        <v>0</v>
      </c>
      <c r="L71" s="105"/>
    </row>
    <row r="72" spans="2:12" s="9" customFormat="1" ht="19.95" customHeight="1">
      <c r="B72" s="105"/>
      <c r="D72" s="106" t="s">
        <v>111</v>
      </c>
      <c r="E72" s="107"/>
      <c r="F72" s="107"/>
      <c r="G72" s="107"/>
      <c r="H72" s="107"/>
      <c r="I72" s="107"/>
      <c r="J72" s="108">
        <f>J362</f>
        <v>0</v>
      </c>
      <c r="L72" s="105"/>
    </row>
    <row r="73" spans="2:12" s="9" customFormat="1" ht="19.95" customHeight="1">
      <c r="B73" s="105"/>
      <c r="D73" s="106" t="s">
        <v>112</v>
      </c>
      <c r="E73" s="107"/>
      <c r="F73" s="107"/>
      <c r="G73" s="107"/>
      <c r="H73" s="107"/>
      <c r="I73" s="107"/>
      <c r="J73" s="108">
        <f>J374</f>
        <v>0</v>
      </c>
      <c r="L73" s="105"/>
    </row>
    <row r="74" spans="2:12" s="9" customFormat="1" ht="19.95" customHeight="1">
      <c r="B74" s="105"/>
      <c r="D74" s="106" t="s">
        <v>113</v>
      </c>
      <c r="E74" s="107"/>
      <c r="F74" s="107"/>
      <c r="G74" s="107"/>
      <c r="H74" s="107"/>
      <c r="I74" s="107"/>
      <c r="J74" s="108">
        <f>J390</f>
        <v>0</v>
      </c>
      <c r="L74" s="105"/>
    </row>
    <row r="75" spans="2:12" s="1" customFormat="1" ht="21.75" customHeight="1">
      <c r="B75" s="32"/>
      <c r="L75" s="32"/>
    </row>
    <row r="76" spans="2:12" s="1" customFormat="1" ht="6.9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2"/>
    </row>
    <row r="80" spans="2:12" s="1" customFormat="1" ht="6.9" customHeight="1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32"/>
    </row>
    <row r="81" spans="2:63" s="1" customFormat="1" ht="24.9" customHeight="1">
      <c r="B81" s="32"/>
      <c r="C81" s="21" t="s">
        <v>114</v>
      </c>
      <c r="L81" s="32"/>
    </row>
    <row r="82" spans="2:63" s="1" customFormat="1" ht="6.9" customHeight="1">
      <c r="B82" s="32"/>
      <c r="L82" s="32"/>
    </row>
    <row r="83" spans="2:63" s="1" customFormat="1" ht="12" customHeight="1">
      <c r="B83" s="32"/>
      <c r="C83" s="27" t="s">
        <v>16</v>
      </c>
      <c r="L83" s="32"/>
    </row>
    <row r="84" spans="2:63" s="1" customFormat="1" ht="16.5" customHeight="1">
      <c r="B84" s="32"/>
      <c r="E84" s="306" t="str">
        <f>E7</f>
        <v>Tištín - lokalita Z3 - Dopravní a technická infrastruktura pro I. a II. etapu výstavby</v>
      </c>
      <c r="F84" s="307"/>
      <c r="G84" s="307"/>
      <c r="H84" s="307"/>
      <c r="L84" s="32"/>
    </row>
    <row r="85" spans="2:63" ht="12" customHeight="1">
      <c r="B85" s="20"/>
      <c r="C85" s="27" t="s">
        <v>89</v>
      </c>
      <c r="L85" s="20"/>
    </row>
    <row r="86" spans="2:63" s="1" customFormat="1" ht="16.5" customHeight="1">
      <c r="B86" s="32"/>
      <c r="E86" s="306" t="s">
        <v>90</v>
      </c>
      <c r="F86" s="308"/>
      <c r="G86" s="308"/>
      <c r="H86" s="308"/>
      <c r="L86" s="32"/>
    </row>
    <row r="87" spans="2:63" s="1" customFormat="1" ht="12" customHeight="1">
      <c r="B87" s="32"/>
      <c r="C87" s="27" t="s">
        <v>91</v>
      </c>
      <c r="L87" s="32"/>
    </row>
    <row r="88" spans="2:63" s="1" customFormat="1" ht="16.5" customHeight="1">
      <c r="B88" s="32"/>
      <c r="E88" s="284" t="str">
        <f>E11</f>
        <v>01 - Přeložka vodovodu</v>
      </c>
      <c r="F88" s="308"/>
      <c r="G88" s="308"/>
      <c r="H88" s="308"/>
      <c r="L88" s="32"/>
    </row>
    <row r="89" spans="2:63" s="1" customFormat="1" ht="6.9" customHeight="1">
      <c r="B89" s="32"/>
      <c r="L89" s="32"/>
    </row>
    <row r="90" spans="2:63" s="1" customFormat="1" ht="12" customHeight="1">
      <c r="B90" s="32"/>
      <c r="C90" s="27" t="s">
        <v>21</v>
      </c>
      <c r="F90" s="25" t="str">
        <f>F14</f>
        <v>Tištín</v>
      </c>
      <c r="I90" s="27" t="s">
        <v>23</v>
      </c>
      <c r="J90" s="49" t="str">
        <f>IF(J14="","",J14)</f>
        <v>16. 4. 2024</v>
      </c>
      <c r="L90" s="32"/>
    </row>
    <row r="91" spans="2:63" s="1" customFormat="1" ht="6.9" customHeight="1">
      <c r="B91" s="32"/>
      <c r="L91" s="32"/>
    </row>
    <row r="92" spans="2:63" s="1" customFormat="1" ht="15.15" customHeight="1">
      <c r="B92" s="32"/>
      <c r="C92" s="27" t="s">
        <v>25</v>
      </c>
      <c r="F92" s="25" t="str">
        <f>E17</f>
        <v xml:space="preserve">Městys Tištín, Tištín 37, 798 29 Tištín, </v>
      </c>
      <c r="I92" s="27" t="s">
        <v>31</v>
      </c>
      <c r="J92" s="30" t="str">
        <f>E23</f>
        <v>ing. Libuše Kujová,</v>
      </c>
      <c r="L92" s="32"/>
    </row>
    <row r="93" spans="2:63" s="1" customFormat="1" ht="15.15" customHeight="1">
      <c r="B93" s="32"/>
      <c r="C93" s="27" t="s">
        <v>29</v>
      </c>
      <c r="F93" s="25" t="str">
        <f>IF(E20="","",E20)</f>
        <v>Vyplň údaj</v>
      </c>
      <c r="I93" s="27" t="s">
        <v>34</v>
      </c>
      <c r="J93" s="30" t="str">
        <f>E26</f>
        <v>Kucek</v>
      </c>
      <c r="L93" s="32"/>
    </row>
    <row r="94" spans="2:63" s="1" customFormat="1" ht="10.35" customHeight="1">
      <c r="B94" s="32"/>
      <c r="L94" s="32"/>
    </row>
    <row r="95" spans="2:63" s="10" customFormat="1" ht="29.25" customHeight="1">
      <c r="B95" s="109"/>
      <c r="C95" s="110" t="s">
        <v>115</v>
      </c>
      <c r="D95" s="111" t="s">
        <v>57</v>
      </c>
      <c r="E95" s="111" t="s">
        <v>53</v>
      </c>
      <c r="F95" s="111" t="s">
        <v>54</v>
      </c>
      <c r="G95" s="111" t="s">
        <v>116</v>
      </c>
      <c r="H95" s="111" t="s">
        <v>117</v>
      </c>
      <c r="I95" s="111" t="s">
        <v>118</v>
      </c>
      <c r="J95" s="111" t="s">
        <v>101</v>
      </c>
      <c r="K95" s="112" t="s">
        <v>119</v>
      </c>
      <c r="L95" s="109"/>
      <c r="M95" s="56" t="s">
        <v>19</v>
      </c>
      <c r="N95" s="57" t="s">
        <v>42</v>
      </c>
      <c r="O95" s="57" t="s">
        <v>120</v>
      </c>
      <c r="P95" s="57" t="s">
        <v>121</v>
      </c>
      <c r="Q95" s="57" t="s">
        <v>122</v>
      </c>
      <c r="R95" s="57" t="s">
        <v>123</v>
      </c>
      <c r="S95" s="57" t="s">
        <v>124</v>
      </c>
      <c r="T95" s="58" t="s">
        <v>125</v>
      </c>
    </row>
    <row r="96" spans="2:63" s="1" customFormat="1" ht="22.8" customHeight="1">
      <c r="B96" s="32"/>
      <c r="C96" s="61" t="s">
        <v>126</v>
      </c>
      <c r="J96" s="113">
        <f>BK96</f>
        <v>0</v>
      </c>
      <c r="L96" s="32"/>
      <c r="M96" s="59"/>
      <c r="N96" s="50"/>
      <c r="O96" s="50"/>
      <c r="P96" s="114">
        <f>P97</f>
        <v>0</v>
      </c>
      <c r="Q96" s="50"/>
      <c r="R96" s="114">
        <f>R97</f>
        <v>6.6326218599999995</v>
      </c>
      <c r="S96" s="50"/>
      <c r="T96" s="115">
        <f>T97</f>
        <v>9.7747500000000009</v>
      </c>
      <c r="AT96" s="17" t="s">
        <v>71</v>
      </c>
      <c r="AU96" s="17" t="s">
        <v>102</v>
      </c>
      <c r="BK96" s="116">
        <f>BK97</f>
        <v>0</v>
      </c>
    </row>
    <row r="97" spans="2:65" s="11" customFormat="1" ht="25.95" customHeight="1">
      <c r="B97" s="117"/>
      <c r="D97" s="118" t="s">
        <v>71</v>
      </c>
      <c r="E97" s="119" t="s">
        <v>127</v>
      </c>
      <c r="F97" s="119" t="s">
        <v>128</v>
      </c>
      <c r="I97" s="120"/>
      <c r="J97" s="121">
        <f>BK97</f>
        <v>0</v>
      </c>
      <c r="L97" s="117"/>
      <c r="M97" s="122"/>
      <c r="P97" s="123">
        <f>P98+P160+P184+P204+P242+P278+P303+P362+P374+P390</f>
        <v>0</v>
      </c>
      <c r="R97" s="123">
        <f>R98+R160+R184+R204+R242+R278+R303+R362+R374+R390</f>
        <v>6.6326218599999995</v>
      </c>
      <c r="T97" s="124">
        <f>T98+T160+T184+T204+T242+T278+T303+T362+T374+T390</f>
        <v>9.7747500000000009</v>
      </c>
      <c r="AR97" s="118" t="s">
        <v>79</v>
      </c>
      <c r="AT97" s="125" t="s">
        <v>71</v>
      </c>
      <c r="AU97" s="125" t="s">
        <v>72</v>
      </c>
      <c r="AY97" s="118" t="s">
        <v>129</v>
      </c>
      <c r="BK97" s="126">
        <f>BK98+BK160+BK184+BK204+BK242+BK278+BK303+BK362+BK374+BK390</f>
        <v>0</v>
      </c>
    </row>
    <row r="98" spans="2:65" s="11" customFormat="1" ht="22.8" customHeight="1">
      <c r="B98" s="117"/>
      <c r="D98" s="118" t="s">
        <v>71</v>
      </c>
      <c r="E98" s="127" t="s">
        <v>79</v>
      </c>
      <c r="F98" s="127" t="s">
        <v>130</v>
      </c>
      <c r="I98" s="120"/>
      <c r="J98" s="128">
        <f>BK98</f>
        <v>0</v>
      </c>
      <c r="L98" s="117"/>
      <c r="M98" s="122"/>
      <c r="P98" s="123">
        <f>SUM(P99:P159)</f>
        <v>0</v>
      </c>
      <c r="R98" s="123">
        <f>SUM(R99:R159)</f>
        <v>4.6524986999999998</v>
      </c>
      <c r="T98" s="124">
        <f>SUM(T99:T159)</f>
        <v>0</v>
      </c>
      <c r="AR98" s="118" t="s">
        <v>79</v>
      </c>
      <c r="AT98" s="125" t="s">
        <v>71</v>
      </c>
      <c r="AU98" s="125" t="s">
        <v>79</v>
      </c>
      <c r="AY98" s="118" t="s">
        <v>129</v>
      </c>
      <c r="BK98" s="126">
        <f>SUM(BK99:BK159)</f>
        <v>0</v>
      </c>
    </row>
    <row r="99" spans="2:65" s="1" customFormat="1" ht="16.5" customHeight="1">
      <c r="B99" s="32"/>
      <c r="C99" s="129" t="s">
        <v>79</v>
      </c>
      <c r="D99" s="129" t="s">
        <v>131</v>
      </c>
      <c r="E99" s="130" t="s">
        <v>132</v>
      </c>
      <c r="F99" s="131" t="s">
        <v>133</v>
      </c>
      <c r="G99" s="132" t="s">
        <v>134</v>
      </c>
      <c r="H99" s="133">
        <v>48</v>
      </c>
      <c r="I99" s="134"/>
      <c r="J99" s="135">
        <f>ROUND(I99*H99,2)</f>
        <v>0</v>
      </c>
      <c r="K99" s="131" t="s">
        <v>135</v>
      </c>
      <c r="L99" s="32"/>
      <c r="M99" s="136" t="s">
        <v>19</v>
      </c>
      <c r="N99" s="137" t="s">
        <v>43</v>
      </c>
      <c r="P99" s="138">
        <f>O99*H99</f>
        <v>0</v>
      </c>
      <c r="Q99" s="138">
        <v>3.0000000000000001E-5</v>
      </c>
      <c r="R99" s="138">
        <f>Q99*H99</f>
        <v>1.4400000000000001E-3</v>
      </c>
      <c r="S99" s="138">
        <v>0</v>
      </c>
      <c r="T99" s="139">
        <f>S99*H99</f>
        <v>0</v>
      </c>
      <c r="AR99" s="140" t="s">
        <v>136</v>
      </c>
      <c r="AT99" s="140" t="s">
        <v>131</v>
      </c>
      <c r="AU99" s="140" t="s">
        <v>82</v>
      </c>
      <c r="AY99" s="17" t="s">
        <v>129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7" t="s">
        <v>79</v>
      </c>
      <c r="BK99" s="141">
        <f>ROUND(I99*H99,2)</f>
        <v>0</v>
      </c>
      <c r="BL99" s="17" t="s">
        <v>136</v>
      </c>
      <c r="BM99" s="140" t="s">
        <v>137</v>
      </c>
    </row>
    <row r="100" spans="2:65" s="1" customFormat="1" ht="10.199999999999999">
      <c r="B100" s="32"/>
      <c r="D100" s="142" t="s">
        <v>138</v>
      </c>
      <c r="F100" s="143" t="s">
        <v>139</v>
      </c>
      <c r="I100" s="144"/>
      <c r="L100" s="32"/>
      <c r="M100" s="145"/>
      <c r="T100" s="53"/>
      <c r="AT100" s="17" t="s">
        <v>138</v>
      </c>
      <c r="AU100" s="17" t="s">
        <v>82</v>
      </c>
    </row>
    <row r="101" spans="2:65" s="12" customFormat="1" ht="10.199999999999999">
      <c r="B101" s="146"/>
      <c r="D101" s="147" t="s">
        <v>140</v>
      </c>
      <c r="E101" s="148" t="s">
        <v>19</v>
      </c>
      <c r="F101" s="149" t="s">
        <v>141</v>
      </c>
      <c r="H101" s="148" t="s">
        <v>19</v>
      </c>
      <c r="I101" s="150"/>
      <c r="L101" s="146"/>
      <c r="M101" s="151"/>
      <c r="T101" s="152"/>
      <c r="AT101" s="148" t="s">
        <v>140</v>
      </c>
      <c r="AU101" s="148" t="s">
        <v>82</v>
      </c>
      <c r="AV101" s="12" t="s">
        <v>79</v>
      </c>
      <c r="AW101" s="12" t="s">
        <v>33</v>
      </c>
      <c r="AX101" s="12" t="s">
        <v>72</v>
      </c>
      <c r="AY101" s="148" t="s">
        <v>129</v>
      </c>
    </row>
    <row r="102" spans="2:65" s="13" customFormat="1" ht="10.199999999999999">
      <c r="B102" s="153"/>
      <c r="D102" s="147" t="s">
        <v>140</v>
      </c>
      <c r="E102" s="154" t="s">
        <v>19</v>
      </c>
      <c r="F102" s="155" t="s">
        <v>142</v>
      </c>
      <c r="H102" s="156">
        <v>48</v>
      </c>
      <c r="I102" s="157"/>
      <c r="L102" s="153"/>
      <c r="M102" s="158"/>
      <c r="T102" s="159"/>
      <c r="AT102" s="154" t="s">
        <v>140</v>
      </c>
      <c r="AU102" s="154" t="s">
        <v>82</v>
      </c>
      <c r="AV102" s="13" t="s">
        <v>82</v>
      </c>
      <c r="AW102" s="13" t="s">
        <v>33</v>
      </c>
      <c r="AX102" s="13" t="s">
        <v>79</v>
      </c>
      <c r="AY102" s="154" t="s">
        <v>129</v>
      </c>
    </row>
    <row r="103" spans="2:65" s="1" customFormat="1" ht="24.15" customHeight="1">
      <c r="B103" s="32"/>
      <c r="C103" s="129" t="s">
        <v>82</v>
      </c>
      <c r="D103" s="129" t="s">
        <v>131</v>
      </c>
      <c r="E103" s="130" t="s">
        <v>143</v>
      </c>
      <c r="F103" s="131" t="s">
        <v>144</v>
      </c>
      <c r="G103" s="132" t="s">
        <v>145</v>
      </c>
      <c r="H103" s="133">
        <v>2</v>
      </c>
      <c r="I103" s="134"/>
      <c r="J103" s="135">
        <f>ROUND(I103*H103,2)</f>
        <v>0</v>
      </c>
      <c r="K103" s="131" t="s">
        <v>135</v>
      </c>
      <c r="L103" s="32"/>
      <c r="M103" s="136" t="s">
        <v>19</v>
      </c>
      <c r="N103" s="137" t="s">
        <v>43</v>
      </c>
      <c r="P103" s="138">
        <f>O103*H103</f>
        <v>0</v>
      </c>
      <c r="Q103" s="138">
        <v>0</v>
      </c>
      <c r="R103" s="138">
        <f>Q103*H103</f>
        <v>0</v>
      </c>
      <c r="S103" s="138">
        <v>0</v>
      </c>
      <c r="T103" s="139">
        <f>S103*H103</f>
        <v>0</v>
      </c>
      <c r="AR103" s="140" t="s">
        <v>136</v>
      </c>
      <c r="AT103" s="140" t="s">
        <v>131</v>
      </c>
      <c r="AU103" s="140" t="s">
        <v>82</v>
      </c>
      <c r="AY103" s="17" t="s">
        <v>129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7" t="s">
        <v>79</v>
      </c>
      <c r="BK103" s="141">
        <f>ROUND(I103*H103,2)</f>
        <v>0</v>
      </c>
      <c r="BL103" s="17" t="s">
        <v>136</v>
      </c>
      <c r="BM103" s="140" t="s">
        <v>146</v>
      </c>
    </row>
    <row r="104" spans="2:65" s="1" customFormat="1" ht="10.199999999999999">
      <c r="B104" s="32"/>
      <c r="D104" s="142" t="s">
        <v>138</v>
      </c>
      <c r="F104" s="143" t="s">
        <v>147</v>
      </c>
      <c r="I104" s="144"/>
      <c r="L104" s="32"/>
      <c r="M104" s="145"/>
      <c r="T104" s="53"/>
      <c r="AT104" s="17" t="s">
        <v>138</v>
      </c>
      <c r="AU104" s="17" t="s">
        <v>82</v>
      </c>
    </row>
    <row r="105" spans="2:65" s="12" customFormat="1" ht="10.199999999999999">
      <c r="B105" s="146"/>
      <c r="D105" s="147" t="s">
        <v>140</v>
      </c>
      <c r="E105" s="148" t="s">
        <v>19</v>
      </c>
      <c r="F105" s="149" t="s">
        <v>148</v>
      </c>
      <c r="H105" s="148" t="s">
        <v>19</v>
      </c>
      <c r="I105" s="150"/>
      <c r="L105" s="146"/>
      <c r="M105" s="151"/>
      <c r="T105" s="152"/>
      <c r="AT105" s="148" t="s">
        <v>140</v>
      </c>
      <c r="AU105" s="148" t="s">
        <v>82</v>
      </c>
      <c r="AV105" s="12" t="s">
        <v>79</v>
      </c>
      <c r="AW105" s="12" t="s">
        <v>33</v>
      </c>
      <c r="AX105" s="12" t="s">
        <v>72</v>
      </c>
      <c r="AY105" s="148" t="s">
        <v>129</v>
      </c>
    </row>
    <row r="106" spans="2:65" s="13" customFormat="1" ht="10.199999999999999">
      <c r="B106" s="153"/>
      <c r="D106" s="147" t="s">
        <v>140</v>
      </c>
      <c r="E106" s="154" t="s">
        <v>19</v>
      </c>
      <c r="F106" s="155" t="s">
        <v>149</v>
      </c>
      <c r="H106" s="156">
        <v>2</v>
      </c>
      <c r="I106" s="157"/>
      <c r="L106" s="153"/>
      <c r="M106" s="158"/>
      <c r="T106" s="159"/>
      <c r="AT106" s="154" t="s">
        <v>140</v>
      </c>
      <c r="AU106" s="154" t="s">
        <v>82</v>
      </c>
      <c r="AV106" s="13" t="s">
        <v>82</v>
      </c>
      <c r="AW106" s="13" t="s">
        <v>33</v>
      </c>
      <c r="AX106" s="13" t="s">
        <v>79</v>
      </c>
      <c r="AY106" s="154" t="s">
        <v>129</v>
      </c>
    </row>
    <row r="107" spans="2:65" s="1" customFormat="1" ht="24.15" customHeight="1">
      <c r="B107" s="32"/>
      <c r="C107" s="129" t="s">
        <v>150</v>
      </c>
      <c r="D107" s="129" t="s">
        <v>131</v>
      </c>
      <c r="E107" s="130" t="s">
        <v>151</v>
      </c>
      <c r="F107" s="131" t="s">
        <v>152</v>
      </c>
      <c r="G107" s="132" t="s">
        <v>153</v>
      </c>
      <c r="H107" s="133">
        <v>7.02</v>
      </c>
      <c r="I107" s="134"/>
      <c r="J107" s="135">
        <f>ROUND(I107*H107,2)</f>
        <v>0</v>
      </c>
      <c r="K107" s="131" t="s">
        <v>135</v>
      </c>
      <c r="L107" s="32"/>
      <c r="M107" s="136" t="s">
        <v>19</v>
      </c>
      <c r="N107" s="137" t="s">
        <v>43</v>
      </c>
      <c r="P107" s="138">
        <f>O107*H107</f>
        <v>0</v>
      </c>
      <c r="Q107" s="138">
        <v>0</v>
      </c>
      <c r="R107" s="138">
        <f>Q107*H107</f>
        <v>0</v>
      </c>
      <c r="S107" s="138">
        <v>0</v>
      </c>
      <c r="T107" s="139">
        <f>S107*H107</f>
        <v>0</v>
      </c>
      <c r="AR107" s="140" t="s">
        <v>136</v>
      </c>
      <c r="AT107" s="140" t="s">
        <v>131</v>
      </c>
      <c r="AU107" s="140" t="s">
        <v>82</v>
      </c>
      <c r="AY107" s="17" t="s">
        <v>129</v>
      </c>
      <c r="BE107" s="141">
        <f>IF(N107="základní",J107,0)</f>
        <v>0</v>
      </c>
      <c r="BF107" s="141">
        <f>IF(N107="snížená",J107,0)</f>
        <v>0</v>
      </c>
      <c r="BG107" s="141">
        <f>IF(N107="zákl. přenesená",J107,0)</f>
        <v>0</v>
      </c>
      <c r="BH107" s="141">
        <f>IF(N107="sníž. přenesená",J107,0)</f>
        <v>0</v>
      </c>
      <c r="BI107" s="141">
        <f>IF(N107="nulová",J107,0)</f>
        <v>0</v>
      </c>
      <c r="BJ107" s="17" t="s">
        <v>79</v>
      </c>
      <c r="BK107" s="141">
        <f>ROUND(I107*H107,2)</f>
        <v>0</v>
      </c>
      <c r="BL107" s="17" t="s">
        <v>136</v>
      </c>
      <c r="BM107" s="140" t="s">
        <v>154</v>
      </c>
    </row>
    <row r="108" spans="2:65" s="1" customFormat="1" ht="10.199999999999999">
      <c r="B108" s="32"/>
      <c r="D108" s="142" t="s">
        <v>138</v>
      </c>
      <c r="F108" s="143" t="s">
        <v>155</v>
      </c>
      <c r="I108" s="144"/>
      <c r="L108" s="32"/>
      <c r="M108" s="145"/>
      <c r="T108" s="53"/>
      <c r="AT108" s="17" t="s">
        <v>138</v>
      </c>
      <c r="AU108" s="17" t="s">
        <v>82</v>
      </c>
    </row>
    <row r="109" spans="2:65" s="12" customFormat="1" ht="10.199999999999999">
      <c r="B109" s="146"/>
      <c r="D109" s="147" t="s">
        <v>140</v>
      </c>
      <c r="E109" s="148" t="s">
        <v>19</v>
      </c>
      <c r="F109" s="149" t="s">
        <v>156</v>
      </c>
      <c r="H109" s="148" t="s">
        <v>19</v>
      </c>
      <c r="I109" s="150"/>
      <c r="L109" s="146"/>
      <c r="M109" s="151"/>
      <c r="T109" s="152"/>
      <c r="AT109" s="148" t="s">
        <v>140</v>
      </c>
      <c r="AU109" s="148" t="s">
        <v>82</v>
      </c>
      <c r="AV109" s="12" t="s">
        <v>79</v>
      </c>
      <c r="AW109" s="12" t="s">
        <v>33</v>
      </c>
      <c r="AX109" s="12" t="s">
        <v>72</v>
      </c>
      <c r="AY109" s="148" t="s">
        <v>129</v>
      </c>
    </row>
    <row r="110" spans="2:65" s="13" customFormat="1" ht="10.199999999999999">
      <c r="B110" s="153"/>
      <c r="D110" s="147" t="s">
        <v>140</v>
      </c>
      <c r="E110" s="154" t="s">
        <v>19</v>
      </c>
      <c r="F110" s="155" t="s">
        <v>157</v>
      </c>
      <c r="H110" s="156">
        <v>7.02</v>
      </c>
      <c r="I110" s="157"/>
      <c r="L110" s="153"/>
      <c r="M110" s="158"/>
      <c r="T110" s="159"/>
      <c r="AT110" s="154" t="s">
        <v>140</v>
      </c>
      <c r="AU110" s="154" t="s">
        <v>82</v>
      </c>
      <c r="AV110" s="13" t="s">
        <v>82</v>
      </c>
      <c r="AW110" s="13" t="s">
        <v>33</v>
      </c>
      <c r="AX110" s="13" t="s">
        <v>79</v>
      </c>
      <c r="AY110" s="154" t="s">
        <v>129</v>
      </c>
    </row>
    <row r="111" spans="2:65" s="1" customFormat="1" ht="24.15" customHeight="1">
      <c r="B111" s="32"/>
      <c r="C111" s="129" t="s">
        <v>136</v>
      </c>
      <c r="D111" s="129" t="s">
        <v>131</v>
      </c>
      <c r="E111" s="130" t="s">
        <v>158</v>
      </c>
      <c r="F111" s="131" t="s">
        <v>159</v>
      </c>
      <c r="G111" s="132" t="s">
        <v>153</v>
      </c>
      <c r="H111" s="133">
        <v>8.19</v>
      </c>
      <c r="I111" s="134"/>
      <c r="J111" s="135">
        <f>ROUND(I111*H111,2)</f>
        <v>0</v>
      </c>
      <c r="K111" s="131" t="s">
        <v>135</v>
      </c>
      <c r="L111" s="32"/>
      <c r="M111" s="136" t="s">
        <v>19</v>
      </c>
      <c r="N111" s="137" t="s">
        <v>43</v>
      </c>
      <c r="P111" s="138">
        <f>O111*H111</f>
        <v>0</v>
      </c>
      <c r="Q111" s="138">
        <v>0</v>
      </c>
      <c r="R111" s="138">
        <f>Q111*H111</f>
        <v>0</v>
      </c>
      <c r="S111" s="138">
        <v>0</v>
      </c>
      <c r="T111" s="139">
        <f>S111*H111</f>
        <v>0</v>
      </c>
      <c r="AR111" s="140" t="s">
        <v>136</v>
      </c>
      <c r="AT111" s="140" t="s">
        <v>131</v>
      </c>
      <c r="AU111" s="140" t="s">
        <v>82</v>
      </c>
      <c r="AY111" s="17" t="s">
        <v>129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7" t="s">
        <v>79</v>
      </c>
      <c r="BK111" s="141">
        <f>ROUND(I111*H111,2)</f>
        <v>0</v>
      </c>
      <c r="BL111" s="17" t="s">
        <v>136</v>
      </c>
      <c r="BM111" s="140" t="s">
        <v>160</v>
      </c>
    </row>
    <row r="112" spans="2:65" s="1" customFormat="1" ht="10.199999999999999">
      <c r="B112" s="32"/>
      <c r="D112" s="142" t="s">
        <v>138</v>
      </c>
      <c r="F112" s="143" t="s">
        <v>161</v>
      </c>
      <c r="I112" s="144"/>
      <c r="L112" s="32"/>
      <c r="M112" s="145"/>
      <c r="T112" s="53"/>
      <c r="AT112" s="17" t="s">
        <v>138</v>
      </c>
      <c r="AU112" s="17" t="s">
        <v>82</v>
      </c>
    </row>
    <row r="113" spans="2:65" s="12" customFormat="1" ht="10.199999999999999">
      <c r="B113" s="146"/>
      <c r="D113" s="147" t="s">
        <v>140</v>
      </c>
      <c r="E113" s="148" t="s">
        <v>19</v>
      </c>
      <c r="F113" s="149" t="s">
        <v>162</v>
      </c>
      <c r="H113" s="148" t="s">
        <v>19</v>
      </c>
      <c r="I113" s="150"/>
      <c r="L113" s="146"/>
      <c r="M113" s="151"/>
      <c r="T113" s="152"/>
      <c r="AT113" s="148" t="s">
        <v>140</v>
      </c>
      <c r="AU113" s="148" t="s">
        <v>82</v>
      </c>
      <c r="AV113" s="12" t="s">
        <v>79</v>
      </c>
      <c r="AW113" s="12" t="s">
        <v>33</v>
      </c>
      <c r="AX113" s="12" t="s">
        <v>72</v>
      </c>
      <c r="AY113" s="148" t="s">
        <v>129</v>
      </c>
    </row>
    <row r="114" spans="2:65" s="13" customFormat="1" ht="10.199999999999999">
      <c r="B114" s="153"/>
      <c r="D114" s="147" t="s">
        <v>140</v>
      </c>
      <c r="E114" s="154" t="s">
        <v>19</v>
      </c>
      <c r="F114" s="155" t="s">
        <v>163</v>
      </c>
      <c r="H114" s="156">
        <v>10.823</v>
      </c>
      <c r="I114" s="157"/>
      <c r="L114" s="153"/>
      <c r="M114" s="158"/>
      <c r="T114" s="159"/>
      <c r="AT114" s="154" t="s">
        <v>140</v>
      </c>
      <c r="AU114" s="154" t="s">
        <v>82</v>
      </c>
      <c r="AV114" s="13" t="s">
        <v>82</v>
      </c>
      <c r="AW114" s="13" t="s">
        <v>33</v>
      </c>
      <c r="AX114" s="13" t="s">
        <v>72</v>
      </c>
      <c r="AY114" s="154" t="s">
        <v>129</v>
      </c>
    </row>
    <row r="115" spans="2:65" s="12" customFormat="1" ht="10.199999999999999">
      <c r="B115" s="146"/>
      <c r="D115" s="147" t="s">
        <v>140</v>
      </c>
      <c r="E115" s="148" t="s">
        <v>19</v>
      </c>
      <c r="F115" s="149" t="s">
        <v>164</v>
      </c>
      <c r="H115" s="148" t="s">
        <v>19</v>
      </c>
      <c r="I115" s="150"/>
      <c r="L115" s="146"/>
      <c r="M115" s="151"/>
      <c r="T115" s="152"/>
      <c r="AT115" s="148" t="s">
        <v>140</v>
      </c>
      <c r="AU115" s="148" t="s">
        <v>82</v>
      </c>
      <c r="AV115" s="12" t="s">
        <v>79</v>
      </c>
      <c r="AW115" s="12" t="s">
        <v>33</v>
      </c>
      <c r="AX115" s="12" t="s">
        <v>72</v>
      </c>
      <c r="AY115" s="148" t="s">
        <v>129</v>
      </c>
    </row>
    <row r="116" spans="2:65" s="13" customFormat="1" ht="10.199999999999999">
      <c r="B116" s="153"/>
      <c r="D116" s="147" t="s">
        <v>140</v>
      </c>
      <c r="E116" s="154" t="s">
        <v>19</v>
      </c>
      <c r="F116" s="155" t="s">
        <v>165</v>
      </c>
      <c r="H116" s="156">
        <v>-2.633</v>
      </c>
      <c r="I116" s="157"/>
      <c r="L116" s="153"/>
      <c r="M116" s="158"/>
      <c r="T116" s="159"/>
      <c r="AT116" s="154" t="s">
        <v>140</v>
      </c>
      <c r="AU116" s="154" t="s">
        <v>82</v>
      </c>
      <c r="AV116" s="13" t="s">
        <v>82</v>
      </c>
      <c r="AW116" s="13" t="s">
        <v>33</v>
      </c>
      <c r="AX116" s="13" t="s">
        <v>72</v>
      </c>
      <c r="AY116" s="154" t="s">
        <v>129</v>
      </c>
    </row>
    <row r="117" spans="2:65" s="14" customFormat="1" ht="10.199999999999999">
      <c r="B117" s="160"/>
      <c r="D117" s="147" t="s">
        <v>140</v>
      </c>
      <c r="E117" s="161" t="s">
        <v>19</v>
      </c>
      <c r="F117" s="162" t="s">
        <v>166</v>
      </c>
      <c r="H117" s="163">
        <v>8.19</v>
      </c>
      <c r="I117" s="164"/>
      <c r="L117" s="160"/>
      <c r="M117" s="165"/>
      <c r="T117" s="166"/>
      <c r="AT117" s="161" t="s">
        <v>140</v>
      </c>
      <c r="AU117" s="161" t="s">
        <v>82</v>
      </c>
      <c r="AV117" s="14" t="s">
        <v>136</v>
      </c>
      <c r="AW117" s="14" t="s">
        <v>33</v>
      </c>
      <c r="AX117" s="14" t="s">
        <v>79</v>
      </c>
      <c r="AY117" s="161" t="s">
        <v>129</v>
      </c>
    </row>
    <row r="118" spans="2:65" s="1" customFormat="1" ht="24.15" customHeight="1">
      <c r="B118" s="32"/>
      <c r="C118" s="129" t="s">
        <v>167</v>
      </c>
      <c r="D118" s="129" t="s">
        <v>131</v>
      </c>
      <c r="E118" s="130" t="s">
        <v>168</v>
      </c>
      <c r="F118" s="131" t="s">
        <v>169</v>
      </c>
      <c r="G118" s="132" t="s">
        <v>170</v>
      </c>
      <c r="H118" s="133">
        <v>22.422000000000001</v>
      </c>
      <c r="I118" s="134"/>
      <c r="J118" s="135">
        <f>ROUND(I118*H118,2)</f>
        <v>0</v>
      </c>
      <c r="K118" s="131" t="s">
        <v>135</v>
      </c>
      <c r="L118" s="32"/>
      <c r="M118" s="136" t="s">
        <v>19</v>
      </c>
      <c r="N118" s="137" t="s">
        <v>43</v>
      </c>
      <c r="P118" s="138">
        <f>O118*H118</f>
        <v>0</v>
      </c>
      <c r="Q118" s="138">
        <v>8.4999999999999995E-4</v>
      </c>
      <c r="R118" s="138">
        <f>Q118*H118</f>
        <v>1.9058699999999998E-2</v>
      </c>
      <c r="S118" s="138">
        <v>0</v>
      </c>
      <c r="T118" s="139">
        <f>S118*H118</f>
        <v>0</v>
      </c>
      <c r="AR118" s="140" t="s">
        <v>136</v>
      </c>
      <c r="AT118" s="140" t="s">
        <v>131</v>
      </c>
      <c r="AU118" s="140" t="s">
        <v>82</v>
      </c>
      <c r="AY118" s="17" t="s">
        <v>129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7" t="s">
        <v>79</v>
      </c>
      <c r="BK118" s="141">
        <f>ROUND(I118*H118,2)</f>
        <v>0</v>
      </c>
      <c r="BL118" s="17" t="s">
        <v>136</v>
      </c>
      <c r="BM118" s="140" t="s">
        <v>171</v>
      </c>
    </row>
    <row r="119" spans="2:65" s="1" customFormat="1" ht="10.199999999999999">
      <c r="B119" s="32"/>
      <c r="D119" s="142" t="s">
        <v>138</v>
      </c>
      <c r="F119" s="143" t="s">
        <v>172</v>
      </c>
      <c r="I119" s="144"/>
      <c r="L119" s="32"/>
      <c r="M119" s="145"/>
      <c r="T119" s="53"/>
      <c r="AT119" s="17" t="s">
        <v>138</v>
      </c>
      <c r="AU119" s="17" t="s">
        <v>82</v>
      </c>
    </row>
    <row r="120" spans="2:65" s="12" customFormat="1" ht="10.199999999999999">
      <c r="B120" s="146"/>
      <c r="D120" s="147" t="s">
        <v>140</v>
      </c>
      <c r="E120" s="148" t="s">
        <v>19</v>
      </c>
      <c r="F120" s="149" t="s">
        <v>162</v>
      </c>
      <c r="H120" s="148" t="s">
        <v>19</v>
      </c>
      <c r="I120" s="150"/>
      <c r="L120" s="146"/>
      <c r="M120" s="151"/>
      <c r="T120" s="152"/>
      <c r="AT120" s="148" t="s">
        <v>140</v>
      </c>
      <c r="AU120" s="148" t="s">
        <v>82</v>
      </c>
      <c r="AV120" s="12" t="s">
        <v>79</v>
      </c>
      <c r="AW120" s="12" t="s">
        <v>33</v>
      </c>
      <c r="AX120" s="12" t="s">
        <v>72</v>
      </c>
      <c r="AY120" s="148" t="s">
        <v>129</v>
      </c>
    </row>
    <row r="121" spans="2:65" s="13" customFormat="1" ht="10.199999999999999">
      <c r="B121" s="153"/>
      <c r="D121" s="147" t="s">
        <v>140</v>
      </c>
      <c r="E121" s="154" t="s">
        <v>19</v>
      </c>
      <c r="F121" s="155" t="s">
        <v>173</v>
      </c>
      <c r="H121" s="156">
        <v>22.422000000000001</v>
      </c>
      <c r="I121" s="157"/>
      <c r="L121" s="153"/>
      <c r="M121" s="158"/>
      <c r="T121" s="159"/>
      <c r="AT121" s="154" t="s">
        <v>140</v>
      </c>
      <c r="AU121" s="154" t="s">
        <v>82</v>
      </c>
      <c r="AV121" s="13" t="s">
        <v>82</v>
      </c>
      <c r="AW121" s="13" t="s">
        <v>33</v>
      </c>
      <c r="AX121" s="13" t="s">
        <v>79</v>
      </c>
      <c r="AY121" s="154" t="s">
        <v>129</v>
      </c>
    </row>
    <row r="122" spans="2:65" s="1" customFormat="1" ht="24.15" customHeight="1">
      <c r="B122" s="32"/>
      <c r="C122" s="129" t="s">
        <v>174</v>
      </c>
      <c r="D122" s="129" t="s">
        <v>131</v>
      </c>
      <c r="E122" s="130" t="s">
        <v>175</v>
      </c>
      <c r="F122" s="131" t="s">
        <v>176</v>
      </c>
      <c r="G122" s="132" t="s">
        <v>170</v>
      </c>
      <c r="H122" s="133">
        <v>22.422000000000001</v>
      </c>
      <c r="I122" s="134"/>
      <c r="J122" s="135">
        <f>ROUND(I122*H122,2)</f>
        <v>0</v>
      </c>
      <c r="K122" s="131" t="s">
        <v>135</v>
      </c>
      <c r="L122" s="32"/>
      <c r="M122" s="136" t="s">
        <v>19</v>
      </c>
      <c r="N122" s="137" t="s">
        <v>43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136</v>
      </c>
      <c r="AT122" s="140" t="s">
        <v>131</v>
      </c>
      <c r="AU122" s="140" t="s">
        <v>82</v>
      </c>
      <c r="AY122" s="17" t="s">
        <v>129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7" t="s">
        <v>79</v>
      </c>
      <c r="BK122" s="141">
        <f>ROUND(I122*H122,2)</f>
        <v>0</v>
      </c>
      <c r="BL122" s="17" t="s">
        <v>136</v>
      </c>
      <c r="BM122" s="140" t="s">
        <v>177</v>
      </c>
    </row>
    <row r="123" spans="2:65" s="1" customFormat="1" ht="10.199999999999999">
      <c r="B123" s="32"/>
      <c r="D123" s="142" t="s">
        <v>138</v>
      </c>
      <c r="F123" s="143" t="s">
        <v>178</v>
      </c>
      <c r="I123" s="144"/>
      <c r="L123" s="32"/>
      <c r="M123" s="145"/>
      <c r="T123" s="53"/>
      <c r="AT123" s="17" t="s">
        <v>138</v>
      </c>
      <c r="AU123" s="17" t="s">
        <v>82</v>
      </c>
    </row>
    <row r="124" spans="2:65" s="12" customFormat="1" ht="10.199999999999999">
      <c r="B124" s="146"/>
      <c r="D124" s="147" t="s">
        <v>140</v>
      </c>
      <c r="E124" s="148" t="s">
        <v>19</v>
      </c>
      <c r="F124" s="149" t="s">
        <v>179</v>
      </c>
      <c r="H124" s="148" t="s">
        <v>19</v>
      </c>
      <c r="I124" s="150"/>
      <c r="L124" s="146"/>
      <c r="M124" s="151"/>
      <c r="T124" s="152"/>
      <c r="AT124" s="148" t="s">
        <v>140</v>
      </c>
      <c r="AU124" s="148" t="s">
        <v>82</v>
      </c>
      <c r="AV124" s="12" t="s">
        <v>79</v>
      </c>
      <c r="AW124" s="12" t="s">
        <v>33</v>
      </c>
      <c r="AX124" s="12" t="s">
        <v>72</v>
      </c>
      <c r="AY124" s="148" t="s">
        <v>129</v>
      </c>
    </row>
    <row r="125" spans="2:65" s="13" customFormat="1" ht="10.199999999999999">
      <c r="B125" s="153"/>
      <c r="D125" s="147" t="s">
        <v>140</v>
      </c>
      <c r="E125" s="154" t="s">
        <v>19</v>
      </c>
      <c r="F125" s="155" t="s">
        <v>180</v>
      </c>
      <c r="H125" s="156">
        <v>22.422000000000001</v>
      </c>
      <c r="I125" s="157"/>
      <c r="L125" s="153"/>
      <c r="M125" s="158"/>
      <c r="T125" s="159"/>
      <c r="AT125" s="154" t="s">
        <v>140</v>
      </c>
      <c r="AU125" s="154" t="s">
        <v>82</v>
      </c>
      <c r="AV125" s="13" t="s">
        <v>82</v>
      </c>
      <c r="AW125" s="13" t="s">
        <v>33</v>
      </c>
      <c r="AX125" s="13" t="s">
        <v>79</v>
      </c>
      <c r="AY125" s="154" t="s">
        <v>129</v>
      </c>
    </row>
    <row r="126" spans="2:65" s="1" customFormat="1" ht="24.15" customHeight="1">
      <c r="B126" s="32"/>
      <c r="C126" s="129" t="s">
        <v>181</v>
      </c>
      <c r="D126" s="129" t="s">
        <v>131</v>
      </c>
      <c r="E126" s="130" t="s">
        <v>182</v>
      </c>
      <c r="F126" s="131" t="s">
        <v>183</v>
      </c>
      <c r="G126" s="132" t="s">
        <v>153</v>
      </c>
      <c r="H126" s="133">
        <v>5.2649999999999997</v>
      </c>
      <c r="I126" s="134"/>
      <c r="J126" s="135">
        <f>ROUND(I126*H126,2)</f>
        <v>0</v>
      </c>
      <c r="K126" s="131" t="s">
        <v>135</v>
      </c>
      <c r="L126" s="32"/>
      <c r="M126" s="136" t="s">
        <v>19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136</v>
      </c>
      <c r="AT126" s="140" t="s">
        <v>131</v>
      </c>
      <c r="AU126" s="140" t="s">
        <v>82</v>
      </c>
      <c r="AY126" s="17" t="s">
        <v>129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7" t="s">
        <v>79</v>
      </c>
      <c r="BK126" s="141">
        <f>ROUND(I126*H126,2)</f>
        <v>0</v>
      </c>
      <c r="BL126" s="17" t="s">
        <v>136</v>
      </c>
      <c r="BM126" s="140" t="s">
        <v>184</v>
      </c>
    </row>
    <row r="127" spans="2:65" s="1" customFormat="1" ht="10.199999999999999">
      <c r="B127" s="32"/>
      <c r="D127" s="142" t="s">
        <v>138</v>
      </c>
      <c r="F127" s="143" t="s">
        <v>185</v>
      </c>
      <c r="I127" s="144"/>
      <c r="L127" s="32"/>
      <c r="M127" s="145"/>
      <c r="T127" s="53"/>
      <c r="AT127" s="17" t="s">
        <v>138</v>
      </c>
      <c r="AU127" s="17" t="s">
        <v>82</v>
      </c>
    </row>
    <row r="128" spans="2:65" s="12" customFormat="1" ht="10.199999999999999">
      <c r="B128" s="146"/>
      <c r="D128" s="147" t="s">
        <v>140</v>
      </c>
      <c r="E128" s="148" t="s">
        <v>19</v>
      </c>
      <c r="F128" s="149" t="s">
        <v>186</v>
      </c>
      <c r="H128" s="148" t="s">
        <v>19</v>
      </c>
      <c r="I128" s="150"/>
      <c r="L128" s="146"/>
      <c r="M128" s="151"/>
      <c r="T128" s="152"/>
      <c r="AT128" s="148" t="s">
        <v>140</v>
      </c>
      <c r="AU128" s="148" t="s">
        <v>82</v>
      </c>
      <c r="AV128" s="12" t="s">
        <v>79</v>
      </c>
      <c r="AW128" s="12" t="s">
        <v>33</v>
      </c>
      <c r="AX128" s="12" t="s">
        <v>72</v>
      </c>
      <c r="AY128" s="148" t="s">
        <v>129</v>
      </c>
    </row>
    <row r="129" spans="2:65" s="13" customFormat="1" ht="10.199999999999999">
      <c r="B129" s="153"/>
      <c r="D129" s="147" t="s">
        <v>140</v>
      </c>
      <c r="E129" s="154" t="s">
        <v>19</v>
      </c>
      <c r="F129" s="155" t="s">
        <v>187</v>
      </c>
      <c r="H129" s="156">
        <v>8.19</v>
      </c>
      <c r="I129" s="157"/>
      <c r="L129" s="153"/>
      <c r="M129" s="158"/>
      <c r="T129" s="159"/>
      <c r="AT129" s="154" t="s">
        <v>140</v>
      </c>
      <c r="AU129" s="154" t="s">
        <v>82</v>
      </c>
      <c r="AV129" s="13" t="s">
        <v>82</v>
      </c>
      <c r="AW129" s="13" t="s">
        <v>33</v>
      </c>
      <c r="AX129" s="13" t="s">
        <v>72</v>
      </c>
      <c r="AY129" s="154" t="s">
        <v>129</v>
      </c>
    </row>
    <row r="130" spans="2:65" s="12" customFormat="1" ht="10.199999999999999">
      <c r="B130" s="146"/>
      <c r="D130" s="147" t="s">
        <v>140</v>
      </c>
      <c r="E130" s="148" t="s">
        <v>19</v>
      </c>
      <c r="F130" s="149" t="s">
        <v>188</v>
      </c>
      <c r="H130" s="148" t="s">
        <v>19</v>
      </c>
      <c r="I130" s="150"/>
      <c r="L130" s="146"/>
      <c r="M130" s="151"/>
      <c r="T130" s="152"/>
      <c r="AT130" s="148" t="s">
        <v>140</v>
      </c>
      <c r="AU130" s="148" t="s">
        <v>82</v>
      </c>
      <c r="AV130" s="12" t="s">
        <v>79</v>
      </c>
      <c r="AW130" s="12" t="s">
        <v>33</v>
      </c>
      <c r="AX130" s="12" t="s">
        <v>72</v>
      </c>
      <c r="AY130" s="148" t="s">
        <v>129</v>
      </c>
    </row>
    <row r="131" spans="2:65" s="12" customFormat="1" ht="10.199999999999999">
      <c r="B131" s="146"/>
      <c r="D131" s="147" t="s">
        <v>140</v>
      </c>
      <c r="E131" s="148" t="s">
        <v>19</v>
      </c>
      <c r="F131" s="149" t="s">
        <v>189</v>
      </c>
      <c r="H131" s="148" t="s">
        <v>19</v>
      </c>
      <c r="I131" s="150"/>
      <c r="L131" s="146"/>
      <c r="M131" s="151"/>
      <c r="T131" s="152"/>
      <c r="AT131" s="148" t="s">
        <v>140</v>
      </c>
      <c r="AU131" s="148" t="s">
        <v>82</v>
      </c>
      <c r="AV131" s="12" t="s">
        <v>79</v>
      </c>
      <c r="AW131" s="12" t="s">
        <v>33</v>
      </c>
      <c r="AX131" s="12" t="s">
        <v>72</v>
      </c>
      <c r="AY131" s="148" t="s">
        <v>129</v>
      </c>
    </row>
    <row r="132" spans="2:65" s="13" customFormat="1" ht="10.199999999999999">
      <c r="B132" s="153"/>
      <c r="D132" s="147" t="s">
        <v>140</v>
      </c>
      <c r="E132" s="154" t="s">
        <v>19</v>
      </c>
      <c r="F132" s="155" t="s">
        <v>190</v>
      </c>
      <c r="H132" s="156">
        <v>-2.9249999999999998</v>
      </c>
      <c r="I132" s="157"/>
      <c r="L132" s="153"/>
      <c r="M132" s="158"/>
      <c r="T132" s="159"/>
      <c r="AT132" s="154" t="s">
        <v>140</v>
      </c>
      <c r="AU132" s="154" t="s">
        <v>82</v>
      </c>
      <c r="AV132" s="13" t="s">
        <v>82</v>
      </c>
      <c r="AW132" s="13" t="s">
        <v>33</v>
      </c>
      <c r="AX132" s="13" t="s">
        <v>72</v>
      </c>
      <c r="AY132" s="154" t="s">
        <v>129</v>
      </c>
    </row>
    <row r="133" spans="2:65" s="14" customFormat="1" ht="10.199999999999999">
      <c r="B133" s="160"/>
      <c r="D133" s="147" t="s">
        <v>140</v>
      </c>
      <c r="E133" s="161" t="s">
        <v>19</v>
      </c>
      <c r="F133" s="162" t="s">
        <v>166</v>
      </c>
      <c r="H133" s="163">
        <v>5.2649999999999997</v>
      </c>
      <c r="I133" s="164"/>
      <c r="L133" s="160"/>
      <c r="M133" s="165"/>
      <c r="T133" s="166"/>
      <c r="AT133" s="161" t="s">
        <v>140</v>
      </c>
      <c r="AU133" s="161" t="s">
        <v>82</v>
      </c>
      <c r="AV133" s="14" t="s">
        <v>136</v>
      </c>
      <c r="AW133" s="14" t="s">
        <v>33</v>
      </c>
      <c r="AX133" s="14" t="s">
        <v>79</v>
      </c>
      <c r="AY133" s="161" t="s">
        <v>129</v>
      </c>
    </row>
    <row r="134" spans="2:65" s="1" customFormat="1" ht="16.5" customHeight="1">
      <c r="B134" s="32"/>
      <c r="C134" s="167" t="s">
        <v>191</v>
      </c>
      <c r="D134" s="167" t="s">
        <v>192</v>
      </c>
      <c r="E134" s="168" t="s">
        <v>193</v>
      </c>
      <c r="F134" s="169" t="s">
        <v>194</v>
      </c>
      <c r="G134" s="170" t="s">
        <v>195</v>
      </c>
      <c r="H134" s="171">
        <v>10.004</v>
      </c>
      <c r="I134" s="172"/>
      <c r="J134" s="173">
        <f>ROUND(I134*H134,2)</f>
        <v>0</v>
      </c>
      <c r="K134" s="169" t="s">
        <v>19</v>
      </c>
      <c r="L134" s="174"/>
      <c r="M134" s="175" t="s">
        <v>19</v>
      </c>
      <c r="N134" s="176" t="s">
        <v>43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191</v>
      </c>
      <c r="AT134" s="140" t="s">
        <v>192</v>
      </c>
      <c r="AU134" s="140" t="s">
        <v>82</v>
      </c>
      <c r="AY134" s="17" t="s">
        <v>129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7" t="s">
        <v>79</v>
      </c>
      <c r="BK134" s="141">
        <f>ROUND(I134*H134,2)</f>
        <v>0</v>
      </c>
      <c r="BL134" s="17" t="s">
        <v>136</v>
      </c>
      <c r="BM134" s="140" t="s">
        <v>196</v>
      </c>
    </row>
    <row r="135" spans="2:65" s="12" customFormat="1" ht="10.199999999999999">
      <c r="B135" s="146"/>
      <c r="D135" s="147" t="s">
        <v>140</v>
      </c>
      <c r="E135" s="148" t="s">
        <v>19</v>
      </c>
      <c r="F135" s="149" t="s">
        <v>197</v>
      </c>
      <c r="H135" s="148" t="s">
        <v>19</v>
      </c>
      <c r="I135" s="150"/>
      <c r="L135" s="146"/>
      <c r="M135" s="151"/>
      <c r="T135" s="152"/>
      <c r="AT135" s="148" t="s">
        <v>140</v>
      </c>
      <c r="AU135" s="148" t="s">
        <v>82</v>
      </c>
      <c r="AV135" s="12" t="s">
        <v>79</v>
      </c>
      <c r="AW135" s="12" t="s">
        <v>33</v>
      </c>
      <c r="AX135" s="12" t="s">
        <v>72</v>
      </c>
      <c r="AY135" s="148" t="s">
        <v>129</v>
      </c>
    </row>
    <row r="136" spans="2:65" s="13" customFormat="1" ht="10.199999999999999">
      <c r="B136" s="153"/>
      <c r="D136" s="147" t="s">
        <v>140</v>
      </c>
      <c r="E136" s="154" t="s">
        <v>19</v>
      </c>
      <c r="F136" s="155" t="s">
        <v>198</v>
      </c>
      <c r="H136" s="156">
        <v>5.2649999999999997</v>
      </c>
      <c r="I136" s="157"/>
      <c r="L136" s="153"/>
      <c r="M136" s="158"/>
      <c r="T136" s="159"/>
      <c r="AT136" s="154" t="s">
        <v>140</v>
      </c>
      <c r="AU136" s="154" t="s">
        <v>82</v>
      </c>
      <c r="AV136" s="13" t="s">
        <v>82</v>
      </c>
      <c r="AW136" s="13" t="s">
        <v>33</v>
      </c>
      <c r="AX136" s="13" t="s">
        <v>79</v>
      </c>
      <c r="AY136" s="154" t="s">
        <v>129</v>
      </c>
    </row>
    <row r="137" spans="2:65" s="13" customFormat="1" ht="10.199999999999999">
      <c r="B137" s="153"/>
      <c r="D137" s="147" t="s">
        <v>140</v>
      </c>
      <c r="F137" s="155" t="s">
        <v>199</v>
      </c>
      <c r="H137" s="156">
        <v>10.004</v>
      </c>
      <c r="I137" s="157"/>
      <c r="L137" s="153"/>
      <c r="M137" s="158"/>
      <c r="T137" s="159"/>
      <c r="AT137" s="154" t="s">
        <v>140</v>
      </c>
      <c r="AU137" s="154" t="s">
        <v>82</v>
      </c>
      <c r="AV137" s="13" t="s">
        <v>82</v>
      </c>
      <c r="AW137" s="13" t="s">
        <v>4</v>
      </c>
      <c r="AX137" s="13" t="s">
        <v>79</v>
      </c>
      <c r="AY137" s="154" t="s">
        <v>129</v>
      </c>
    </row>
    <row r="138" spans="2:65" s="1" customFormat="1" ht="37.799999999999997" customHeight="1">
      <c r="B138" s="32"/>
      <c r="C138" s="129" t="s">
        <v>200</v>
      </c>
      <c r="D138" s="129" t="s">
        <v>131</v>
      </c>
      <c r="E138" s="130" t="s">
        <v>201</v>
      </c>
      <c r="F138" s="131" t="s">
        <v>202</v>
      </c>
      <c r="G138" s="132" t="s">
        <v>153</v>
      </c>
      <c r="H138" s="133">
        <v>2.4380000000000002</v>
      </c>
      <c r="I138" s="134"/>
      <c r="J138" s="135">
        <f>ROUND(I138*H138,2)</f>
        <v>0</v>
      </c>
      <c r="K138" s="131" t="s">
        <v>135</v>
      </c>
      <c r="L138" s="32"/>
      <c r="M138" s="136" t="s">
        <v>19</v>
      </c>
      <c r="N138" s="137" t="s">
        <v>43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136</v>
      </c>
      <c r="AT138" s="140" t="s">
        <v>131</v>
      </c>
      <c r="AU138" s="140" t="s">
        <v>82</v>
      </c>
      <c r="AY138" s="17" t="s">
        <v>129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7" t="s">
        <v>79</v>
      </c>
      <c r="BK138" s="141">
        <f>ROUND(I138*H138,2)</f>
        <v>0</v>
      </c>
      <c r="BL138" s="17" t="s">
        <v>136</v>
      </c>
      <c r="BM138" s="140" t="s">
        <v>203</v>
      </c>
    </row>
    <row r="139" spans="2:65" s="1" customFormat="1" ht="10.199999999999999">
      <c r="B139" s="32"/>
      <c r="D139" s="142" t="s">
        <v>138</v>
      </c>
      <c r="F139" s="143" t="s">
        <v>204</v>
      </c>
      <c r="I139" s="144"/>
      <c r="L139" s="32"/>
      <c r="M139" s="145"/>
      <c r="T139" s="53"/>
      <c r="AT139" s="17" t="s">
        <v>138</v>
      </c>
      <c r="AU139" s="17" t="s">
        <v>82</v>
      </c>
    </row>
    <row r="140" spans="2:65" s="12" customFormat="1" ht="10.199999999999999">
      <c r="B140" s="146"/>
      <c r="D140" s="147" t="s">
        <v>140</v>
      </c>
      <c r="E140" s="148" t="s">
        <v>19</v>
      </c>
      <c r="F140" s="149" t="s">
        <v>189</v>
      </c>
      <c r="H140" s="148" t="s">
        <v>19</v>
      </c>
      <c r="I140" s="150"/>
      <c r="L140" s="146"/>
      <c r="M140" s="151"/>
      <c r="T140" s="152"/>
      <c r="AT140" s="148" t="s">
        <v>140</v>
      </c>
      <c r="AU140" s="148" t="s">
        <v>82</v>
      </c>
      <c r="AV140" s="12" t="s">
        <v>79</v>
      </c>
      <c r="AW140" s="12" t="s">
        <v>33</v>
      </c>
      <c r="AX140" s="12" t="s">
        <v>72</v>
      </c>
      <c r="AY140" s="148" t="s">
        <v>129</v>
      </c>
    </row>
    <row r="141" spans="2:65" s="13" customFormat="1" ht="10.199999999999999">
      <c r="B141" s="153"/>
      <c r="D141" s="147" t="s">
        <v>140</v>
      </c>
      <c r="E141" s="154" t="s">
        <v>19</v>
      </c>
      <c r="F141" s="155" t="s">
        <v>205</v>
      </c>
      <c r="H141" s="156">
        <v>2.4380000000000002</v>
      </c>
      <c r="I141" s="157"/>
      <c r="L141" s="153"/>
      <c r="M141" s="158"/>
      <c r="T141" s="159"/>
      <c r="AT141" s="154" t="s">
        <v>140</v>
      </c>
      <c r="AU141" s="154" t="s">
        <v>82</v>
      </c>
      <c r="AV141" s="13" t="s">
        <v>82</v>
      </c>
      <c r="AW141" s="13" t="s">
        <v>33</v>
      </c>
      <c r="AX141" s="13" t="s">
        <v>79</v>
      </c>
      <c r="AY141" s="154" t="s">
        <v>129</v>
      </c>
    </row>
    <row r="142" spans="2:65" s="1" customFormat="1" ht="16.5" customHeight="1">
      <c r="B142" s="32"/>
      <c r="C142" s="167" t="s">
        <v>206</v>
      </c>
      <c r="D142" s="167" t="s">
        <v>192</v>
      </c>
      <c r="E142" s="168" t="s">
        <v>207</v>
      </c>
      <c r="F142" s="169" t="s">
        <v>208</v>
      </c>
      <c r="G142" s="170" t="s">
        <v>195</v>
      </c>
      <c r="H142" s="171">
        <v>4.6319999999999997</v>
      </c>
      <c r="I142" s="172"/>
      <c r="J142" s="173">
        <f>ROUND(I142*H142,2)</f>
        <v>0</v>
      </c>
      <c r="K142" s="169" t="s">
        <v>135</v>
      </c>
      <c r="L142" s="174"/>
      <c r="M142" s="175" t="s">
        <v>19</v>
      </c>
      <c r="N142" s="176" t="s">
        <v>43</v>
      </c>
      <c r="P142" s="138">
        <f>O142*H142</f>
        <v>0</v>
      </c>
      <c r="Q142" s="138">
        <v>1</v>
      </c>
      <c r="R142" s="138">
        <f>Q142*H142</f>
        <v>4.6319999999999997</v>
      </c>
      <c r="S142" s="138">
        <v>0</v>
      </c>
      <c r="T142" s="139">
        <f>S142*H142</f>
        <v>0</v>
      </c>
      <c r="AR142" s="140" t="s">
        <v>191</v>
      </c>
      <c r="AT142" s="140" t="s">
        <v>192</v>
      </c>
      <c r="AU142" s="140" t="s">
        <v>82</v>
      </c>
      <c r="AY142" s="17" t="s">
        <v>129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7" t="s">
        <v>79</v>
      </c>
      <c r="BK142" s="141">
        <f>ROUND(I142*H142,2)</f>
        <v>0</v>
      </c>
      <c r="BL142" s="17" t="s">
        <v>136</v>
      </c>
      <c r="BM142" s="140" t="s">
        <v>209</v>
      </c>
    </row>
    <row r="143" spans="2:65" s="12" customFormat="1" ht="10.199999999999999">
      <c r="B143" s="146"/>
      <c r="D143" s="147" t="s">
        <v>140</v>
      </c>
      <c r="E143" s="148" t="s">
        <v>19</v>
      </c>
      <c r="F143" s="149" t="s">
        <v>210</v>
      </c>
      <c r="H143" s="148" t="s">
        <v>19</v>
      </c>
      <c r="I143" s="150"/>
      <c r="L143" s="146"/>
      <c r="M143" s="151"/>
      <c r="T143" s="152"/>
      <c r="AT143" s="148" t="s">
        <v>140</v>
      </c>
      <c r="AU143" s="148" t="s">
        <v>82</v>
      </c>
      <c r="AV143" s="12" t="s">
        <v>79</v>
      </c>
      <c r="AW143" s="12" t="s">
        <v>33</v>
      </c>
      <c r="AX143" s="12" t="s">
        <v>72</v>
      </c>
      <c r="AY143" s="148" t="s">
        <v>129</v>
      </c>
    </row>
    <row r="144" spans="2:65" s="13" customFormat="1" ht="10.199999999999999">
      <c r="B144" s="153"/>
      <c r="D144" s="147" t="s">
        <v>140</v>
      </c>
      <c r="E144" s="154" t="s">
        <v>19</v>
      </c>
      <c r="F144" s="155" t="s">
        <v>211</v>
      </c>
      <c r="H144" s="156">
        <v>2.4380000000000002</v>
      </c>
      <c r="I144" s="157"/>
      <c r="L144" s="153"/>
      <c r="M144" s="158"/>
      <c r="T144" s="159"/>
      <c r="AT144" s="154" t="s">
        <v>140</v>
      </c>
      <c r="AU144" s="154" t="s">
        <v>82</v>
      </c>
      <c r="AV144" s="13" t="s">
        <v>82</v>
      </c>
      <c r="AW144" s="13" t="s">
        <v>33</v>
      </c>
      <c r="AX144" s="13" t="s">
        <v>79</v>
      </c>
      <c r="AY144" s="154" t="s">
        <v>129</v>
      </c>
    </row>
    <row r="145" spans="2:65" s="13" customFormat="1" ht="10.199999999999999">
      <c r="B145" s="153"/>
      <c r="D145" s="147" t="s">
        <v>140</v>
      </c>
      <c r="F145" s="155" t="s">
        <v>212</v>
      </c>
      <c r="H145" s="156">
        <v>4.6319999999999997</v>
      </c>
      <c r="I145" s="157"/>
      <c r="L145" s="153"/>
      <c r="M145" s="158"/>
      <c r="T145" s="159"/>
      <c r="AT145" s="154" t="s">
        <v>140</v>
      </c>
      <c r="AU145" s="154" t="s">
        <v>82</v>
      </c>
      <c r="AV145" s="13" t="s">
        <v>82</v>
      </c>
      <c r="AW145" s="13" t="s">
        <v>4</v>
      </c>
      <c r="AX145" s="13" t="s">
        <v>79</v>
      </c>
      <c r="AY145" s="154" t="s">
        <v>129</v>
      </c>
    </row>
    <row r="146" spans="2:65" s="1" customFormat="1" ht="37.799999999999997" customHeight="1">
      <c r="B146" s="32"/>
      <c r="C146" s="129" t="s">
        <v>213</v>
      </c>
      <c r="D146" s="129" t="s">
        <v>131</v>
      </c>
      <c r="E146" s="130" t="s">
        <v>214</v>
      </c>
      <c r="F146" s="131" t="s">
        <v>215</v>
      </c>
      <c r="G146" s="132" t="s">
        <v>153</v>
      </c>
      <c r="H146" s="133">
        <v>8.19</v>
      </c>
      <c r="I146" s="134"/>
      <c r="J146" s="135">
        <f>ROUND(I146*H146,2)</f>
        <v>0</v>
      </c>
      <c r="K146" s="131" t="s">
        <v>135</v>
      </c>
      <c r="L146" s="32"/>
      <c r="M146" s="136" t="s">
        <v>19</v>
      </c>
      <c r="N146" s="137" t="s">
        <v>43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136</v>
      </c>
      <c r="AT146" s="140" t="s">
        <v>131</v>
      </c>
      <c r="AU146" s="140" t="s">
        <v>82</v>
      </c>
      <c r="AY146" s="17" t="s">
        <v>129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7" t="s">
        <v>79</v>
      </c>
      <c r="BK146" s="141">
        <f>ROUND(I146*H146,2)</f>
        <v>0</v>
      </c>
      <c r="BL146" s="17" t="s">
        <v>136</v>
      </c>
      <c r="BM146" s="140" t="s">
        <v>216</v>
      </c>
    </row>
    <row r="147" spans="2:65" s="1" customFormat="1" ht="10.199999999999999">
      <c r="B147" s="32"/>
      <c r="D147" s="142" t="s">
        <v>138</v>
      </c>
      <c r="F147" s="143" t="s">
        <v>217</v>
      </c>
      <c r="I147" s="144"/>
      <c r="L147" s="32"/>
      <c r="M147" s="145"/>
      <c r="T147" s="53"/>
      <c r="AT147" s="17" t="s">
        <v>138</v>
      </c>
      <c r="AU147" s="17" t="s">
        <v>82</v>
      </c>
    </row>
    <row r="148" spans="2:65" s="12" customFormat="1" ht="10.199999999999999">
      <c r="B148" s="146"/>
      <c r="D148" s="147" t="s">
        <v>140</v>
      </c>
      <c r="E148" s="148" t="s">
        <v>19</v>
      </c>
      <c r="F148" s="149" t="s">
        <v>218</v>
      </c>
      <c r="H148" s="148" t="s">
        <v>19</v>
      </c>
      <c r="I148" s="150"/>
      <c r="L148" s="146"/>
      <c r="M148" s="151"/>
      <c r="T148" s="152"/>
      <c r="AT148" s="148" t="s">
        <v>140</v>
      </c>
      <c r="AU148" s="148" t="s">
        <v>82</v>
      </c>
      <c r="AV148" s="12" t="s">
        <v>79</v>
      </c>
      <c r="AW148" s="12" t="s">
        <v>33</v>
      </c>
      <c r="AX148" s="12" t="s">
        <v>72</v>
      </c>
      <c r="AY148" s="148" t="s">
        <v>129</v>
      </c>
    </row>
    <row r="149" spans="2:65" s="13" customFormat="1" ht="10.199999999999999">
      <c r="B149" s="153"/>
      <c r="D149" s="147" t="s">
        <v>140</v>
      </c>
      <c r="E149" s="154" t="s">
        <v>19</v>
      </c>
      <c r="F149" s="155" t="s">
        <v>187</v>
      </c>
      <c r="H149" s="156">
        <v>8.19</v>
      </c>
      <c r="I149" s="157"/>
      <c r="L149" s="153"/>
      <c r="M149" s="158"/>
      <c r="T149" s="159"/>
      <c r="AT149" s="154" t="s">
        <v>140</v>
      </c>
      <c r="AU149" s="154" t="s">
        <v>82</v>
      </c>
      <c r="AV149" s="13" t="s">
        <v>82</v>
      </c>
      <c r="AW149" s="13" t="s">
        <v>33</v>
      </c>
      <c r="AX149" s="13" t="s">
        <v>79</v>
      </c>
      <c r="AY149" s="154" t="s">
        <v>129</v>
      </c>
    </row>
    <row r="150" spans="2:65" s="1" customFormat="1" ht="24.15" customHeight="1">
      <c r="B150" s="32"/>
      <c r="C150" s="129" t="s">
        <v>219</v>
      </c>
      <c r="D150" s="129" t="s">
        <v>131</v>
      </c>
      <c r="E150" s="130" t="s">
        <v>220</v>
      </c>
      <c r="F150" s="131" t="s">
        <v>221</v>
      </c>
      <c r="G150" s="132" t="s">
        <v>153</v>
      </c>
      <c r="H150" s="133">
        <v>8.19</v>
      </c>
      <c r="I150" s="134"/>
      <c r="J150" s="135">
        <f>ROUND(I150*H150,2)</f>
        <v>0</v>
      </c>
      <c r="K150" s="131" t="s">
        <v>135</v>
      </c>
      <c r="L150" s="32"/>
      <c r="M150" s="136" t="s">
        <v>19</v>
      </c>
      <c r="N150" s="137" t="s">
        <v>43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136</v>
      </c>
      <c r="AT150" s="140" t="s">
        <v>131</v>
      </c>
      <c r="AU150" s="140" t="s">
        <v>82</v>
      </c>
      <c r="AY150" s="17" t="s">
        <v>129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7" t="s">
        <v>79</v>
      </c>
      <c r="BK150" s="141">
        <f>ROUND(I150*H150,2)</f>
        <v>0</v>
      </c>
      <c r="BL150" s="17" t="s">
        <v>136</v>
      </c>
      <c r="BM150" s="140" t="s">
        <v>222</v>
      </c>
    </row>
    <row r="151" spans="2:65" s="1" customFormat="1" ht="10.199999999999999">
      <c r="B151" s="32"/>
      <c r="D151" s="142" t="s">
        <v>138</v>
      </c>
      <c r="F151" s="143" t="s">
        <v>223</v>
      </c>
      <c r="I151" s="144"/>
      <c r="L151" s="32"/>
      <c r="M151" s="145"/>
      <c r="T151" s="53"/>
      <c r="AT151" s="17" t="s">
        <v>138</v>
      </c>
      <c r="AU151" s="17" t="s">
        <v>82</v>
      </c>
    </row>
    <row r="152" spans="2:65" s="12" customFormat="1" ht="10.199999999999999">
      <c r="B152" s="146"/>
      <c r="D152" s="147" t="s">
        <v>140</v>
      </c>
      <c r="E152" s="148" t="s">
        <v>19</v>
      </c>
      <c r="F152" s="149" t="s">
        <v>218</v>
      </c>
      <c r="H152" s="148" t="s">
        <v>19</v>
      </c>
      <c r="I152" s="150"/>
      <c r="L152" s="146"/>
      <c r="M152" s="151"/>
      <c r="T152" s="152"/>
      <c r="AT152" s="148" t="s">
        <v>140</v>
      </c>
      <c r="AU152" s="148" t="s">
        <v>82</v>
      </c>
      <c r="AV152" s="12" t="s">
        <v>79</v>
      </c>
      <c r="AW152" s="12" t="s">
        <v>33</v>
      </c>
      <c r="AX152" s="12" t="s">
        <v>72</v>
      </c>
      <c r="AY152" s="148" t="s">
        <v>129</v>
      </c>
    </row>
    <row r="153" spans="2:65" s="13" customFormat="1" ht="10.199999999999999">
      <c r="B153" s="153"/>
      <c r="D153" s="147" t="s">
        <v>140</v>
      </c>
      <c r="E153" s="154" t="s">
        <v>19</v>
      </c>
      <c r="F153" s="155" t="s">
        <v>187</v>
      </c>
      <c r="H153" s="156">
        <v>8.19</v>
      </c>
      <c r="I153" s="157"/>
      <c r="L153" s="153"/>
      <c r="M153" s="158"/>
      <c r="T153" s="159"/>
      <c r="AT153" s="154" t="s">
        <v>140</v>
      </c>
      <c r="AU153" s="154" t="s">
        <v>82</v>
      </c>
      <c r="AV153" s="13" t="s">
        <v>82</v>
      </c>
      <c r="AW153" s="13" t="s">
        <v>33</v>
      </c>
      <c r="AX153" s="13" t="s">
        <v>79</v>
      </c>
      <c r="AY153" s="154" t="s">
        <v>129</v>
      </c>
    </row>
    <row r="154" spans="2:65" s="1" customFormat="1" ht="16.5" customHeight="1">
      <c r="B154" s="32"/>
      <c r="C154" s="129" t="s">
        <v>224</v>
      </c>
      <c r="D154" s="129" t="s">
        <v>131</v>
      </c>
      <c r="E154" s="130" t="s">
        <v>225</v>
      </c>
      <c r="F154" s="131" t="s">
        <v>226</v>
      </c>
      <c r="G154" s="132" t="s">
        <v>170</v>
      </c>
      <c r="H154" s="133">
        <v>5.25</v>
      </c>
      <c r="I154" s="134"/>
      <c r="J154" s="135">
        <f>ROUND(I154*H154,2)</f>
        <v>0</v>
      </c>
      <c r="K154" s="131" t="s">
        <v>135</v>
      </c>
      <c r="L154" s="32"/>
      <c r="M154" s="136" t="s">
        <v>19</v>
      </c>
      <c r="N154" s="137" t="s">
        <v>43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136</v>
      </c>
      <c r="AT154" s="140" t="s">
        <v>131</v>
      </c>
      <c r="AU154" s="140" t="s">
        <v>82</v>
      </c>
      <c r="AY154" s="17" t="s">
        <v>129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7" t="s">
        <v>79</v>
      </c>
      <c r="BK154" s="141">
        <f>ROUND(I154*H154,2)</f>
        <v>0</v>
      </c>
      <c r="BL154" s="17" t="s">
        <v>136</v>
      </c>
      <c r="BM154" s="140" t="s">
        <v>227</v>
      </c>
    </row>
    <row r="155" spans="2:65" s="1" customFormat="1" ht="10.199999999999999">
      <c r="B155" s="32"/>
      <c r="D155" s="142" t="s">
        <v>138</v>
      </c>
      <c r="F155" s="143" t="s">
        <v>228</v>
      </c>
      <c r="I155" s="144"/>
      <c r="L155" s="32"/>
      <c r="M155" s="145"/>
      <c r="T155" s="53"/>
      <c r="AT155" s="17" t="s">
        <v>138</v>
      </c>
      <c r="AU155" s="17" t="s">
        <v>82</v>
      </c>
    </row>
    <row r="156" spans="2:65" s="12" customFormat="1" ht="10.199999999999999">
      <c r="B156" s="146"/>
      <c r="D156" s="147" t="s">
        <v>140</v>
      </c>
      <c r="E156" s="148" t="s">
        <v>19</v>
      </c>
      <c r="F156" s="149" t="s">
        <v>229</v>
      </c>
      <c r="H156" s="148" t="s">
        <v>19</v>
      </c>
      <c r="I156" s="150"/>
      <c r="L156" s="146"/>
      <c r="M156" s="151"/>
      <c r="T156" s="152"/>
      <c r="AT156" s="148" t="s">
        <v>140</v>
      </c>
      <c r="AU156" s="148" t="s">
        <v>82</v>
      </c>
      <c r="AV156" s="12" t="s">
        <v>79</v>
      </c>
      <c r="AW156" s="12" t="s">
        <v>33</v>
      </c>
      <c r="AX156" s="12" t="s">
        <v>72</v>
      </c>
      <c r="AY156" s="148" t="s">
        <v>129</v>
      </c>
    </row>
    <row r="157" spans="2:65" s="12" customFormat="1" ht="10.199999999999999">
      <c r="B157" s="146"/>
      <c r="D157" s="147" t="s">
        <v>140</v>
      </c>
      <c r="E157" s="148" t="s">
        <v>19</v>
      </c>
      <c r="F157" s="149" t="s">
        <v>230</v>
      </c>
      <c r="H157" s="148" t="s">
        <v>19</v>
      </c>
      <c r="I157" s="150"/>
      <c r="L157" s="146"/>
      <c r="M157" s="151"/>
      <c r="T157" s="152"/>
      <c r="AT157" s="148" t="s">
        <v>140</v>
      </c>
      <c r="AU157" s="148" t="s">
        <v>82</v>
      </c>
      <c r="AV157" s="12" t="s">
        <v>79</v>
      </c>
      <c r="AW157" s="12" t="s">
        <v>33</v>
      </c>
      <c r="AX157" s="12" t="s">
        <v>72</v>
      </c>
      <c r="AY157" s="148" t="s">
        <v>129</v>
      </c>
    </row>
    <row r="158" spans="2:65" s="13" customFormat="1" ht="10.199999999999999">
      <c r="B158" s="153"/>
      <c r="D158" s="147" t="s">
        <v>140</v>
      </c>
      <c r="E158" s="154" t="s">
        <v>19</v>
      </c>
      <c r="F158" s="155" t="s">
        <v>231</v>
      </c>
      <c r="H158" s="156">
        <v>5.25</v>
      </c>
      <c r="I158" s="157"/>
      <c r="L158" s="153"/>
      <c r="M158" s="158"/>
      <c r="T158" s="159"/>
      <c r="AT158" s="154" t="s">
        <v>140</v>
      </c>
      <c r="AU158" s="154" t="s">
        <v>82</v>
      </c>
      <c r="AV158" s="13" t="s">
        <v>82</v>
      </c>
      <c r="AW158" s="13" t="s">
        <v>33</v>
      </c>
      <c r="AX158" s="13" t="s">
        <v>72</v>
      </c>
      <c r="AY158" s="154" t="s">
        <v>129</v>
      </c>
    </row>
    <row r="159" spans="2:65" s="14" customFormat="1" ht="10.199999999999999">
      <c r="B159" s="160"/>
      <c r="D159" s="147" t="s">
        <v>140</v>
      </c>
      <c r="E159" s="161" t="s">
        <v>19</v>
      </c>
      <c r="F159" s="162" t="s">
        <v>166</v>
      </c>
      <c r="H159" s="163">
        <v>5.25</v>
      </c>
      <c r="I159" s="164"/>
      <c r="L159" s="160"/>
      <c r="M159" s="165"/>
      <c r="T159" s="166"/>
      <c r="AT159" s="161" t="s">
        <v>140</v>
      </c>
      <c r="AU159" s="161" t="s">
        <v>82</v>
      </c>
      <c r="AV159" s="14" t="s">
        <v>136</v>
      </c>
      <c r="AW159" s="14" t="s">
        <v>33</v>
      </c>
      <c r="AX159" s="14" t="s">
        <v>79</v>
      </c>
      <c r="AY159" s="161" t="s">
        <v>129</v>
      </c>
    </row>
    <row r="160" spans="2:65" s="11" customFormat="1" ht="22.8" customHeight="1">
      <c r="B160" s="117"/>
      <c r="D160" s="118" t="s">
        <v>71</v>
      </c>
      <c r="E160" s="127" t="s">
        <v>213</v>
      </c>
      <c r="F160" s="127" t="s">
        <v>232</v>
      </c>
      <c r="I160" s="120"/>
      <c r="J160" s="128">
        <f>BK160</f>
        <v>0</v>
      </c>
      <c r="L160" s="117"/>
      <c r="M160" s="122"/>
      <c r="P160" s="123">
        <f>SUM(P161:P183)</f>
        <v>0</v>
      </c>
      <c r="R160" s="123">
        <f>SUM(R161:R183)</f>
        <v>0</v>
      </c>
      <c r="T160" s="124">
        <f>SUM(T161:T183)</f>
        <v>9.7747500000000009</v>
      </c>
      <c r="AR160" s="118" t="s">
        <v>79</v>
      </c>
      <c r="AT160" s="125" t="s">
        <v>71</v>
      </c>
      <c r="AU160" s="125" t="s">
        <v>79</v>
      </c>
      <c r="AY160" s="118" t="s">
        <v>129</v>
      </c>
      <c r="BK160" s="126">
        <f>SUM(BK161:BK183)</f>
        <v>0</v>
      </c>
    </row>
    <row r="161" spans="2:65" s="1" customFormat="1" ht="37.799999999999997" customHeight="1">
      <c r="B161" s="32"/>
      <c r="C161" s="129" t="s">
        <v>233</v>
      </c>
      <c r="D161" s="129" t="s">
        <v>131</v>
      </c>
      <c r="E161" s="130" t="s">
        <v>234</v>
      </c>
      <c r="F161" s="131" t="s">
        <v>235</v>
      </c>
      <c r="G161" s="132" t="s">
        <v>170</v>
      </c>
      <c r="H161" s="133">
        <v>5.25</v>
      </c>
      <c r="I161" s="134"/>
      <c r="J161" s="135">
        <f>ROUND(I161*H161,2)</f>
        <v>0</v>
      </c>
      <c r="K161" s="131" t="s">
        <v>135</v>
      </c>
      <c r="L161" s="32"/>
      <c r="M161" s="136" t="s">
        <v>19</v>
      </c>
      <c r="N161" s="137" t="s">
        <v>43</v>
      </c>
      <c r="P161" s="138">
        <f>O161*H161</f>
        <v>0</v>
      </c>
      <c r="Q161" s="138">
        <v>0</v>
      </c>
      <c r="R161" s="138">
        <f>Q161*H161</f>
        <v>0</v>
      </c>
      <c r="S161" s="138">
        <v>0.28999999999999998</v>
      </c>
      <c r="T161" s="139">
        <f>S161*H161</f>
        <v>1.5225</v>
      </c>
      <c r="AR161" s="140" t="s">
        <v>136</v>
      </c>
      <c r="AT161" s="140" t="s">
        <v>131</v>
      </c>
      <c r="AU161" s="140" t="s">
        <v>82</v>
      </c>
      <c r="AY161" s="17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7" t="s">
        <v>79</v>
      </c>
      <c r="BK161" s="141">
        <f>ROUND(I161*H161,2)</f>
        <v>0</v>
      </c>
      <c r="BL161" s="17" t="s">
        <v>136</v>
      </c>
      <c r="BM161" s="140" t="s">
        <v>236</v>
      </c>
    </row>
    <row r="162" spans="2:65" s="1" customFormat="1" ht="10.199999999999999">
      <c r="B162" s="32"/>
      <c r="D162" s="142" t="s">
        <v>138</v>
      </c>
      <c r="F162" s="143" t="s">
        <v>237</v>
      </c>
      <c r="I162" s="144"/>
      <c r="L162" s="32"/>
      <c r="M162" s="145"/>
      <c r="T162" s="53"/>
      <c r="AT162" s="17" t="s">
        <v>138</v>
      </c>
      <c r="AU162" s="17" t="s">
        <v>82</v>
      </c>
    </row>
    <row r="163" spans="2:65" s="12" customFormat="1" ht="10.199999999999999">
      <c r="B163" s="146"/>
      <c r="D163" s="147" t="s">
        <v>140</v>
      </c>
      <c r="E163" s="148" t="s">
        <v>19</v>
      </c>
      <c r="F163" s="149" t="s">
        <v>229</v>
      </c>
      <c r="H163" s="148" t="s">
        <v>19</v>
      </c>
      <c r="I163" s="150"/>
      <c r="L163" s="146"/>
      <c r="M163" s="151"/>
      <c r="T163" s="152"/>
      <c r="AT163" s="148" t="s">
        <v>140</v>
      </c>
      <c r="AU163" s="148" t="s">
        <v>82</v>
      </c>
      <c r="AV163" s="12" t="s">
        <v>79</v>
      </c>
      <c r="AW163" s="12" t="s">
        <v>33</v>
      </c>
      <c r="AX163" s="12" t="s">
        <v>72</v>
      </c>
      <c r="AY163" s="148" t="s">
        <v>129</v>
      </c>
    </row>
    <row r="164" spans="2:65" s="12" customFormat="1" ht="10.199999999999999">
      <c r="B164" s="146"/>
      <c r="D164" s="147" t="s">
        <v>140</v>
      </c>
      <c r="E164" s="148" t="s">
        <v>19</v>
      </c>
      <c r="F164" s="149" t="s">
        <v>230</v>
      </c>
      <c r="H164" s="148" t="s">
        <v>19</v>
      </c>
      <c r="I164" s="150"/>
      <c r="L164" s="146"/>
      <c r="M164" s="151"/>
      <c r="T164" s="152"/>
      <c r="AT164" s="148" t="s">
        <v>140</v>
      </c>
      <c r="AU164" s="148" t="s">
        <v>82</v>
      </c>
      <c r="AV164" s="12" t="s">
        <v>79</v>
      </c>
      <c r="AW164" s="12" t="s">
        <v>33</v>
      </c>
      <c r="AX164" s="12" t="s">
        <v>72</v>
      </c>
      <c r="AY164" s="148" t="s">
        <v>129</v>
      </c>
    </row>
    <row r="165" spans="2:65" s="13" customFormat="1" ht="10.199999999999999">
      <c r="B165" s="153"/>
      <c r="D165" s="147" t="s">
        <v>140</v>
      </c>
      <c r="E165" s="154" t="s">
        <v>19</v>
      </c>
      <c r="F165" s="155" t="s">
        <v>231</v>
      </c>
      <c r="H165" s="156">
        <v>5.25</v>
      </c>
      <c r="I165" s="157"/>
      <c r="L165" s="153"/>
      <c r="M165" s="158"/>
      <c r="T165" s="159"/>
      <c r="AT165" s="154" t="s">
        <v>140</v>
      </c>
      <c r="AU165" s="154" t="s">
        <v>82</v>
      </c>
      <c r="AV165" s="13" t="s">
        <v>82</v>
      </c>
      <c r="AW165" s="13" t="s">
        <v>33</v>
      </c>
      <c r="AX165" s="13" t="s">
        <v>72</v>
      </c>
      <c r="AY165" s="154" t="s">
        <v>129</v>
      </c>
    </row>
    <row r="166" spans="2:65" s="14" customFormat="1" ht="10.199999999999999">
      <c r="B166" s="160"/>
      <c r="D166" s="147" t="s">
        <v>140</v>
      </c>
      <c r="E166" s="161" t="s">
        <v>19</v>
      </c>
      <c r="F166" s="162" t="s">
        <v>166</v>
      </c>
      <c r="H166" s="163">
        <v>5.25</v>
      </c>
      <c r="I166" s="164"/>
      <c r="L166" s="160"/>
      <c r="M166" s="165"/>
      <c r="T166" s="166"/>
      <c r="AT166" s="161" t="s">
        <v>140</v>
      </c>
      <c r="AU166" s="161" t="s">
        <v>82</v>
      </c>
      <c r="AV166" s="14" t="s">
        <v>136</v>
      </c>
      <c r="AW166" s="14" t="s">
        <v>33</v>
      </c>
      <c r="AX166" s="14" t="s">
        <v>79</v>
      </c>
      <c r="AY166" s="161" t="s">
        <v>129</v>
      </c>
    </row>
    <row r="167" spans="2:65" s="1" customFormat="1" ht="33" customHeight="1">
      <c r="B167" s="32"/>
      <c r="C167" s="129" t="s">
        <v>8</v>
      </c>
      <c r="D167" s="129" t="s">
        <v>131</v>
      </c>
      <c r="E167" s="130" t="s">
        <v>238</v>
      </c>
      <c r="F167" s="131" t="s">
        <v>239</v>
      </c>
      <c r="G167" s="132" t="s">
        <v>170</v>
      </c>
      <c r="H167" s="133">
        <v>5.25</v>
      </c>
      <c r="I167" s="134"/>
      <c r="J167" s="135">
        <f>ROUND(I167*H167,2)</f>
        <v>0</v>
      </c>
      <c r="K167" s="131" t="s">
        <v>135</v>
      </c>
      <c r="L167" s="32"/>
      <c r="M167" s="136" t="s">
        <v>19</v>
      </c>
      <c r="N167" s="137" t="s">
        <v>43</v>
      </c>
      <c r="P167" s="138">
        <f>O167*H167</f>
        <v>0</v>
      </c>
      <c r="Q167" s="138">
        <v>0</v>
      </c>
      <c r="R167" s="138">
        <f>Q167*H167</f>
        <v>0</v>
      </c>
      <c r="S167" s="138">
        <v>0.625</v>
      </c>
      <c r="T167" s="139">
        <f>S167*H167</f>
        <v>3.28125</v>
      </c>
      <c r="AR167" s="140" t="s">
        <v>136</v>
      </c>
      <c r="AT167" s="140" t="s">
        <v>131</v>
      </c>
      <c r="AU167" s="140" t="s">
        <v>82</v>
      </c>
      <c r="AY167" s="17" t="s">
        <v>129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7" t="s">
        <v>79</v>
      </c>
      <c r="BK167" s="141">
        <f>ROUND(I167*H167,2)</f>
        <v>0</v>
      </c>
      <c r="BL167" s="17" t="s">
        <v>136</v>
      </c>
      <c r="BM167" s="140" t="s">
        <v>240</v>
      </c>
    </row>
    <row r="168" spans="2:65" s="1" customFormat="1" ht="10.199999999999999">
      <c r="B168" s="32"/>
      <c r="D168" s="142" t="s">
        <v>138</v>
      </c>
      <c r="F168" s="143" t="s">
        <v>241</v>
      </c>
      <c r="I168" s="144"/>
      <c r="L168" s="32"/>
      <c r="M168" s="145"/>
      <c r="T168" s="53"/>
      <c r="AT168" s="17" t="s">
        <v>138</v>
      </c>
      <c r="AU168" s="17" t="s">
        <v>82</v>
      </c>
    </row>
    <row r="169" spans="2:65" s="12" customFormat="1" ht="10.199999999999999">
      <c r="B169" s="146"/>
      <c r="D169" s="147" t="s">
        <v>140</v>
      </c>
      <c r="E169" s="148" t="s">
        <v>19</v>
      </c>
      <c r="F169" s="149" t="s">
        <v>229</v>
      </c>
      <c r="H169" s="148" t="s">
        <v>19</v>
      </c>
      <c r="I169" s="150"/>
      <c r="L169" s="146"/>
      <c r="M169" s="151"/>
      <c r="T169" s="152"/>
      <c r="AT169" s="148" t="s">
        <v>140</v>
      </c>
      <c r="AU169" s="148" t="s">
        <v>82</v>
      </c>
      <c r="AV169" s="12" t="s">
        <v>79</v>
      </c>
      <c r="AW169" s="12" t="s">
        <v>33</v>
      </c>
      <c r="AX169" s="12" t="s">
        <v>72</v>
      </c>
      <c r="AY169" s="148" t="s">
        <v>129</v>
      </c>
    </row>
    <row r="170" spans="2:65" s="12" customFormat="1" ht="10.199999999999999">
      <c r="B170" s="146"/>
      <c r="D170" s="147" t="s">
        <v>140</v>
      </c>
      <c r="E170" s="148" t="s">
        <v>19</v>
      </c>
      <c r="F170" s="149" t="s">
        <v>242</v>
      </c>
      <c r="H170" s="148" t="s">
        <v>19</v>
      </c>
      <c r="I170" s="150"/>
      <c r="L170" s="146"/>
      <c r="M170" s="151"/>
      <c r="T170" s="152"/>
      <c r="AT170" s="148" t="s">
        <v>140</v>
      </c>
      <c r="AU170" s="148" t="s">
        <v>82</v>
      </c>
      <c r="AV170" s="12" t="s">
        <v>79</v>
      </c>
      <c r="AW170" s="12" t="s">
        <v>33</v>
      </c>
      <c r="AX170" s="12" t="s">
        <v>72</v>
      </c>
      <c r="AY170" s="148" t="s">
        <v>129</v>
      </c>
    </row>
    <row r="171" spans="2:65" s="13" customFormat="1" ht="10.199999999999999">
      <c r="B171" s="153"/>
      <c r="D171" s="147" t="s">
        <v>140</v>
      </c>
      <c r="E171" s="154" t="s">
        <v>19</v>
      </c>
      <c r="F171" s="155" t="s">
        <v>231</v>
      </c>
      <c r="H171" s="156">
        <v>5.25</v>
      </c>
      <c r="I171" s="157"/>
      <c r="L171" s="153"/>
      <c r="M171" s="158"/>
      <c r="T171" s="159"/>
      <c r="AT171" s="154" t="s">
        <v>140</v>
      </c>
      <c r="AU171" s="154" t="s">
        <v>82</v>
      </c>
      <c r="AV171" s="13" t="s">
        <v>82</v>
      </c>
      <c r="AW171" s="13" t="s">
        <v>33</v>
      </c>
      <c r="AX171" s="13" t="s">
        <v>79</v>
      </c>
      <c r="AY171" s="154" t="s">
        <v>129</v>
      </c>
    </row>
    <row r="172" spans="2:65" s="1" customFormat="1" ht="33" customHeight="1">
      <c r="B172" s="32"/>
      <c r="C172" s="129" t="s">
        <v>243</v>
      </c>
      <c r="D172" s="129" t="s">
        <v>131</v>
      </c>
      <c r="E172" s="130" t="s">
        <v>244</v>
      </c>
      <c r="F172" s="131" t="s">
        <v>245</v>
      </c>
      <c r="G172" s="132" t="s">
        <v>170</v>
      </c>
      <c r="H172" s="133">
        <v>12</v>
      </c>
      <c r="I172" s="134"/>
      <c r="J172" s="135">
        <f>ROUND(I172*H172,2)</f>
        <v>0</v>
      </c>
      <c r="K172" s="131" t="s">
        <v>135</v>
      </c>
      <c r="L172" s="32"/>
      <c r="M172" s="136" t="s">
        <v>19</v>
      </c>
      <c r="N172" s="137" t="s">
        <v>43</v>
      </c>
      <c r="P172" s="138">
        <f>O172*H172</f>
        <v>0</v>
      </c>
      <c r="Q172" s="138">
        <v>0</v>
      </c>
      <c r="R172" s="138">
        <f>Q172*H172</f>
        <v>0</v>
      </c>
      <c r="S172" s="138">
        <v>9.8000000000000004E-2</v>
      </c>
      <c r="T172" s="139">
        <f>S172*H172</f>
        <v>1.1760000000000002</v>
      </c>
      <c r="AR172" s="140" t="s">
        <v>136</v>
      </c>
      <c r="AT172" s="140" t="s">
        <v>131</v>
      </c>
      <c r="AU172" s="140" t="s">
        <v>82</v>
      </c>
      <c r="AY172" s="17" t="s">
        <v>129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7" t="s">
        <v>79</v>
      </c>
      <c r="BK172" s="141">
        <f>ROUND(I172*H172,2)</f>
        <v>0</v>
      </c>
      <c r="BL172" s="17" t="s">
        <v>136</v>
      </c>
      <c r="BM172" s="140" t="s">
        <v>246</v>
      </c>
    </row>
    <row r="173" spans="2:65" s="1" customFormat="1" ht="10.199999999999999">
      <c r="B173" s="32"/>
      <c r="D173" s="142" t="s">
        <v>138</v>
      </c>
      <c r="F173" s="143" t="s">
        <v>247</v>
      </c>
      <c r="I173" s="144"/>
      <c r="L173" s="32"/>
      <c r="M173" s="145"/>
      <c r="T173" s="53"/>
      <c r="AT173" s="17" t="s">
        <v>138</v>
      </c>
      <c r="AU173" s="17" t="s">
        <v>82</v>
      </c>
    </row>
    <row r="174" spans="2:65" s="12" customFormat="1" ht="10.199999999999999">
      <c r="B174" s="146"/>
      <c r="D174" s="147" t="s">
        <v>140</v>
      </c>
      <c r="E174" s="148" t="s">
        <v>19</v>
      </c>
      <c r="F174" s="149" t="s">
        <v>229</v>
      </c>
      <c r="H174" s="148" t="s">
        <v>19</v>
      </c>
      <c r="I174" s="150"/>
      <c r="L174" s="146"/>
      <c r="M174" s="151"/>
      <c r="T174" s="152"/>
      <c r="AT174" s="148" t="s">
        <v>140</v>
      </c>
      <c r="AU174" s="148" t="s">
        <v>82</v>
      </c>
      <c r="AV174" s="12" t="s">
        <v>79</v>
      </c>
      <c r="AW174" s="12" t="s">
        <v>33</v>
      </c>
      <c r="AX174" s="12" t="s">
        <v>72</v>
      </c>
      <c r="AY174" s="148" t="s">
        <v>129</v>
      </c>
    </row>
    <row r="175" spans="2:65" s="12" customFormat="1" ht="10.199999999999999">
      <c r="B175" s="146"/>
      <c r="D175" s="147" t="s">
        <v>140</v>
      </c>
      <c r="E175" s="148" t="s">
        <v>19</v>
      </c>
      <c r="F175" s="149" t="s">
        <v>248</v>
      </c>
      <c r="H175" s="148" t="s">
        <v>19</v>
      </c>
      <c r="I175" s="150"/>
      <c r="L175" s="146"/>
      <c r="M175" s="151"/>
      <c r="T175" s="152"/>
      <c r="AT175" s="148" t="s">
        <v>140</v>
      </c>
      <c r="AU175" s="148" t="s">
        <v>82</v>
      </c>
      <c r="AV175" s="12" t="s">
        <v>79</v>
      </c>
      <c r="AW175" s="12" t="s">
        <v>33</v>
      </c>
      <c r="AX175" s="12" t="s">
        <v>72</v>
      </c>
      <c r="AY175" s="148" t="s">
        <v>129</v>
      </c>
    </row>
    <row r="176" spans="2:65" s="13" customFormat="1" ht="10.199999999999999">
      <c r="B176" s="153"/>
      <c r="D176" s="147" t="s">
        <v>140</v>
      </c>
      <c r="E176" s="154" t="s">
        <v>19</v>
      </c>
      <c r="F176" s="155" t="s">
        <v>249</v>
      </c>
      <c r="H176" s="156">
        <v>12</v>
      </c>
      <c r="I176" s="157"/>
      <c r="L176" s="153"/>
      <c r="M176" s="158"/>
      <c r="T176" s="159"/>
      <c r="AT176" s="154" t="s">
        <v>140</v>
      </c>
      <c r="AU176" s="154" t="s">
        <v>82</v>
      </c>
      <c r="AV176" s="13" t="s">
        <v>82</v>
      </c>
      <c r="AW176" s="13" t="s">
        <v>33</v>
      </c>
      <c r="AX176" s="13" t="s">
        <v>79</v>
      </c>
      <c r="AY176" s="154" t="s">
        <v>129</v>
      </c>
    </row>
    <row r="177" spans="2:65" s="1" customFormat="1" ht="33" customHeight="1">
      <c r="B177" s="32"/>
      <c r="C177" s="129" t="s">
        <v>250</v>
      </c>
      <c r="D177" s="129" t="s">
        <v>131</v>
      </c>
      <c r="E177" s="130" t="s">
        <v>251</v>
      </c>
      <c r="F177" s="131" t="s">
        <v>252</v>
      </c>
      <c r="G177" s="132" t="s">
        <v>170</v>
      </c>
      <c r="H177" s="133">
        <v>17.25</v>
      </c>
      <c r="I177" s="134"/>
      <c r="J177" s="135">
        <f>ROUND(I177*H177,2)</f>
        <v>0</v>
      </c>
      <c r="K177" s="131" t="s">
        <v>135</v>
      </c>
      <c r="L177" s="32"/>
      <c r="M177" s="136" t="s">
        <v>19</v>
      </c>
      <c r="N177" s="137" t="s">
        <v>43</v>
      </c>
      <c r="P177" s="138">
        <f>O177*H177</f>
        <v>0</v>
      </c>
      <c r="Q177" s="138">
        <v>0</v>
      </c>
      <c r="R177" s="138">
        <f>Q177*H177</f>
        <v>0</v>
      </c>
      <c r="S177" s="138">
        <v>0.22</v>
      </c>
      <c r="T177" s="139">
        <f>S177*H177</f>
        <v>3.7949999999999999</v>
      </c>
      <c r="AR177" s="140" t="s">
        <v>136</v>
      </c>
      <c r="AT177" s="140" t="s">
        <v>131</v>
      </c>
      <c r="AU177" s="140" t="s">
        <v>82</v>
      </c>
      <c r="AY177" s="17" t="s">
        <v>129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7" t="s">
        <v>79</v>
      </c>
      <c r="BK177" s="141">
        <f>ROUND(I177*H177,2)</f>
        <v>0</v>
      </c>
      <c r="BL177" s="17" t="s">
        <v>136</v>
      </c>
      <c r="BM177" s="140" t="s">
        <v>253</v>
      </c>
    </row>
    <row r="178" spans="2:65" s="1" customFormat="1" ht="10.199999999999999">
      <c r="B178" s="32"/>
      <c r="D178" s="142" t="s">
        <v>138</v>
      </c>
      <c r="F178" s="143" t="s">
        <v>254</v>
      </c>
      <c r="I178" s="144"/>
      <c r="L178" s="32"/>
      <c r="M178" s="145"/>
      <c r="T178" s="53"/>
      <c r="AT178" s="17" t="s">
        <v>138</v>
      </c>
      <c r="AU178" s="17" t="s">
        <v>82</v>
      </c>
    </row>
    <row r="179" spans="2:65" s="12" customFormat="1" ht="10.199999999999999">
      <c r="B179" s="146"/>
      <c r="D179" s="147" t="s">
        <v>140</v>
      </c>
      <c r="E179" s="148" t="s">
        <v>19</v>
      </c>
      <c r="F179" s="149" t="s">
        <v>255</v>
      </c>
      <c r="H179" s="148" t="s">
        <v>19</v>
      </c>
      <c r="I179" s="150"/>
      <c r="L179" s="146"/>
      <c r="M179" s="151"/>
      <c r="T179" s="152"/>
      <c r="AT179" s="148" t="s">
        <v>140</v>
      </c>
      <c r="AU179" s="148" t="s">
        <v>82</v>
      </c>
      <c r="AV179" s="12" t="s">
        <v>79</v>
      </c>
      <c r="AW179" s="12" t="s">
        <v>33</v>
      </c>
      <c r="AX179" s="12" t="s">
        <v>72</v>
      </c>
      <c r="AY179" s="148" t="s">
        <v>129</v>
      </c>
    </row>
    <row r="180" spans="2:65" s="12" customFormat="1" ht="10.199999999999999">
      <c r="B180" s="146"/>
      <c r="D180" s="147" t="s">
        <v>140</v>
      </c>
      <c r="E180" s="148" t="s">
        <v>19</v>
      </c>
      <c r="F180" s="149" t="s">
        <v>256</v>
      </c>
      <c r="H180" s="148" t="s">
        <v>19</v>
      </c>
      <c r="I180" s="150"/>
      <c r="L180" s="146"/>
      <c r="M180" s="151"/>
      <c r="T180" s="152"/>
      <c r="AT180" s="148" t="s">
        <v>140</v>
      </c>
      <c r="AU180" s="148" t="s">
        <v>82</v>
      </c>
      <c r="AV180" s="12" t="s">
        <v>79</v>
      </c>
      <c r="AW180" s="12" t="s">
        <v>33</v>
      </c>
      <c r="AX180" s="12" t="s">
        <v>72</v>
      </c>
      <c r="AY180" s="148" t="s">
        <v>129</v>
      </c>
    </row>
    <row r="181" spans="2:65" s="13" customFormat="1" ht="10.199999999999999">
      <c r="B181" s="153"/>
      <c r="D181" s="147" t="s">
        <v>140</v>
      </c>
      <c r="E181" s="154" t="s">
        <v>19</v>
      </c>
      <c r="F181" s="155" t="s">
        <v>257</v>
      </c>
      <c r="H181" s="156">
        <v>7.5</v>
      </c>
      <c r="I181" s="157"/>
      <c r="L181" s="153"/>
      <c r="M181" s="158"/>
      <c r="T181" s="159"/>
      <c r="AT181" s="154" t="s">
        <v>140</v>
      </c>
      <c r="AU181" s="154" t="s">
        <v>82</v>
      </c>
      <c r="AV181" s="13" t="s">
        <v>82</v>
      </c>
      <c r="AW181" s="13" t="s">
        <v>33</v>
      </c>
      <c r="AX181" s="13" t="s">
        <v>72</v>
      </c>
      <c r="AY181" s="154" t="s">
        <v>129</v>
      </c>
    </row>
    <row r="182" spans="2:65" s="13" customFormat="1" ht="10.199999999999999">
      <c r="B182" s="153"/>
      <c r="D182" s="147" t="s">
        <v>140</v>
      </c>
      <c r="E182" s="154" t="s">
        <v>19</v>
      </c>
      <c r="F182" s="155" t="s">
        <v>258</v>
      </c>
      <c r="H182" s="156">
        <v>9.75</v>
      </c>
      <c r="I182" s="157"/>
      <c r="L182" s="153"/>
      <c r="M182" s="158"/>
      <c r="T182" s="159"/>
      <c r="AT182" s="154" t="s">
        <v>140</v>
      </c>
      <c r="AU182" s="154" t="s">
        <v>82</v>
      </c>
      <c r="AV182" s="13" t="s">
        <v>82</v>
      </c>
      <c r="AW182" s="13" t="s">
        <v>33</v>
      </c>
      <c r="AX182" s="13" t="s">
        <v>72</v>
      </c>
      <c r="AY182" s="154" t="s">
        <v>129</v>
      </c>
    </row>
    <row r="183" spans="2:65" s="14" customFormat="1" ht="10.199999999999999">
      <c r="B183" s="160"/>
      <c r="D183" s="147" t="s">
        <v>140</v>
      </c>
      <c r="E183" s="161" t="s">
        <v>19</v>
      </c>
      <c r="F183" s="162" t="s">
        <v>166</v>
      </c>
      <c r="H183" s="163">
        <v>17.25</v>
      </c>
      <c r="I183" s="164"/>
      <c r="L183" s="160"/>
      <c r="M183" s="165"/>
      <c r="T183" s="166"/>
      <c r="AT183" s="161" t="s">
        <v>140</v>
      </c>
      <c r="AU183" s="161" t="s">
        <v>82</v>
      </c>
      <c r="AV183" s="14" t="s">
        <v>136</v>
      </c>
      <c r="AW183" s="14" t="s">
        <v>33</v>
      </c>
      <c r="AX183" s="14" t="s">
        <v>79</v>
      </c>
      <c r="AY183" s="161" t="s">
        <v>129</v>
      </c>
    </row>
    <row r="184" spans="2:65" s="11" customFormat="1" ht="22.8" customHeight="1">
      <c r="B184" s="117"/>
      <c r="D184" s="118" t="s">
        <v>71</v>
      </c>
      <c r="E184" s="127" t="s">
        <v>259</v>
      </c>
      <c r="F184" s="127" t="s">
        <v>260</v>
      </c>
      <c r="I184" s="120"/>
      <c r="J184" s="128">
        <f>BK184</f>
        <v>0</v>
      </c>
      <c r="L184" s="117"/>
      <c r="M184" s="122"/>
      <c r="P184" s="123">
        <f>SUM(P185:P203)</f>
        <v>0</v>
      </c>
      <c r="R184" s="123">
        <f>SUM(R185:R203)</f>
        <v>1.4983133599999998</v>
      </c>
      <c r="T184" s="124">
        <f>SUM(T185:T203)</f>
        <v>0</v>
      </c>
      <c r="AR184" s="118" t="s">
        <v>79</v>
      </c>
      <c r="AT184" s="125" t="s">
        <v>71</v>
      </c>
      <c r="AU184" s="125" t="s">
        <v>79</v>
      </c>
      <c r="AY184" s="118" t="s">
        <v>129</v>
      </c>
      <c r="BK184" s="126">
        <f>SUM(BK185:BK203)</f>
        <v>0</v>
      </c>
    </row>
    <row r="185" spans="2:65" s="1" customFormat="1" ht="21.75" customHeight="1">
      <c r="B185" s="32"/>
      <c r="C185" s="129" t="s">
        <v>261</v>
      </c>
      <c r="D185" s="129" t="s">
        <v>131</v>
      </c>
      <c r="E185" s="130" t="s">
        <v>262</v>
      </c>
      <c r="F185" s="131" t="s">
        <v>263</v>
      </c>
      <c r="G185" s="132" t="s">
        <v>153</v>
      </c>
      <c r="H185" s="133">
        <v>0.48799999999999999</v>
      </c>
      <c r="I185" s="134"/>
      <c r="J185" s="135">
        <f>ROUND(I185*H185,2)</f>
        <v>0</v>
      </c>
      <c r="K185" s="131" t="s">
        <v>135</v>
      </c>
      <c r="L185" s="32"/>
      <c r="M185" s="136" t="s">
        <v>19</v>
      </c>
      <c r="N185" s="137" t="s">
        <v>43</v>
      </c>
      <c r="P185" s="138">
        <f>O185*H185</f>
        <v>0</v>
      </c>
      <c r="Q185" s="138">
        <v>1.8907700000000001</v>
      </c>
      <c r="R185" s="138">
        <f>Q185*H185</f>
        <v>0.92269575999999998</v>
      </c>
      <c r="S185" s="138">
        <v>0</v>
      </c>
      <c r="T185" s="139">
        <f>S185*H185</f>
        <v>0</v>
      </c>
      <c r="AR185" s="140" t="s">
        <v>136</v>
      </c>
      <c r="AT185" s="140" t="s">
        <v>131</v>
      </c>
      <c r="AU185" s="140" t="s">
        <v>82</v>
      </c>
      <c r="AY185" s="17" t="s">
        <v>129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7" t="s">
        <v>79</v>
      </c>
      <c r="BK185" s="141">
        <f>ROUND(I185*H185,2)</f>
        <v>0</v>
      </c>
      <c r="BL185" s="17" t="s">
        <v>136</v>
      </c>
      <c r="BM185" s="140" t="s">
        <v>264</v>
      </c>
    </row>
    <row r="186" spans="2:65" s="1" customFormat="1" ht="10.199999999999999">
      <c r="B186" s="32"/>
      <c r="D186" s="142" t="s">
        <v>138</v>
      </c>
      <c r="F186" s="143" t="s">
        <v>265</v>
      </c>
      <c r="I186" s="144"/>
      <c r="L186" s="32"/>
      <c r="M186" s="145"/>
      <c r="T186" s="53"/>
      <c r="AT186" s="17" t="s">
        <v>138</v>
      </c>
      <c r="AU186" s="17" t="s">
        <v>82</v>
      </c>
    </row>
    <row r="187" spans="2:65" s="12" customFormat="1" ht="10.199999999999999">
      <c r="B187" s="146"/>
      <c r="D187" s="147" t="s">
        <v>140</v>
      </c>
      <c r="E187" s="148" t="s">
        <v>19</v>
      </c>
      <c r="F187" s="149" t="s">
        <v>189</v>
      </c>
      <c r="H187" s="148" t="s">
        <v>19</v>
      </c>
      <c r="I187" s="150"/>
      <c r="L187" s="146"/>
      <c r="M187" s="151"/>
      <c r="T187" s="152"/>
      <c r="AT187" s="148" t="s">
        <v>140</v>
      </c>
      <c r="AU187" s="148" t="s">
        <v>82</v>
      </c>
      <c r="AV187" s="12" t="s">
        <v>79</v>
      </c>
      <c r="AW187" s="12" t="s">
        <v>33</v>
      </c>
      <c r="AX187" s="12" t="s">
        <v>72</v>
      </c>
      <c r="AY187" s="148" t="s">
        <v>129</v>
      </c>
    </row>
    <row r="188" spans="2:65" s="13" customFormat="1" ht="10.199999999999999">
      <c r="B188" s="153"/>
      <c r="D188" s="147" t="s">
        <v>140</v>
      </c>
      <c r="E188" s="154" t="s">
        <v>19</v>
      </c>
      <c r="F188" s="155" t="s">
        <v>266</v>
      </c>
      <c r="H188" s="156">
        <v>0.48799999999999999</v>
      </c>
      <c r="I188" s="157"/>
      <c r="L188" s="153"/>
      <c r="M188" s="158"/>
      <c r="T188" s="159"/>
      <c r="AT188" s="154" t="s">
        <v>140</v>
      </c>
      <c r="AU188" s="154" t="s">
        <v>82</v>
      </c>
      <c r="AV188" s="13" t="s">
        <v>82</v>
      </c>
      <c r="AW188" s="13" t="s">
        <v>33</v>
      </c>
      <c r="AX188" s="13" t="s">
        <v>79</v>
      </c>
      <c r="AY188" s="154" t="s">
        <v>129</v>
      </c>
    </row>
    <row r="189" spans="2:65" s="1" customFormat="1" ht="24.15" customHeight="1">
      <c r="B189" s="32"/>
      <c r="C189" s="129" t="s">
        <v>267</v>
      </c>
      <c r="D189" s="129" t="s">
        <v>131</v>
      </c>
      <c r="E189" s="130" t="s">
        <v>268</v>
      </c>
      <c r="F189" s="131" t="s">
        <v>269</v>
      </c>
      <c r="G189" s="132" t="s">
        <v>153</v>
      </c>
      <c r="H189" s="133">
        <v>0.24</v>
      </c>
      <c r="I189" s="134"/>
      <c r="J189" s="135">
        <f>ROUND(I189*H189,2)</f>
        <v>0</v>
      </c>
      <c r="K189" s="131" t="s">
        <v>135</v>
      </c>
      <c r="L189" s="32"/>
      <c r="M189" s="136" t="s">
        <v>19</v>
      </c>
      <c r="N189" s="137" t="s">
        <v>43</v>
      </c>
      <c r="P189" s="138">
        <f>O189*H189</f>
        <v>0</v>
      </c>
      <c r="Q189" s="138">
        <v>2.3010199999999998</v>
      </c>
      <c r="R189" s="138">
        <f>Q189*H189</f>
        <v>0.55224479999999998</v>
      </c>
      <c r="S189" s="138">
        <v>0</v>
      </c>
      <c r="T189" s="139">
        <f>S189*H189</f>
        <v>0</v>
      </c>
      <c r="AR189" s="140" t="s">
        <v>136</v>
      </c>
      <c r="AT189" s="140" t="s">
        <v>131</v>
      </c>
      <c r="AU189" s="140" t="s">
        <v>82</v>
      </c>
      <c r="AY189" s="17" t="s">
        <v>129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7" t="s">
        <v>79</v>
      </c>
      <c r="BK189" s="141">
        <f>ROUND(I189*H189,2)</f>
        <v>0</v>
      </c>
      <c r="BL189" s="17" t="s">
        <v>136</v>
      </c>
      <c r="BM189" s="140" t="s">
        <v>270</v>
      </c>
    </row>
    <row r="190" spans="2:65" s="1" customFormat="1" ht="10.199999999999999">
      <c r="B190" s="32"/>
      <c r="D190" s="142" t="s">
        <v>138</v>
      </c>
      <c r="F190" s="143" t="s">
        <v>271</v>
      </c>
      <c r="I190" s="144"/>
      <c r="L190" s="32"/>
      <c r="M190" s="145"/>
      <c r="T190" s="53"/>
      <c r="AT190" s="17" t="s">
        <v>138</v>
      </c>
      <c r="AU190" s="17" t="s">
        <v>82</v>
      </c>
    </row>
    <row r="191" spans="2:65" s="12" customFormat="1" ht="10.199999999999999">
      <c r="B191" s="146"/>
      <c r="D191" s="147" t="s">
        <v>140</v>
      </c>
      <c r="E191" s="148" t="s">
        <v>19</v>
      </c>
      <c r="F191" s="149" t="s">
        <v>272</v>
      </c>
      <c r="H191" s="148" t="s">
        <v>19</v>
      </c>
      <c r="I191" s="150"/>
      <c r="L191" s="146"/>
      <c r="M191" s="151"/>
      <c r="T191" s="152"/>
      <c r="AT191" s="148" t="s">
        <v>140</v>
      </c>
      <c r="AU191" s="148" t="s">
        <v>82</v>
      </c>
      <c r="AV191" s="12" t="s">
        <v>79</v>
      </c>
      <c r="AW191" s="12" t="s">
        <v>33</v>
      </c>
      <c r="AX191" s="12" t="s">
        <v>72</v>
      </c>
      <c r="AY191" s="148" t="s">
        <v>129</v>
      </c>
    </row>
    <row r="192" spans="2:65" s="13" customFormat="1" ht="10.199999999999999">
      <c r="B192" s="153"/>
      <c r="D192" s="147" t="s">
        <v>140</v>
      </c>
      <c r="E192" s="154" t="s">
        <v>19</v>
      </c>
      <c r="F192" s="155" t="s">
        <v>273</v>
      </c>
      <c r="H192" s="156">
        <v>0.24</v>
      </c>
      <c r="I192" s="157"/>
      <c r="L192" s="153"/>
      <c r="M192" s="158"/>
      <c r="T192" s="159"/>
      <c r="AT192" s="154" t="s">
        <v>140</v>
      </c>
      <c r="AU192" s="154" t="s">
        <v>82</v>
      </c>
      <c r="AV192" s="13" t="s">
        <v>82</v>
      </c>
      <c r="AW192" s="13" t="s">
        <v>33</v>
      </c>
      <c r="AX192" s="13" t="s">
        <v>72</v>
      </c>
      <c r="AY192" s="154" t="s">
        <v>129</v>
      </c>
    </row>
    <row r="193" spans="2:65" s="14" customFormat="1" ht="10.199999999999999">
      <c r="B193" s="160"/>
      <c r="D193" s="147" t="s">
        <v>140</v>
      </c>
      <c r="E193" s="161" t="s">
        <v>19</v>
      </c>
      <c r="F193" s="162" t="s">
        <v>166</v>
      </c>
      <c r="H193" s="163">
        <v>0.24</v>
      </c>
      <c r="I193" s="164"/>
      <c r="L193" s="160"/>
      <c r="M193" s="165"/>
      <c r="T193" s="166"/>
      <c r="AT193" s="161" t="s">
        <v>140</v>
      </c>
      <c r="AU193" s="161" t="s">
        <v>82</v>
      </c>
      <c r="AV193" s="14" t="s">
        <v>136</v>
      </c>
      <c r="AW193" s="14" t="s">
        <v>33</v>
      </c>
      <c r="AX193" s="14" t="s">
        <v>79</v>
      </c>
      <c r="AY193" s="161" t="s">
        <v>129</v>
      </c>
    </row>
    <row r="194" spans="2:65" s="1" customFormat="1" ht="16.5" customHeight="1">
      <c r="B194" s="32"/>
      <c r="C194" s="129" t="s">
        <v>274</v>
      </c>
      <c r="D194" s="129" t="s">
        <v>131</v>
      </c>
      <c r="E194" s="130" t="s">
        <v>275</v>
      </c>
      <c r="F194" s="131" t="s">
        <v>276</v>
      </c>
      <c r="G194" s="132" t="s">
        <v>170</v>
      </c>
      <c r="H194" s="133">
        <v>1.76</v>
      </c>
      <c r="I194" s="134"/>
      <c r="J194" s="135">
        <f>ROUND(I194*H194,2)</f>
        <v>0</v>
      </c>
      <c r="K194" s="131" t="s">
        <v>135</v>
      </c>
      <c r="L194" s="32"/>
      <c r="M194" s="136" t="s">
        <v>19</v>
      </c>
      <c r="N194" s="137" t="s">
        <v>43</v>
      </c>
      <c r="P194" s="138">
        <f>O194*H194</f>
        <v>0</v>
      </c>
      <c r="Q194" s="138">
        <v>1.328E-2</v>
      </c>
      <c r="R194" s="138">
        <f>Q194*H194</f>
        <v>2.3372799999999999E-2</v>
      </c>
      <c r="S194" s="138">
        <v>0</v>
      </c>
      <c r="T194" s="139">
        <f>S194*H194</f>
        <v>0</v>
      </c>
      <c r="AR194" s="140" t="s">
        <v>136</v>
      </c>
      <c r="AT194" s="140" t="s">
        <v>131</v>
      </c>
      <c r="AU194" s="140" t="s">
        <v>82</v>
      </c>
      <c r="AY194" s="17" t="s">
        <v>129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7" t="s">
        <v>79</v>
      </c>
      <c r="BK194" s="141">
        <f>ROUND(I194*H194,2)</f>
        <v>0</v>
      </c>
      <c r="BL194" s="17" t="s">
        <v>136</v>
      </c>
      <c r="BM194" s="140" t="s">
        <v>277</v>
      </c>
    </row>
    <row r="195" spans="2:65" s="1" customFormat="1" ht="10.199999999999999">
      <c r="B195" s="32"/>
      <c r="D195" s="142" t="s">
        <v>138</v>
      </c>
      <c r="F195" s="143" t="s">
        <v>278</v>
      </c>
      <c r="I195" s="144"/>
      <c r="L195" s="32"/>
      <c r="M195" s="145"/>
      <c r="T195" s="53"/>
      <c r="AT195" s="17" t="s">
        <v>138</v>
      </c>
      <c r="AU195" s="17" t="s">
        <v>82</v>
      </c>
    </row>
    <row r="196" spans="2:65" s="12" customFormat="1" ht="10.199999999999999">
      <c r="B196" s="146"/>
      <c r="D196" s="147" t="s">
        <v>140</v>
      </c>
      <c r="E196" s="148" t="s">
        <v>19</v>
      </c>
      <c r="F196" s="149" t="s">
        <v>279</v>
      </c>
      <c r="H196" s="148" t="s">
        <v>19</v>
      </c>
      <c r="I196" s="150"/>
      <c r="L196" s="146"/>
      <c r="M196" s="151"/>
      <c r="T196" s="152"/>
      <c r="AT196" s="148" t="s">
        <v>140</v>
      </c>
      <c r="AU196" s="148" t="s">
        <v>82</v>
      </c>
      <c r="AV196" s="12" t="s">
        <v>79</v>
      </c>
      <c r="AW196" s="12" t="s">
        <v>33</v>
      </c>
      <c r="AX196" s="12" t="s">
        <v>72</v>
      </c>
      <c r="AY196" s="148" t="s">
        <v>129</v>
      </c>
    </row>
    <row r="197" spans="2:65" s="13" customFormat="1" ht="10.199999999999999">
      <c r="B197" s="153"/>
      <c r="D197" s="147" t="s">
        <v>140</v>
      </c>
      <c r="E197" s="154" t="s">
        <v>19</v>
      </c>
      <c r="F197" s="155" t="s">
        <v>280</v>
      </c>
      <c r="H197" s="156">
        <v>1.76</v>
      </c>
      <c r="I197" s="157"/>
      <c r="L197" s="153"/>
      <c r="M197" s="158"/>
      <c r="T197" s="159"/>
      <c r="AT197" s="154" t="s">
        <v>140</v>
      </c>
      <c r="AU197" s="154" t="s">
        <v>82</v>
      </c>
      <c r="AV197" s="13" t="s">
        <v>82</v>
      </c>
      <c r="AW197" s="13" t="s">
        <v>33</v>
      </c>
      <c r="AX197" s="13" t="s">
        <v>72</v>
      </c>
      <c r="AY197" s="154" t="s">
        <v>129</v>
      </c>
    </row>
    <row r="198" spans="2:65" s="14" customFormat="1" ht="10.199999999999999">
      <c r="B198" s="160"/>
      <c r="D198" s="147" t="s">
        <v>140</v>
      </c>
      <c r="E198" s="161" t="s">
        <v>19</v>
      </c>
      <c r="F198" s="162" t="s">
        <v>166</v>
      </c>
      <c r="H198" s="163">
        <v>1.76</v>
      </c>
      <c r="I198" s="164"/>
      <c r="L198" s="160"/>
      <c r="M198" s="165"/>
      <c r="T198" s="166"/>
      <c r="AT198" s="161" t="s">
        <v>140</v>
      </c>
      <c r="AU198" s="161" t="s">
        <v>82</v>
      </c>
      <c r="AV198" s="14" t="s">
        <v>136</v>
      </c>
      <c r="AW198" s="14" t="s">
        <v>33</v>
      </c>
      <c r="AX198" s="14" t="s">
        <v>79</v>
      </c>
      <c r="AY198" s="161" t="s">
        <v>129</v>
      </c>
    </row>
    <row r="199" spans="2:65" s="1" customFormat="1" ht="16.5" customHeight="1">
      <c r="B199" s="32"/>
      <c r="C199" s="129" t="s">
        <v>7</v>
      </c>
      <c r="D199" s="129" t="s">
        <v>131</v>
      </c>
      <c r="E199" s="130" t="s">
        <v>281</v>
      </c>
      <c r="F199" s="131" t="s">
        <v>282</v>
      </c>
      <c r="G199" s="132" t="s">
        <v>170</v>
      </c>
      <c r="H199" s="133">
        <v>1.76</v>
      </c>
      <c r="I199" s="134"/>
      <c r="J199" s="135">
        <f>ROUND(I199*H199,2)</f>
        <v>0</v>
      </c>
      <c r="K199" s="131" t="s">
        <v>135</v>
      </c>
      <c r="L199" s="32"/>
      <c r="M199" s="136" t="s">
        <v>19</v>
      </c>
      <c r="N199" s="137" t="s">
        <v>43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136</v>
      </c>
      <c r="AT199" s="140" t="s">
        <v>131</v>
      </c>
      <c r="AU199" s="140" t="s">
        <v>82</v>
      </c>
      <c r="AY199" s="17" t="s">
        <v>129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7" t="s">
        <v>79</v>
      </c>
      <c r="BK199" s="141">
        <f>ROUND(I199*H199,2)</f>
        <v>0</v>
      </c>
      <c r="BL199" s="17" t="s">
        <v>136</v>
      </c>
      <c r="BM199" s="140" t="s">
        <v>283</v>
      </c>
    </row>
    <row r="200" spans="2:65" s="1" customFormat="1" ht="10.199999999999999">
      <c r="B200" s="32"/>
      <c r="D200" s="142" t="s">
        <v>138</v>
      </c>
      <c r="F200" s="143" t="s">
        <v>284</v>
      </c>
      <c r="I200" s="144"/>
      <c r="L200" s="32"/>
      <c r="M200" s="145"/>
      <c r="T200" s="53"/>
      <c r="AT200" s="17" t="s">
        <v>138</v>
      </c>
      <c r="AU200" s="17" t="s">
        <v>82</v>
      </c>
    </row>
    <row r="201" spans="2:65" s="12" customFormat="1" ht="10.199999999999999">
      <c r="B201" s="146"/>
      <c r="D201" s="147" t="s">
        <v>140</v>
      </c>
      <c r="E201" s="148" t="s">
        <v>19</v>
      </c>
      <c r="F201" s="149" t="s">
        <v>279</v>
      </c>
      <c r="H201" s="148" t="s">
        <v>19</v>
      </c>
      <c r="I201" s="150"/>
      <c r="L201" s="146"/>
      <c r="M201" s="151"/>
      <c r="T201" s="152"/>
      <c r="AT201" s="148" t="s">
        <v>140</v>
      </c>
      <c r="AU201" s="148" t="s">
        <v>82</v>
      </c>
      <c r="AV201" s="12" t="s">
        <v>79</v>
      </c>
      <c r="AW201" s="12" t="s">
        <v>33</v>
      </c>
      <c r="AX201" s="12" t="s">
        <v>72</v>
      </c>
      <c r="AY201" s="148" t="s">
        <v>129</v>
      </c>
    </row>
    <row r="202" spans="2:65" s="13" customFormat="1" ht="10.199999999999999">
      <c r="B202" s="153"/>
      <c r="D202" s="147" t="s">
        <v>140</v>
      </c>
      <c r="E202" s="154" t="s">
        <v>19</v>
      </c>
      <c r="F202" s="155" t="s">
        <v>280</v>
      </c>
      <c r="H202" s="156">
        <v>1.76</v>
      </c>
      <c r="I202" s="157"/>
      <c r="L202" s="153"/>
      <c r="M202" s="158"/>
      <c r="T202" s="159"/>
      <c r="AT202" s="154" t="s">
        <v>140</v>
      </c>
      <c r="AU202" s="154" t="s">
        <v>82</v>
      </c>
      <c r="AV202" s="13" t="s">
        <v>82</v>
      </c>
      <c r="AW202" s="13" t="s">
        <v>33</v>
      </c>
      <c r="AX202" s="13" t="s">
        <v>72</v>
      </c>
      <c r="AY202" s="154" t="s">
        <v>129</v>
      </c>
    </row>
    <row r="203" spans="2:65" s="14" customFormat="1" ht="10.199999999999999">
      <c r="B203" s="160"/>
      <c r="D203" s="147" t="s">
        <v>140</v>
      </c>
      <c r="E203" s="161" t="s">
        <v>19</v>
      </c>
      <c r="F203" s="162" t="s">
        <v>166</v>
      </c>
      <c r="H203" s="163">
        <v>1.76</v>
      </c>
      <c r="I203" s="164"/>
      <c r="L203" s="160"/>
      <c r="M203" s="165"/>
      <c r="T203" s="166"/>
      <c r="AT203" s="161" t="s">
        <v>140</v>
      </c>
      <c r="AU203" s="161" t="s">
        <v>82</v>
      </c>
      <c r="AV203" s="14" t="s">
        <v>136</v>
      </c>
      <c r="AW203" s="14" t="s">
        <v>33</v>
      </c>
      <c r="AX203" s="14" t="s">
        <v>79</v>
      </c>
      <c r="AY203" s="161" t="s">
        <v>129</v>
      </c>
    </row>
    <row r="204" spans="2:65" s="11" customFormat="1" ht="22.8" customHeight="1">
      <c r="B204" s="117"/>
      <c r="D204" s="118" t="s">
        <v>71</v>
      </c>
      <c r="E204" s="127" t="s">
        <v>167</v>
      </c>
      <c r="F204" s="127" t="s">
        <v>285</v>
      </c>
      <c r="I204" s="120"/>
      <c r="J204" s="128">
        <f>BK204</f>
        <v>0</v>
      </c>
      <c r="L204" s="117"/>
      <c r="M204" s="122"/>
      <c r="P204" s="123">
        <f>SUM(P205:P241)</f>
        <v>0</v>
      </c>
      <c r="R204" s="123">
        <f>SUM(R205:R241)</f>
        <v>0</v>
      </c>
      <c r="T204" s="124">
        <f>SUM(T205:T241)</f>
        <v>0</v>
      </c>
      <c r="AR204" s="118" t="s">
        <v>79</v>
      </c>
      <c r="AT204" s="125" t="s">
        <v>71</v>
      </c>
      <c r="AU204" s="125" t="s">
        <v>79</v>
      </c>
      <c r="AY204" s="118" t="s">
        <v>129</v>
      </c>
      <c r="BK204" s="126">
        <f>SUM(BK205:BK241)</f>
        <v>0</v>
      </c>
    </row>
    <row r="205" spans="2:65" s="1" customFormat="1" ht="21.75" customHeight="1">
      <c r="B205" s="32"/>
      <c r="C205" s="129" t="s">
        <v>286</v>
      </c>
      <c r="D205" s="129" t="s">
        <v>131</v>
      </c>
      <c r="E205" s="130" t="s">
        <v>287</v>
      </c>
      <c r="F205" s="131" t="s">
        <v>288</v>
      </c>
      <c r="G205" s="132" t="s">
        <v>170</v>
      </c>
      <c r="H205" s="133">
        <v>5.25</v>
      </c>
      <c r="I205" s="134"/>
      <c r="J205" s="135">
        <f>ROUND(I205*H205,2)</f>
        <v>0</v>
      </c>
      <c r="K205" s="131" t="s">
        <v>135</v>
      </c>
      <c r="L205" s="32"/>
      <c r="M205" s="136" t="s">
        <v>19</v>
      </c>
      <c r="N205" s="137" t="s">
        <v>43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136</v>
      </c>
      <c r="AT205" s="140" t="s">
        <v>131</v>
      </c>
      <c r="AU205" s="140" t="s">
        <v>82</v>
      </c>
      <c r="AY205" s="17" t="s">
        <v>129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7" t="s">
        <v>79</v>
      </c>
      <c r="BK205" s="141">
        <f>ROUND(I205*H205,2)</f>
        <v>0</v>
      </c>
      <c r="BL205" s="17" t="s">
        <v>136</v>
      </c>
      <c r="BM205" s="140" t="s">
        <v>289</v>
      </c>
    </row>
    <row r="206" spans="2:65" s="1" customFormat="1" ht="10.199999999999999">
      <c r="B206" s="32"/>
      <c r="D206" s="142" t="s">
        <v>138</v>
      </c>
      <c r="F206" s="143" t="s">
        <v>290</v>
      </c>
      <c r="I206" s="144"/>
      <c r="L206" s="32"/>
      <c r="M206" s="145"/>
      <c r="T206" s="53"/>
      <c r="AT206" s="17" t="s">
        <v>138</v>
      </c>
      <c r="AU206" s="17" t="s">
        <v>82</v>
      </c>
    </row>
    <row r="207" spans="2:65" s="12" customFormat="1" ht="10.199999999999999">
      <c r="B207" s="146"/>
      <c r="D207" s="147" t="s">
        <v>140</v>
      </c>
      <c r="E207" s="148" t="s">
        <v>19</v>
      </c>
      <c r="F207" s="149" t="s">
        <v>291</v>
      </c>
      <c r="H207" s="148" t="s">
        <v>19</v>
      </c>
      <c r="I207" s="150"/>
      <c r="L207" s="146"/>
      <c r="M207" s="151"/>
      <c r="T207" s="152"/>
      <c r="AT207" s="148" t="s">
        <v>140</v>
      </c>
      <c r="AU207" s="148" t="s">
        <v>82</v>
      </c>
      <c r="AV207" s="12" t="s">
        <v>79</v>
      </c>
      <c r="AW207" s="12" t="s">
        <v>33</v>
      </c>
      <c r="AX207" s="12" t="s">
        <v>72</v>
      </c>
      <c r="AY207" s="148" t="s">
        <v>129</v>
      </c>
    </row>
    <row r="208" spans="2:65" s="12" customFormat="1" ht="10.199999999999999">
      <c r="B208" s="146"/>
      <c r="D208" s="147" t="s">
        <v>140</v>
      </c>
      <c r="E208" s="148" t="s">
        <v>19</v>
      </c>
      <c r="F208" s="149" t="s">
        <v>242</v>
      </c>
      <c r="H208" s="148" t="s">
        <v>19</v>
      </c>
      <c r="I208" s="150"/>
      <c r="L208" s="146"/>
      <c r="M208" s="151"/>
      <c r="T208" s="152"/>
      <c r="AT208" s="148" t="s">
        <v>140</v>
      </c>
      <c r="AU208" s="148" t="s">
        <v>82</v>
      </c>
      <c r="AV208" s="12" t="s">
        <v>79</v>
      </c>
      <c r="AW208" s="12" t="s">
        <v>33</v>
      </c>
      <c r="AX208" s="12" t="s">
        <v>72</v>
      </c>
      <c r="AY208" s="148" t="s">
        <v>129</v>
      </c>
    </row>
    <row r="209" spans="2:65" s="13" customFormat="1" ht="10.199999999999999">
      <c r="B209" s="153"/>
      <c r="D209" s="147" t="s">
        <v>140</v>
      </c>
      <c r="E209" s="154" t="s">
        <v>19</v>
      </c>
      <c r="F209" s="155" t="s">
        <v>231</v>
      </c>
      <c r="H209" s="156">
        <v>5.25</v>
      </c>
      <c r="I209" s="157"/>
      <c r="L209" s="153"/>
      <c r="M209" s="158"/>
      <c r="T209" s="159"/>
      <c r="AT209" s="154" t="s">
        <v>140</v>
      </c>
      <c r="AU209" s="154" t="s">
        <v>82</v>
      </c>
      <c r="AV209" s="13" t="s">
        <v>82</v>
      </c>
      <c r="AW209" s="13" t="s">
        <v>33</v>
      </c>
      <c r="AX209" s="13" t="s">
        <v>79</v>
      </c>
      <c r="AY209" s="154" t="s">
        <v>129</v>
      </c>
    </row>
    <row r="210" spans="2:65" s="1" customFormat="1" ht="24.15" customHeight="1">
      <c r="B210" s="32"/>
      <c r="C210" s="129" t="s">
        <v>292</v>
      </c>
      <c r="D210" s="129" t="s">
        <v>131</v>
      </c>
      <c r="E210" s="130" t="s">
        <v>293</v>
      </c>
      <c r="F210" s="131" t="s">
        <v>294</v>
      </c>
      <c r="G210" s="132" t="s">
        <v>170</v>
      </c>
      <c r="H210" s="133">
        <v>7.5</v>
      </c>
      <c r="I210" s="134"/>
      <c r="J210" s="135">
        <f>ROUND(I210*H210,2)</f>
        <v>0</v>
      </c>
      <c r="K210" s="131" t="s">
        <v>135</v>
      </c>
      <c r="L210" s="32"/>
      <c r="M210" s="136" t="s">
        <v>19</v>
      </c>
      <c r="N210" s="137" t="s">
        <v>43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136</v>
      </c>
      <c r="AT210" s="140" t="s">
        <v>131</v>
      </c>
      <c r="AU210" s="140" t="s">
        <v>82</v>
      </c>
      <c r="AY210" s="17" t="s">
        <v>129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7" t="s">
        <v>79</v>
      </c>
      <c r="BK210" s="141">
        <f>ROUND(I210*H210,2)</f>
        <v>0</v>
      </c>
      <c r="BL210" s="17" t="s">
        <v>136</v>
      </c>
      <c r="BM210" s="140" t="s">
        <v>295</v>
      </c>
    </row>
    <row r="211" spans="2:65" s="1" customFormat="1" ht="10.199999999999999">
      <c r="B211" s="32"/>
      <c r="D211" s="142" t="s">
        <v>138</v>
      </c>
      <c r="F211" s="143" t="s">
        <v>296</v>
      </c>
      <c r="I211" s="144"/>
      <c r="L211" s="32"/>
      <c r="M211" s="145"/>
      <c r="T211" s="53"/>
      <c r="AT211" s="17" t="s">
        <v>138</v>
      </c>
      <c r="AU211" s="17" t="s">
        <v>82</v>
      </c>
    </row>
    <row r="212" spans="2:65" s="12" customFormat="1" ht="10.199999999999999">
      <c r="B212" s="146"/>
      <c r="D212" s="147" t="s">
        <v>140</v>
      </c>
      <c r="E212" s="148" t="s">
        <v>19</v>
      </c>
      <c r="F212" s="149" t="s">
        <v>291</v>
      </c>
      <c r="H212" s="148" t="s">
        <v>19</v>
      </c>
      <c r="I212" s="150"/>
      <c r="L212" s="146"/>
      <c r="M212" s="151"/>
      <c r="T212" s="152"/>
      <c r="AT212" s="148" t="s">
        <v>140</v>
      </c>
      <c r="AU212" s="148" t="s">
        <v>82</v>
      </c>
      <c r="AV212" s="12" t="s">
        <v>79</v>
      </c>
      <c r="AW212" s="12" t="s">
        <v>33</v>
      </c>
      <c r="AX212" s="12" t="s">
        <v>72</v>
      </c>
      <c r="AY212" s="148" t="s">
        <v>129</v>
      </c>
    </row>
    <row r="213" spans="2:65" s="12" customFormat="1" ht="10.199999999999999">
      <c r="B213" s="146"/>
      <c r="D213" s="147" t="s">
        <v>140</v>
      </c>
      <c r="E213" s="148" t="s">
        <v>19</v>
      </c>
      <c r="F213" s="149" t="s">
        <v>297</v>
      </c>
      <c r="H213" s="148" t="s">
        <v>19</v>
      </c>
      <c r="I213" s="150"/>
      <c r="L213" s="146"/>
      <c r="M213" s="151"/>
      <c r="T213" s="152"/>
      <c r="AT213" s="148" t="s">
        <v>140</v>
      </c>
      <c r="AU213" s="148" t="s">
        <v>82</v>
      </c>
      <c r="AV213" s="12" t="s">
        <v>79</v>
      </c>
      <c r="AW213" s="12" t="s">
        <v>33</v>
      </c>
      <c r="AX213" s="12" t="s">
        <v>72</v>
      </c>
      <c r="AY213" s="148" t="s">
        <v>129</v>
      </c>
    </row>
    <row r="214" spans="2:65" s="13" customFormat="1" ht="10.199999999999999">
      <c r="B214" s="153"/>
      <c r="D214" s="147" t="s">
        <v>140</v>
      </c>
      <c r="E214" s="154" t="s">
        <v>19</v>
      </c>
      <c r="F214" s="155" t="s">
        <v>257</v>
      </c>
      <c r="H214" s="156">
        <v>7.5</v>
      </c>
      <c r="I214" s="157"/>
      <c r="L214" s="153"/>
      <c r="M214" s="158"/>
      <c r="T214" s="159"/>
      <c r="AT214" s="154" t="s">
        <v>140</v>
      </c>
      <c r="AU214" s="154" t="s">
        <v>82</v>
      </c>
      <c r="AV214" s="13" t="s">
        <v>82</v>
      </c>
      <c r="AW214" s="13" t="s">
        <v>33</v>
      </c>
      <c r="AX214" s="13" t="s">
        <v>79</v>
      </c>
      <c r="AY214" s="154" t="s">
        <v>129</v>
      </c>
    </row>
    <row r="215" spans="2:65" s="1" customFormat="1" ht="24.15" customHeight="1">
      <c r="B215" s="32"/>
      <c r="C215" s="129" t="s">
        <v>298</v>
      </c>
      <c r="D215" s="129" t="s">
        <v>131</v>
      </c>
      <c r="E215" s="130" t="s">
        <v>299</v>
      </c>
      <c r="F215" s="131" t="s">
        <v>300</v>
      </c>
      <c r="G215" s="132" t="s">
        <v>170</v>
      </c>
      <c r="H215" s="133">
        <v>5.25</v>
      </c>
      <c r="I215" s="134"/>
      <c r="J215" s="135">
        <f>ROUND(I215*H215,2)</f>
        <v>0</v>
      </c>
      <c r="K215" s="131" t="s">
        <v>135</v>
      </c>
      <c r="L215" s="32"/>
      <c r="M215" s="136" t="s">
        <v>19</v>
      </c>
      <c r="N215" s="137" t="s">
        <v>43</v>
      </c>
      <c r="P215" s="138">
        <f>O215*H215</f>
        <v>0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136</v>
      </c>
      <c r="AT215" s="140" t="s">
        <v>131</v>
      </c>
      <c r="AU215" s="140" t="s">
        <v>82</v>
      </c>
      <c r="AY215" s="17" t="s">
        <v>129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7" t="s">
        <v>79</v>
      </c>
      <c r="BK215" s="141">
        <f>ROUND(I215*H215,2)</f>
        <v>0</v>
      </c>
      <c r="BL215" s="17" t="s">
        <v>136</v>
      </c>
      <c r="BM215" s="140" t="s">
        <v>301</v>
      </c>
    </row>
    <row r="216" spans="2:65" s="1" customFormat="1" ht="10.199999999999999">
      <c r="B216" s="32"/>
      <c r="D216" s="142" t="s">
        <v>138</v>
      </c>
      <c r="F216" s="143" t="s">
        <v>302</v>
      </c>
      <c r="I216" s="144"/>
      <c r="L216" s="32"/>
      <c r="M216" s="145"/>
      <c r="T216" s="53"/>
      <c r="AT216" s="17" t="s">
        <v>138</v>
      </c>
      <c r="AU216" s="17" t="s">
        <v>82</v>
      </c>
    </row>
    <row r="217" spans="2:65" s="12" customFormat="1" ht="10.199999999999999">
      <c r="B217" s="146"/>
      <c r="D217" s="147" t="s">
        <v>140</v>
      </c>
      <c r="E217" s="148" t="s">
        <v>19</v>
      </c>
      <c r="F217" s="149" t="s">
        <v>291</v>
      </c>
      <c r="H217" s="148" t="s">
        <v>19</v>
      </c>
      <c r="I217" s="150"/>
      <c r="L217" s="146"/>
      <c r="M217" s="151"/>
      <c r="T217" s="152"/>
      <c r="AT217" s="148" t="s">
        <v>140</v>
      </c>
      <c r="AU217" s="148" t="s">
        <v>82</v>
      </c>
      <c r="AV217" s="12" t="s">
        <v>79</v>
      </c>
      <c r="AW217" s="12" t="s">
        <v>33</v>
      </c>
      <c r="AX217" s="12" t="s">
        <v>72</v>
      </c>
      <c r="AY217" s="148" t="s">
        <v>129</v>
      </c>
    </row>
    <row r="218" spans="2:65" s="12" customFormat="1" ht="10.199999999999999">
      <c r="B218" s="146"/>
      <c r="D218" s="147" t="s">
        <v>140</v>
      </c>
      <c r="E218" s="148" t="s">
        <v>19</v>
      </c>
      <c r="F218" s="149" t="s">
        <v>242</v>
      </c>
      <c r="H218" s="148" t="s">
        <v>19</v>
      </c>
      <c r="I218" s="150"/>
      <c r="L218" s="146"/>
      <c r="M218" s="151"/>
      <c r="T218" s="152"/>
      <c r="AT218" s="148" t="s">
        <v>140</v>
      </c>
      <c r="AU218" s="148" t="s">
        <v>82</v>
      </c>
      <c r="AV218" s="12" t="s">
        <v>79</v>
      </c>
      <c r="AW218" s="12" t="s">
        <v>33</v>
      </c>
      <c r="AX218" s="12" t="s">
        <v>72</v>
      </c>
      <c r="AY218" s="148" t="s">
        <v>129</v>
      </c>
    </row>
    <row r="219" spans="2:65" s="13" customFormat="1" ht="10.199999999999999">
      <c r="B219" s="153"/>
      <c r="D219" s="147" t="s">
        <v>140</v>
      </c>
      <c r="E219" s="154" t="s">
        <v>19</v>
      </c>
      <c r="F219" s="155" t="s">
        <v>231</v>
      </c>
      <c r="H219" s="156">
        <v>5.25</v>
      </c>
      <c r="I219" s="157"/>
      <c r="L219" s="153"/>
      <c r="M219" s="158"/>
      <c r="T219" s="159"/>
      <c r="AT219" s="154" t="s">
        <v>140</v>
      </c>
      <c r="AU219" s="154" t="s">
        <v>82</v>
      </c>
      <c r="AV219" s="13" t="s">
        <v>82</v>
      </c>
      <c r="AW219" s="13" t="s">
        <v>33</v>
      </c>
      <c r="AX219" s="13" t="s">
        <v>79</v>
      </c>
      <c r="AY219" s="154" t="s">
        <v>129</v>
      </c>
    </row>
    <row r="220" spans="2:65" s="1" customFormat="1" ht="16.5" customHeight="1">
      <c r="B220" s="32"/>
      <c r="C220" s="129" t="s">
        <v>303</v>
      </c>
      <c r="D220" s="129" t="s">
        <v>131</v>
      </c>
      <c r="E220" s="130" t="s">
        <v>304</v>
      </c>
      <c r="F220" s="131" t="s">
        <v>305</v>
      </c>
      <c r="G220" s="132" t="s">
        <v>170</v>
      </c>
      <c r="H220" s="133">
        <v>7.5</v>
      </c>
      <c r="I220" s="134"/>
      <c r="J220" s="135">
        <f>ROUND(I220*H220,2)</f>
        <v>0</v>
      </c>
      <c r="K220" s="131" t="s">
        <v>135</v>
      </c>
      <c r="L220" s="32"/>
      <c r="M220" s="136" t="s">
        <v>19</v>
      </c>
      <c r="N220" s="137" t="s">
        <v>43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136</v>
      </c>
      <c r="AT220" s="140" t="s">
        <v>131</v>
      </c>
      <c r="AU220" s="140" t="s">
        <v>82</v>
      </c>
      <c r="AY220" s="17" t="s">
        <v>129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7" t="s">
        <v>79</v>
      </c>
      <c r="BK220" s="141">
        <f>ROUND(I220*H220,2)</f>
        <v>0</v>
      </c>
      <c r="BL220" s="17" t="s">
        <v>136</v>
      </c>
      <c r="BM220" s="140" t="s">
        <v>306</v>
      </c>
    </row>
    <row r="221" spans="2:65" s="1" customFormat="1" ht="10.199999999999999">
      <c r="B221" s="32"/>
      <c r="D221" s="142" t="s">
        <v>138</v>
      </c>
      <c r="F221" s="143" t="s">
        <v>307</v>
      </c>
      <c r="I221" s="144"/>
      <c r="L221" s="32"/>
      <c r="M221" s="145"/>
      <c r="T221" s="53"/>
      <c r="AT221" s="17" t="s">
        <v>138</v>
      </c>
      <c r="AU221" s="17" t="s">
        <v>82</v>
      </c>
    </row>
    <row r="222" spans="2:65" s="12" customFormat="1" ht="10.199999999999999">
      <c r="B222" s="146"/>
      <c r="D222" s="147" t="s">
        <v>140</v>
      </c>
      <c r="E222" s="148" t="s">
        <v>19</v>
      </c>
      <c r="F222" s="149" t="s">
        <v>291</v>
      </c>
      <c r="H222" s="148" t="s">
        <v>19</v>
      </c>
      <c r="I222" s="150"/>
      <c r="L222" s="146"/>
      <c r="M222" s="151"/>
      <c r="T222" s="152"/>
      <c r="AT222" s="148" t="s">
        <v>140</v>
      </c>
      <c r="AU222" s="148" t="s">
        <v>82</v>
      </c>
      <c r="AV222" s="12" t="s">
        <v>79</v>
      </c>
      <c r="AW222" s="12" t="s">
        <v>33</v>
      </c>
      <c r="AX222" s="12" t="s">
        <v>72</v>
      </c>
      <c r="AY222" s="148" t="s">
        <v>129</v>
      </c>
    </row>
    <row r="223" spans="2:65" s="12" customFormat="1" ht="10.199999999999999">
      <c r="B223" s="146"/>
      <c r="D223" s="147" t="s">
        <v>140</v>
      </c>
      <c r="E223" s="148" t="s">
        <v>19</v>
      </c>
      <c r="F223" s="149" t="s">
        <v>297</v>
      </c>
      <c r="H223" s="148" t="s">
        <v>19</v>
      </c>
      <c r="I223" s="150"/>
      <c r="L223" s="146"/>
      <c r="M223" s="151"/>
      <c r="T223" s="152"/>
      <c r="AT223" s="148" t="s">
        <v>140</v>
      </c>
      <c r="AU223" s="148" t="s">
        <v>82</v>
      </c>
      <c r="AV223" s="12" t="s">
        <v>79</v>
      </c>
      <c r="AW223" s="12" t="s">
        <v>33</v>
      </c>
      <c r="AX223" s="12" t="s">
        <v>72</v>
      </c>
      <c r="AY223" s="148" t="s">
        <v>129</v>
      </c>
    </row>
    <row r="224" spans="2:65" s="13" customFormat="1" ht="10.199999999999999">
      <c r="B224" s="153"/>
      <c r="D224" s="147" t="s">
        <v>140</v>
      </c>
      <c r="E224" s="154" t="s">
        <v>19</v>
      </c>
      <c r="F224" s="155" t="s">
        <v>257</v>
      </c>
      <c r="H224" s="156">
        <v>7.5</v>
      </c>
      <c r="I224" s="157"/>
      <c r="L224" s="153"/>
      <c r="M224" s="158"/>
      <c r="T224" s="159"/>
      <c r="AT224" s="154" t="s">
        <v>140</v>
      </c>
      <c r="AU224" s="154" t="s">
        <v>82</v>
      </c>
      <c r="AV224" s="13" t="s">
        <v>82</v>
      </c>
      <c r="AW224" s="13" t="s">
        <v>33</v>
      </c>
      <c r="AX224" s="13" t="s">
        <v>79</v>
      </c>
      <c r="AY224" s="154" t="s">
        <v>129</v>
      </c>
    </row>
    <row r="225" spans="2:65" s="1" customFormat="1" ht="16.5" customHeight="1">
      <c r="B225" s="32"/>
      <c r="C225" s="129" t="s">
        <v>308</v>
      </c>
      <c r="D225" s="129" t="s">
        <v>131</v>
      </c>
      <c r="E225" s="130" t="s">
        <v>309</v>
      </c>
      <c r="F225" s="131" t="s">
        <v>310</v>
      </c>
      <c r="G225" s="132" t="s">
        <v>170</v>
      </c>
      <c r="H225" s="133">
        <v>9.75</v>
      </c>
      <c r="I225" s="134"/>
      <c r="J225" s="135">
        <f>ROUND(I225*H225,2)</f>
        <v>0</v>
      </c>
      <c r="K225" s="131" t="s">
        <v>135</v>
      </c>
      <c r="L225" s="32"/>
      <c r="M225" s="136" t="s">
        <v>19</v>
      </c>
      <c r="N225" s="137" t="s">
        <v>43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136</v>
      </c>
      <c r="AT225" s="140" t="s">
        <v>131</v>
      </c>
      <c r="AU225" s="140" t="s">
        <v>82</v>
      </c>
      <c r="AY225" s="17" t="s">
        <v>129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7" t="s">
        <v>79</v>
      </c>
      <c r="BK225" s="141">
        <f>ROUND(I225*H225,2)</f>
        <v>0</v>
      </c>
      <c r="BL225" s="17" t="s">
        <v>136</v>
      </c>
      <c r="BM225" s="140" t="s">
        <v>311</v>
      </c>
    </row>
    <row r="226" spans="2:65" s="1" customFormat="1" ht="10.199999999999999">
      <c r="B226" s="32"/>
      <c r="D226" s="142" t="s">
        <v>138</v>
      </c>
      <c r="F226" s="143" t="s">
        <v>312</v>
      </c>
      <c r="I226" s="144"/>
      <c r="L226" s="32"/>
      <c r="M226" s="145"/>
      <c r="T226" s="53"/>
      <c r="AT226" s="17" t="s">
        <v>138</v>
      </c>
      <c r="AU226" s="17" t="s">
        <v>82</v>
      </c>
    </row>
    <row r="227" spans="2:65" s="12" customFormat="1" ht="10.199999999999999">
      <c r="B227" s="146"/>
      <c r="D227" s="147" t="s">
        <v>140</v>
      </c>
      <c r="E227" s="148" t="s">
        <v>19</v>
      </c>
      <c r="F227" s="149" t="s">
        <v>291</v>
      </c>
      <c r="H227" s="148" t="s">
        <v>19</v>
      </c>
      <c r="I227" s="150"/>
      <c r="L227" s="146"/>
      <c r="M227" s="151"/>
      <c r="T227" s="152"/>
      <c r="AT227" s="148" t="s">
        <v>140</v>
      </c>
      <c r="AU227" s="148" t="s">
        <v>82</v>
      </c>
      <c r="AV227" s="12" t="s">
        <v>79</v>
      </c>
      <c r="AW227" s="12" t="s">
        <v>33</v>
      </c>
      <c r="AX227" s="12" t="s">
        <v>72</v>
      </c>
      <c r="AY227" s="148" t="s">
        <v>129</v>
      </c>
    </row>
    <row r="228" spans="2:65" s="12" customFormat="1" ht="10.199999999999999">
      <c r="B228" s="146"/>
      <c r="D228" s="147" t="s">
        <v>140</v>
      </c>
      <c r="E228" s="148" t="s">
        <v>19</v>
      </c>
      <c r="F228" s="149" t="s">
        <v>313</v>
      </c>
      <c r="H228" s="148" t="s">
        <v>19</v>
      </c>
      <c r="I228" s="150"/>
      <c r="L228" s="146"/>
      <c r="M228" s="151"/>
      <c r="T228" s="152"/>
      <c r="AT228" s="148" t="s">
        <v>140</v>
      </c>
      <c r="AU228" s="148" t="s">
        <v>82</v>
      </c>
      <c r="AV228" s="12" t="s">
        <v>79</v>
      </c>
      <c r="AW228" s="12" t="s">
        <v>33</v>
      </c>
      <c r="AX228" s="12" t="s">
        <v>72</v>
      </c>
      <c r="AY228" s="148" t="s">
        <v>129</v>
      </c>
    </row>
    <row r="229" spans="2:65" s="13" customFormat="1" ht="10.199999999999999">
      <c r="B229" s="153"/>
      <c r="D229" s="147" t="s">
        <v>140</v>
      </c>
      <c r="E229" s="154" t="s">
        <v>19</v>
      </c>
      <c r="F229" s="155" t="s">
        <v>258</v>
      </c>
      <c r="H229" s="156">
        <v>9.75</v>
      </c>
      <c r="I229" s="157"/>
      <c r="L229" s="153"/>
      <c r="M229" s="158"/>
      <c r="T229" s="159"/>
      <c r="AT229" s="154" t="s">
        <v>140</v>
      </c>
      <c r="AU229" s="154" t="s">
        <v>82</v>
      </c>
      <c r="AV229" s="13" t="s">
        <v>82</v>
      </c>
      <c r="AW229" s="13" t="s">
        <v>33</v>
      </c>
      <c r="AX229" s="13" t="s">
        <v>79</v>
      </c>
      <c r="AY229" s="154" t="s">
        <v>129</v>
      </c>
    </row>
    <row r="230" spans="2:65" s="1" customFormat="1" ht="16.5" customHeight="1">
      <c r="B230" s="32"/>
      <c r="C230" s="129" t="s">
        <v>314</v>
      </c>
      <c r="D230" s="129" t="s">
        <v>131</v>
      </c>
      <c r="E230" s="130" t="s">
        <v>315</v>
      </c>
      <c r="F230" s="131" t="s">
        <v>316</v>
      </c>
      <c r="G230" s="132" t="s">
        <v>170</v>
      </c>
      <c r="H230" s="133">
        <v>12</v>
      </c>
      <c r="I230" s="134"/>
      <c r="J230" s="135">
        <f>ROUND(I230*H230,2)</f>
        <v>0</v>
      </c>
      <c r="K230" s="131" t="s">
        <v>19</v>
      </c>
      <c r="L230" s="32"/>
      <c r="M230" s="136" t="s">
        <v>19</v>
      </c>
      <c r="N230" s="137" t="s">
        <v>43</v>
      </c>
      <c r="P230" s="138">
        <f>O230*H230</f>
        <v>0</v>
      </c>
      <c r="Q230" s="138">
        <v>0</v>
      </c>
      <c r="R230" s="138">
        <f>Q230*H230</f>
        <v>0</v>
      </c>
      <c r="S230" s="138">
        <v>0</v>
      </c>
      <c r="T230" s="139">
        <f>S230*H230</f>
        <v>0</v>
      </c>
      <c r="AR230" s="140" t="s">
        <v>136</v>
      </c>
      <c r="AT230" s="140" t="s">
        <v>131</v>
      </c>
      <c r="AU230" s="140" t="s">
        <v>82</v>
      </c>
      <c r="AY230" s="17" t="s">
        <v>129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7" t="s">
        <v>79</v>
      </c>
      <c r="BK230" s="141">
        <f>ROUND(I230*H230,2)</f>
        <v>0</v>
      </c>
      <c r="BL230" s="17" t="s">
        <v>136</v>
      </c>
      <c r="BM230" s="140" t="s">
        <v>317</v>
      </c>
    </row>
    <row r="231" spans="2:65" s="12" customFormat="1" ht="10.199999999999999">
      <c r="B231" s="146"/>
      <c r="D231" s="147" t="s">
        <v>140</v>
      </c>
      <c r="E231" s="148" t="s">
        <v>19</v>
      </c>
      <c r="F231" s="149" t="s">
        <v>291</v>
      </c>
      <c r="H231" s="148" t="s">
        <v>19</v>
      </c>
      <c r="I231" s="150"/>
      <c r="L231" s="146"/>
      <c r="M231" s="151"/>
      <c r="T231" s="152"/>
      <c r="AT231" s="148" t="s">
        <v>140</v>
      </c>
      <c r="AU231" s="148" t="s">
        <v>82</v>
      </c>
      <c r="AV231" s="12" t="s">
        <v>79</v>
      </c>
      <c r="AW231" s="12" t="s">
        <v>33</v>
      </c>
      <c r="AX231" s="12" t="s">
        <v>72</v>
      </c>
      <c r="AY231" s="148" t="s">
        <v>129</v>
      </c>
    </row>
    <row r="232" spans="2:65" s="12" customFormat="1" ht="10.199999999999999">
      <c r="B232" s="146"/>
      <c r="D232" s="147" t="s">
        <v>140</v>
      </c>
      <c r="E232" s="148" t="s">
        <v>19</v>
      </c>
      <c r="F232" s="149" t="s">
        <v>248</v>
      </c>
      <c r="H232" s="148" t="s">
        <v>19</v>
      </c>
      <c r="I232" s="150"/>
      <c r="L232" s="146"/>
      <c r="M232" s="151"/>
      <c r="T232" s="152"/>
      <c r="AT232" s="148" t="s">
        <v>140</v>
      </c>
      <c r="AU232" s="148" t="s">
        <v>82</v>
      </c>
      <c r="AV232" s="12" t="s">
        <v>79</v>
      </c>
      <c r="AW232" s="12" t="s">
        <v>33</v>
      </c>
      <c r="AX232" s="12" t="s">
        <v>72</v>
      </c>
      <c r="AY232" s="148" t="s">
        <v>129</v>
      </c>
    </row>
    <row r="233" spans="2:65" s="13" customFormat="1" ht="10.199999999999999">
      <c r="B233" s="153"/>
      <c r="D233" s="147" t="s">
        <v>140</v>
      </c>
      <c r="E233" s="154" t="s">
        <v>19</v>
      </c>
      <c r="F233" s="155" t="s">
        <v>249</v>
      </c>
      <c r="H233" s="156">
        <v>12</v>
      </c>
      <c r="I233" s="157"/>
      <c r="L233" s="153"/>
      <c r="M233" s="158"/>
      <c r="T233" s="159"/>
      <c r="AT233" s="154" t="s">
        <v>140</v>
      </c>
      <c r="AU233" s="154" t="s">
        <v>82</v>
      </c>
      <c r="AV233" s="13" t="s">
        <v>82</v>
      </c>
      <c r="AW233" s="13" t="s">
        <v>33</v>
      </c>
      <c r="AX233" s="13" t="s">
        <v>79</v>
      </c>
      <c r="AY233" s="154" t="s">
        <v>129</v>
      </c>
    </row>
    <row r="234" spans="2:65" s="1" customFormat="1" ht="24.15" customHeight="1">
      <c r="B234" s="32"/>
      <c r="C234" s="129" t="s">
        <v>318</v>
      </c>
      <c r="D234" s="129" t="s">
        <v>131</v>
      </c>
      <c r="E234" s="130" t="s">
        <v>319</v>
      </c>
      <c r="F234" s="131" t="s">
        <v>320</v>
      </c>
      <c r="G234" s="132" t="s">
        <v>170</v>
      </c>
      <c r="H234" s="133">
        <v>12</v>
      </c>
      <c r="I234" s="134"/>
      <c r="J234" s="135">
        <f>ROUND(I234*H234,2)</f>
        <v>0</v>
      </c>
      <c r="K234" s="131" t="s">
        <v>19</v>
      </c>
      <c r="L234" s="32"/>
      <c r="M234" s="136" t="s">
        <v>19</v>
      </c>
      <c r="N234" s="137" t="s">
        <v>43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136</v>
      </c>
      <c r="AT234" s="140" t="s">
        <v>131</v>
      </c>
      <c r="AU234" s="140" t="s">
        <v>82</v>
      </c>
      <c r="AY234" s="17" t="s">
        <v>129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7" t="s">
        <v>79</v>
      </c>
      <c r="BK234" s="141">
        <f>ROUND(I234*H234,2)</f>
        <v>0</v>
      </c>
      <c r="BL234" s="17" t="s">
        <v>136</v>
      </c>
      <c r="BM234" s="140" t="s">
        <v>321</v>
      </c>
    </row>
    <row r="235" spans="2:65" s="12" customFormat="1" ht="10.199999999999999">
      <c r="B235" s="146"/>
      <c r="D235" s="147" t="s">
        <v>140</v>
      </c>
      <c r="E235" s="148" t="s">
        <v>19</v>
      </c>
      <c r="F235" s="149" t="s">
        <v>291</v>
      </c>
      <c r="H235" s="148" t="s">
        <v>19</v>
      </c>
      <c r="I235" s="150"/>
      <c r="L235" s="146"/>
      <c r="M235" s="151"/>
      <c r="T235" s="152"/>
      <c r="AT235" s="148" t="s">
        <v>140</v>
      </c>
      <c r="AU235" s="148" t="s">
        <v>82</v>
      </c>
      <c r="AV235" s="12" t="s">
        <v>79</v>
      </c>
      <c r="AW235" s="12" t="s">
        <v>33</v>
      </c>
      <c r="AX235" s="12" t="s">
        <v>72</v>
      </c>
      <c r="AY235" s="148" t="s">
        <v>129</v>
      </c>
    </row>
    <row r="236" spans="2:65" s="12" customFormat="1" ht="10.199999999999999">
      <c r="B236" s="146"/>
      <c r="D236" s="147" t="s">
        <v>140</v>
      </c>
      <c r="E236" s="148" t="s">
        <v>19</v>
      </c>
      <c r="F236" s="149" t="s">
        <v>248</v>
      </c>
      <c r="H236" s="148" t="s">
        <v>19</v>
      </c>
      <c r="I236" s="150"/>
      <c r="L236" s="146"/>
      <c r="M236" s="151"/>
      <c r="T236" s="152"/>
      <c r="AT236" s="148" t="s">
        <v>140</v>
      </c>
      <c r="AU236" s="148" t="s">
        <v>82</v>
      </c>
      <c r="AV236" s="12" t="s">
        <v>79</v>
      </c>
      <c r="AW236" s="12" t="s">
        <v>33</v>
      </c>
      <c r="AX236" s="12" t="s">
        <v>72</v>
      </c>
      <c r="AY236" s="148" t="s">
        <v>129</v>
      </c>
    </row>
    <row r="237" spans="2:65" s="13" customFormat="1" ht="10.199999999999999">
      <c r="B237" s="153"/>
      <c r="D237" s="147" t="s">
        <v>140</v>
      </c>
      <c r="E237" s="154" t="s">
        <v>19</v>
      </c>
      <c r="F237" s="155" t="s">
        <v>249</v>
      </c>
      <c r="H237" s="156">
        <v>12</v>
      </c>
      <c r="I237" s="157"/>
      <c r="L237" s="153"/>
      <c r="M237" s="158"/>
      <c r="T237" s="159"/>
      <c r="AT237" s="154" t="s">
        <v>140</v>
      </c>
      <c r="AU237" s="154" t="s">
        <v>82</v>
      </c>
      <c r="AV237" s="13" t="s">
        <v>82</v>
      </c>
      <c r="AW237" s="13" t="s">
        <v>33</v>
      </c>
      <c r="AX237" s="13" t="s">
        <v>79</v>
      </c>
      <c r="AY237" s="154" t="s">
        <v>129</v>
      </c>
    </row>
    <row r="238" spans="2:65" s="1" customFormat="1" ht="24.15" customHeight="1">
      <c r="B238" s="32"/>
      <c r="C238" s="129" t="s">
        <v>322</v>
      </c>
      <c r="D238" s="129" t="s">
        <v>131</v>
      </c>
      <c r="E238" s="130" t="s">
        <v>323</v>
      </c>
      <c r="F238" s="131" t="s">
        <v>324</v>
      </c>
      <c r="G238" s="132" t="s">
        <v>170</v>
      </c>
      <c r="H238" s="133">
        <v>9.75</v>
      </c>
      <c r="I238" s="134"/>
      <c r="J238" s="135">
        <f>ROUND(I238*H238,2)</f>
        <v>0</v>
      </c>
      <c r="K238" s="131" t="s">
        <v>19</v>
      </c>
      <c r="L238" s="32"/>
      <c r="M238" s="136" t="s">
        <v>19</v>
      </c>
      <c r="N238" s="137" t="s">
        <v>43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136</v>
      </c>
      <c r="AT238" s="140" t="s">
        <v>131</v>
      </c>
      <c r="AU238" s="140" t="s">
        <v>82</v>
      </c>
      <c r="AY238" s="17" t="s">
        <v>129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7" t="s">
        <v>79</v>
      </c>
      <c r="BK238" s="141">
        <f>ROUND(I238*H238,2)</f>
        <v>0</v>
      </c>
      <c r="BL238" s="17" t="s">
        <v>136</v>
      </c>
      <c r="BM238" s="140" t="s">
        <v>325</v>
      </c>
    </row>
    <row r="239" spans="2:65" s="12" customFormat="1" ht="10.199999999999999">
      <c r="B239" s="146"/>
      <c r="D239" s="147" t="s">
        <v>140</v>
      </c>
      <c r="E239" s="148" t="s">
        <v>19</v>
      </c>
      <c r="F239" s="149" t="s">
        <v>291</v>
      </c>
      <c r="H239" s="148" t="s">
        <v>19</v>
      </c>
      <c r="I239" s="150"/>
      <c r="L239" s="146"/>
      <c r="M239" s="151"/>
      <c r="T239" s="152"/>
      <c r="AT239" s="148" t="s">
        <v>140</v>
      </c>
      <c r="AU239" s="148" t="s">
        <v>82</v>
      </c>
      <c r="AV239" s="12" t="s">
        <v>79</v>
      </c>
      <c r="AW239" s="12" t="s">
        <v>33</v>
      </c>
      <c r="AX239" s="12" t="s">
        <v>72</v>
      </c>
      <c r="AY239" s="148" t="s">
        <v>129</v>
      </c>
    </row>
    <row r="240" spans="2:65" s="12" customFormat="1" ht="10.199999999999999">
      <c r="B240" s="146"/>
      <c r="D240" s="147" t="s">
        <v>140</v>
      </c>
      <c r="E240" s="148" t="s">
        <v>19</v>
      </c>
      <c r="F240" s="149" t="s">
        <v>313</v>
      </c>
      <c r="H240" s="148" t="s">
        <v>19</v>
      </c>
      <c r="I240" s="150"/>
      <c r="L240" s="146"/>
      <c r="M240" s="151"/>
      <c r="T240" s="152"/>
      <c r="AT240" s="148" t="s">
        <v>140</v>
      </c>
      <c r="AU240" s="148" t="s">
        <v>82</v>
      </c>
      <c r="AV240" s="12" t="s">
        <v>79</v>
      </c>
      <c r="AW240" s="12" t="s">
        <v>33</v>
      </c>
      <c r="AX240" s="12" t="s">
        <v>72</v>
      </c>
      <c r="AY240" s="148" t="s">
        <v>129</v>
      </c>
    </row>
    <row r="241" spans="2:65" s="13" customFormat="1" ht="10.199999999999999">
      <c r="B241" s="153"/>
      <c r="D241" s="147" t="s">
        <v>140</v>
      </c>
      <c r="E241" s="154" t="s">
        <v>19</v>
      </c>
      <c r="F241" s="155" t="s">
        <v>258</v>
      </c>
      <c r="H241" s="156">
        <v>9.75</v>
      </c>
      <c r="I241" s="157"/>
      <c r="L241" s="153"/>
      <c r="M241" s="158"/>
      <c r="T241" s="159"/>
      <c r="AT241" s="154" t="s">
        <v>140</v>
      </c>
      <c r="AU241" s="154" t="s">
        <v>82</v>
      </c>
      <c r="AV241" s="13" t="s">
        <v>82</v>
      </c>
      <c r="AW241" s="13" t="s">
        <v>33</v>
      </c>
      <c r="AX241" s="13" t="s">
        <v>79</v>
      </c>
      <c r="AY241" s="154" t="s">
        <v>129</v>
      </c>
    </row>
    <row r="242" spans="2:65" s="11" customFormat="1" ht="22.8" customHeight="1">
      <c r="B242" s="117"/>
      <c r="D242" s="118" t="s">
        <v>71</v>
      </c>
      <c r="E242" s="127" t="s">
        <v>326</v>
      </c>
      <c r="F242" s="127" t="s">
        <v>327</v>
      </c>
      <c r="I242" s="120"/>
      <c r="J242" s="128">
        <f>BK242</f>
        <v>0</v>
      </c>
      <c r="L242" s="117"/>
      <c r="M242" s="122"/>
      <c r="P242" s="123">
        <f>SUM(P243:P277)</f>
        <v>0</v>
      </c>
      <c r="R242" s="123">
        <f>SUM(R243:R277)</f>
        <v>0.16569200000000001</v>
      </c>
      <c r="T242" s="124">
        <f>SUM(T243:T277)</f>
        <v>0</v>
      </c>
      <c r="AR242" s="118" t="s">
        <v>79</v>
      </c>
      <c r="AT242" s="125" t="s">
        <v>71</v>
      </c>
      <c r="AU242" s="125" t="s">
        <v>79</v>
      </c>
      <c r="AY242" s="118" t="s">
        <v>129</v>
      </c>
      <c r="BK242" s="126">
        <f>SUM(BK243:BK277)</f>
        <v>0</v>
      </c>
    </row>
    <row r="243" spans="2:65" s="1" customFormat="1" ht="16.5" customHeight="1">
      <c r="B243" s="32"/>
      <c r="C243" s="129" t="s">
        <v>328</v>
      </c>
      <c r="D243" s="129" t="s">
        <v>131</v>
      </c>
      <c r="E243" s="130" t="s">
        <v>329</v>
      </c>
      <c r="F243" s="131" t="s">
        <v>330</v>
      </c>
      <c r="G243" s="132" t="s">
        <v>331</v>
      </c>
      <c r="H243" s="133">
        <v>2</v>
      </c>
      <c r="I243" s="134"/>
      <c r="J243" s="135">
        <f>ROUND(I243*H243,2)</f>
        <v>0</v>
      </c>
      <c r="K243" s="131" t="s">
        <v>135</v>
      </c>
      <c r="L243" s="32"/>
      <c r="M243" s="136" t="s">
        <v>19</v>
      </c>
      <c r="N243" s="137" t="s">
        <v>43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136</v>
      </c>
      <c r="AT243" s="140" t="s">
        <v>131</v>
      </c>
      <c r="AU243" s="140" t="s">
        <v>82</v>
      </c>
      <c r="AY243" s="17" t="s">
        <v>129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7" t="s">
        <v>79</v>
      </c>
      <c r="BK243" s="141">
        <f>ROUND(I243*H243,2)</f>
        <v>0</v>
      </c>
      <c r="BL243" s="17" t="s">
        <v>136</v>
      </c>
      <c r="BM243" s="140" t="s">
        <v>332</v>
      </c>
    </row>
    <row r="244" spans="2:65" s="1" customFormat="1" ht="10.199999999999999">
      <c r="B244" s="32"/>
      <c r="D244" s="142" t="s">
        <v>138</v>
      </c>
      <c r="F244" s="143" t="s">
        <v>333</v>
      </c>
      <c r="I244" s="144"/>
      <c r="L244" s="32"/>
      <c r="M244" s="145"/>
      <c r="T244" s="53"/>
      <c r="AT244" s="17" t="s">
        <v>138</v>
      </c>
      <c r="AU244" s="17" t="s">
        <v>82</v>
      </c>
    </row>
    <row r="245" spans="2:65" s="12" customFormat="1" ht="10.199999999999999">
      <c r="B245" s="146"/>
      <c r="D245" s="147" t="s">
        <v>140</v>
      </c>
      <c r="E245" s="148" t="s">
        <v>19</v>
      </c>
      <c r="F245" s="149" t="s">
        <v>334</v>
      </c>
      <c r="H245" s="148" t="s">
        <v>19</v>
      </c>
      <c r="I245" s="150"/>
      <c r="L245" s="146"/>
      <c r="M245" s="151"/>
      <c r="T245" s="152"/>
      <c r="AT245" s="148" t="s">
        <v>140</v>
      </c>
      <c r="AU245" s="148" t="s">
        <v>82</v>
      </c>
      <c r="AV245" s="12" t="s">
        <v>79</v>
      </c>
      <c r="AW245" s="12" t="s">
        <v>33</v>
      </c>
      <c r="AX245" s="12" t="s">
        <v>72</v>
      </c>
      <c r="AY245" s="148" t="s">
        <v>129</v>
      </c>
    </row>
    <row r="246" spans="2:65" s="13" customFormat="1" ht="10.199999999999999">
      <c r="B246" s="153"/>
      <c r="D246" s="147" t="s">
        <v>140</v>
      </c>
      <c r="E246" s="154" t="s">
        <v>19</v>
      </c>
      <c r="F246" s="155" t="s">
        <v>82</v>
      </c>
      <c r="H246" s="156">
        <v>2</v>
      </c>
      <c r="I246" s="157"/>
      <c r="L246" s="153"/>
      <c r="M246" s="158"/>
      <c r="T246" s="159"/>
      <c r="AT246" s="154" t="s">
        <v>140</v>
      </c>
      <c r="AU246" s="154" t="s">
        <v>82</v>
      </c>
      <c r="AV246" s="13" t="s">
        <v>82</v>
      </c>
      <c r="AW246" s="13" t="s">
        <v>33</v>
      </c>
      <c r="AX246" s="13" t="s">
        <v>79</v>
      </c>
      <c r="AY246" s="154" t="s">
        <v>129</v>
      </c>
    </row>
    <row r="247" spans="2:65" s="1" customFormat="1" ht="24.15" customHeight="1">
      <c r="B247" s="32"/>
      <c r="C247" s="129" t="s">
        <v>335</v>
      </c>
      <c r="D247" s="129" t="s">
        <v>131</v>
      </c>
      <c r="E247" s="130" t="s">
        <v>336</v>
      </c>
      <c r="F247" s="131" t="s">
        <v>337</v>
      </c>
      <c r="G247" s="132" t="s">
        <v>331</v>
      </c>
      <c r="H247" s="133">
        <v>4</v>
      </c>
      <c r="I247" s="134"/>
      <c r="J247" s="135">
        <f>ROUND(I247*H247,2)</f>
        <v>0</v>
      </c>
      <c r="K247" s="131" t="s">
        <v>135</v>
      </c>
      <c r="L247" s="32"/>
      <c r="M247" s="136" t="s">
        <v>19</v>
      </c>
      <c r="N247" s="137" t="s">
        <v>43</v>
      </c>
      <c r="P247" s="138">
        <f>O247*H247</f>
        <v>0</v>
      </c>
      <c r="Q247" s="138">
        <v>2.8700000000000002E-3</v>
      </c>
      <c r="R247" s="138">
        <f>Q247*H247</f>
        <v>1.1480000000000001E-2</v>
      </c>
      <c r="S247" s="138">
        <v>0</v>
      </c>
      <c r="T247" s="139">
        <f>S247*H247</f>
        <v>0</v>
      </c>
      <c r="AR247" s="140" t="s">
        <v>136</v>
      </c>
      <c r="AT247" s="140" t="s">
        <v>131</v>
      </c>
      <c r="AU247" s="140" t="s">
        <v>82</v>
      </c>
      <c r="AY247" s="17" t="s">
        <v>129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7" t="s">
        <v>79</v>
      </c>
      <c r="BK247" s="141">
        <f>ROUND(I247*H247,2)</f>
        <v>0</v>
      </c>
      <c r="BL247" s="17" t="s">
        <v>136</v>
      </c>
      <c r="BM247" s="140" t="s">
        <v>338</v>
      </c>
    </row>
    <row r="248" spans="2:65" s="1" customFormat="1" ht="10.199999999999999">
      <c r="B248" s="32"/>
      <c r="D248" s="142" t="s">
        <v>138</v>
      </c>
      <c r="F248" s="143" t="s">
        <v>339</v>
      </c>
      <c r="I248" s="144"/>
      <c r="L248" s="32"/>
      <c r="M248" s="145"/>
      <c r="T248" s="53"/>
      <c r="AT248" s="17" t="s">
        <v>138</v>
      </c>
      <c r="AU248" s="17" t="s">
        <v>82</v>
      </c>
    </row>
    <row r="249" spans="2:65" s="12" customFormat="1" ht="10.199999999999999">
      <c r="B249" s="146"/>
      <c r="D249" s="147" t="s">
        <v>140</v>
      </c>
      <c r="E249" s="148" t="s">
        <v>19</v>
      </c>
      <c r="F249" s="149" t="s">
        <v>340</v>
      </c>
      <c r="H249" s="148" t="s">
        <v>19</v>
      </c>
      <c r="I249" s="150"/>
      <c r="L249" s="146"/>
      <c r="M249" s="151"/>
      <c r="T249" s="152"/>
      <c r="AT249" s="148" t="s">
        <v>140</v>
      </c>
      <c r="AU249" s="148" t="s">
        <v>82</v>
      </c>
      <c r="AV249" s="12" t="s">
        <v>79</v>
      </c>
      <c r="AW249" s="12" t="s">
        <v>33</v>
      </c>
      <c r="AX249" s="12" t="s">
        <v>72</v>
      </c>
      <c r="AY249" s="148" t="s">
        <v>129</v>
      </c>
    </row>
    <row r="250" spans="2:65" s="13" customFormat="1" ht="10.199999999999999">
      <c r="B250" s="153"/>
      <c r="D250" s="147" t="s">
        <v>140</v>
      </c>
      <c r="E250" s="154" t="s">
        <v>19</v>
      </c>
      <c r="F250" s="155" t="s">
        <v>82</v>
      </c>
      <c r="H250" s="156">
        <v>2</v>
      </c>
      <c r="I250" s="157"/>
      <c r="L250" s="153"/>
      <c r="M250" s="158"/>
      <c r="T250" s="159"/>
      <c r="AT250" s="154" t="s">
        <v>140</v>
      </c>
      <c r="AU250" s="154" t="s">
        <v>82</v>
      </c>
      <c r="AV250" s="13" t="s">
        <v>82</v>
      </c>
      <c r="AW250" s="13" t="s">
        <v>33</v>
      </c>
      <c r="AX250" s="13" t="s">
        <v>72</v>
      </c>
      <c r="AY250" s="154" t="s">
        <v>129</v>
      </c>
    </row>
    <row r="251" spans="2:65" s="12" customFormat="1" ht="10.199999999999999">
      <c r="B251" s="146"/>
      <c r="D251" s="147" t="s">
        <v>140</v>
      </c>
      <c r="E251" s="148" t="s">
        <v>19</v>
      </c>
      <c r="F251" s="149" t="s">
        <v>341</v>
      </c>
      <c r="H251" s="148" t="s">
        <v>19</v>
      </c>
      <c r="I251" s="150"/>
      <c r="L251" s="146"/>
      <c r="M251" s="151"/>
      <c r="T251" s="152"/>
      <c r="AT251" s="148" t="s">
        <v>140</v>
      </c>
      <c r="AU251" s="148" t="s">
        <v>82</v>
      </c>
      <c r="AV251" s="12" t="s">
        <v>79</v>
      </c>
      <c r="AW251" s="12" t="s">
        <v>33</v>
      </c>
      <c r="AX251" s="12" t="s">
        <v>72</v>
      </c>
      <c r="AY251" s="148" t="s">
        <v>129</v>
      </c>
    </row>
    <row r="252" spans="2:65" s="13" customFormat="1" ht="10.199999999999999">
      <c r="B252" s="153"/>
      <c r="D252" s="147" t="s">
        <v>140</v>
      </c>
      <c r="E252" s="154" t="s">
        <v>19</v>
      </c>
      <c r="F252" s="155" t="s">
        <v>82</v>
      </c>
      <c r="H252" s="156">
        <v>2</v>
      </c>
      <c r="I252" s="157"/>
      <c r="L252" s="153"/>
      <c r="M252" s="158"/>
      <c r="T252" s="159"/>
      <c r="AT252" s="154" t="s">
        <v>140</v>
      </c>
      <c r="AU252" s="154" t="s">
        <v>82</v>
      </c>
      <c r="AV252" s="13" t="s">
        <v>82</v>
      </c>
      <c r="AW252" s="13" t="s">
        <v>33</v>
      </c>
      <c r="AX252" s="13" t="s">
        <v>72</v>
      </c>
      <c r="AY252" s="154" t="s">
        <v>129</v>
      </c>
    </row>
    <row r="253" spans="2:65" s="14" customFormat="1" ht="10.199999999999999">
      <c r="B253" s="160"/>
      <c r="D253" s="147" t="s">
        <v>140</v>
      </c>
      <c r="E253" s="161" t="s">
        <v>19</v>
      </c>
      <c r="F253" s="162" t="s">
        <v>166</v>
      </c>
      <c r="H253" s="163">
        <v>4</v>
      </c>
      <c r="I253" s="164"/>
      <c r="L253" s="160"/>
      <c r="M253" s="165"/>
      <c r="T253" s="166"/>
      <c r="AT253" s="161" t="s">
        <v>140</v>
      </c>
      <c r="AU253" s="161" t="s">
        <v>82</v>
      </c>
      <c r="AV253" s="14" t="s">
        <v>136</v>
      </c>
      <c r="AW253" s="14" t="s">
        <v>33</v>
      </c>
      <c r="AX253" s="14" t="s">
        <v>79</v>
      </c>
      <c r="AY253" s="161" t="s">
        <v>129</v>
      </c>
    </row>
    <row r="254" spans="2:65" s="1" customFormat="1" ht="24.15" customHeight="1">
      <c r="B254" s="32"/>
      <c r="C254" s="167" t="s">
        <v>342</v>
      </c>
      <c r="D254" s="167" t="s">
        <v>192</v>
      </c>
      <c r="E254" s="168" t="s">
        <v>343</v>
      </c>
      <c r="F254" s="169" t="s">
        <v>344</v>
      </c>
      <c r="G254" s="170" t="s">
        <v>331</v>
      </c>
      <c r="H254" s="171">
        <v>2.02</v>
      </c>
      <c r="I254" s="172"/>
      <c r="J254" s="173">
        <f>ROUND(I254*H254,2)</f>
        <v>0</v>
      </c>
      <c r="K254" s="169" t="s">
        <v>19</v>
      </c>
      <c r="L254" s="174"/>
      <c r="M254" s="175" t="s">
        <v>19</v>
      </c>
      <c r="N254" s="176" t="s">
        <v>43</v>
      </c>
      <c r="P254" s="138">
        <f>O254*H254</f>
        <v>0</v>
      </c>
      <c r="Q254" s="138">
        <v>2.9000000000000001E-2</v>
      </c>
      <c r="R254" s="138">
        <f>Q254*H254</f>
        <v>5.858E-2</v>
      </c>
      <c r="S254" s="138">
        <v>0</v>
      </c>
      <c r="T254" s="139">
        <f>S254*H254</f>
        <v>0</v>
      </c>
      <c r="AR254" s="140" t="s">
        <v>191</v>
      </c>
      <c r="AT254" s="140" t="s">
        <v>192</v>
      </c>
      <c r="AU254" s="140" t="s">
        <v>82</v>
      </c>
      <c r="AY254" s="17" t="s">
        <v>129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7" t="s">
        <v>79</v>
      </c>
      <c r="BK254" s="141">
        <f>ROUND(I254*H254,2)</f>
        <v>0</v>
      </c>
      <c r="BL254" s="17" t="s">
        <v>136</v>
      </c>
      <c r="BM254" s="140" t="s">
        <v>345</v>
      </c>
    </row>
    <row r="255" spans="2:65" s="12" customFormat="1" ht="10.199999999999999">
      <c r="B255" s="146"/>
      <c r="D255" s="147" t="s">
        <v>140</v>
      </c>
      <c r="E255" s="148" t="s">
        <v>19</v>
      </c>
      <c r="F255" s="149" t="s">
        <v>346</v>
      </c>
      <c r="H255" s="148" t="s">
        <v>19</v>
      </c>
      <c r="I255" s="150"/>
      <c r="L255" s="146"/>
      <c r="M255" s="151"/>
      <c r="T255" s="152"/>
      <c r="AT255" s="148" t="s">
        <v>140</v>
      </c>
      <c r="AU255" s="148" t="s">
        <v>82</v>
      </c>
      <c r="AV255" s="12" t="s">
        <v>79</v>
      </c>
      <c r="AW255" s="12" t="s">
        <v>33</v>
      </c>
      <c r="AX255" s="12" t="s">
        <v>72</v>
      </c>
      <c r="AY255" s="148" t="s">
        <v>129</v>
      </c>
    </row>
    <row r="256" spans="2:65" s="13" customFormat="1" ht="10.199999999999999">
      <c r="B256" s="153"/>
      <c r="D256" s="147" t="s">
        <v>140</v>
      </c>
      <c r="E256" s="154" t="s">
        <v>19</v>
      </c>
      <c r="F256" s="155" t="s">
        <v>82</v>
      </c>
      <c r="H256" s="156">
        <v>2</v>
      </c>
      <c r="I256" s="157"/>
      <c r="L256" s="153"/>
      <c r="M256" s="158"/>
      <c r="T256" s="159"/>
      <c r="AT256" s="154" t="s">
        <v>140</v>
      </c>
      <c r="AU256" s="154" t="s">
        <v>82</v>
      </c>
      <c r="AV256" s="13" t="s">
        <v>82</v>
      </c>
      <c r="AW256" s="13" t="s">
        <v>33</v>
      </c>
      <c r="AX256" s="13" t="s">
        <v>79</v>
      </c>
      <c r="AY256" s="154" t="s">
        <v>129</v>
      </c>
    </row>
    <row r="257" spans="2:65" s="13" customFormat="1" ht="10.199999999999999">
      <c r="B257" s="153"/>
      <c r="D257" s="147" t="s">
        <v>140</v>
      </c>
      <c r="F257" s="155" t="s">
        <v>347</v>
      </c>
      <c r="H257" s="156">
        <v>2.02</v>
      </c>
      <c r="I257" s="157"/>
      <c r="L257" s="153"/>
      <c r="M257" s="158"/>
      <c r="T257" s="159"/>
      <c r="AT257" s="154" t="s">
        <v>140</v>
      </c>
      <c r="AU257" s="154" t="s">
        <v>82</v>
      </c>
      <c r="AV257" s="13" t="s">
        <v>82</v>
      </c>
      <c r="AW257" s="13" t="s">
        <v>4</v>
      </c>
      <c r="AX257" s="13" t="s">
        <v>79</v>
      </c>
      <c r="AY257" s="154" t="s">
        <v>129</v>
      </c>
    </row>
    <row r="258" spans="2:65" s="1" customFormat="1" ht="24.15" customHeight="1">
      <c r="B258" s="32"/>
      <c r="C258" s="167" t="s">
        <v>348</v>
      </c>
      <c r="D258" s="167" t="s">
        <v>192</v>
      </c>
      <c r="E258" s="168" t="s">
        <v>349</v>
      </c>
      <c r="F258" s="169" t="s">
        <v>350</v>
      </c>
      <c r="G258" s="170" t="s">
        <v>331</v>
      </c>
      <c r="H258" s="171">
        <v>2.02</v>
      </c>
      <c r="I258" s="172"/>
      <c r="J258" s="173">
        <f>ROUND(I258*H258,2)</f>
        <v>0</v>
      </c>
      <c r="K258" s="169" t="s">
        <v>19</v>
      </c>
      <c r="L258" s="174"/>
      <c r="M258" s="175" t="s">
        <v>19</v>
      </c>
      <c r="N258" s="176" t="s">
        <v>43</v>
      </c>
      <c r="P258" s="138">
        <f>O258*H258</f>
        <v>0</v>
      </c>
      <c r="Q258" s="138">
        <v>1.7500000000000002E-2</v>
      </c>
      <c r="R258" s="138">
        <f>Q258*H258</f>
        <v>3.5350000000000006E-2</v>
      </c>
      <c r="S258" s="138">
        <v>0</v>
      </c>
      <c r="T258" s="139">
        <f>S258*H258</f>
        <v>0</v>
      </c>
      <c r="AR258" s="140" t="s">
        <v>191</v>
      </c>
      <c r="AT258" s="140" t="s">
        <v>192</v>
      </c>
      <c r="AU258" s="140" t="s">
        <v>82</v>
      </c>
      <c r="AY258" s="17" t="s">
        <v>129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7" t="s">
        <v>79</v>
      </c>
      <c r="BK258" s="141">
        <f>ROUND(I258*H258,2)</f>
        <v>0</v>
      </c>
      <c r="BL258" s="17" t="s">
        <v>136</v>
      </c>
      <c r="BM258" s="140" t="s">
        <v>351</v>
      </c>
    </row>
    <row r="259" spans="2:65" s="12" customFormat="1" ht="10.199999999999999">
      <c r="B259" s="146"/>
      <c r="D259" s="147" t="s">
        <v>140</v>
      </c>
      <c r="E259" s="148" t="s">
        <v>19</v>
      </c>
      <c r="F259" s="149" t="s">
        <v>346</v>
      </c>
      <c r="H259" s="148" t="s">
        <v>19</v>
      </c>
      <c r="I259" s="150"/>
      <c r="L259" s="146"/>
      <c r="M259" s="151"/>
      <c r="T259" s="152"/>
      <c r="AT259" s="148" t="s">
        <v>140</v>
      </c>
      <c r="AU259" s="148" t="s">
        <v>82</v>
      </c>
      <c r="AV259" s="12" t="s">
        <v>79</v>
      </c>
      <c r="AW259" s="12" t="s">
        <v>33</v>
      </c>
      <c r="AX259" s="12" t="s">
        <v>72</v>
      </c>
      <c r="AY259" s="148" t="s">
        <v>129</v>
      </c>
    </row>
    <row r="260" spans="2:65" s="13" customFormat="1" ht="10.199999999999999">
      <c r="B260" s="153"/>
      <c r="D260" s="147" t="s">
        <v>140</v>
      </c>
      <c r="E260" s="154" t="s">
        <v>19</v>
      </c>
      <c r="F260" s="155" t="s">
        <v>82</v>
      </c>
      <c r="H260" s="156">
        <v>2</v>
      </c>
      <c r="I260" s="157"/>
      <c r="L260" s="153"/>
      <c r="M260" s="158"/>
      <c r="T260" s="159"/>
      <c r="AT260" s="154" t="s">
        <v>140</v>
      </c>
      <c r="AU260" s="154" t="s">
        <v>82</v>
      </c>
      <c r="AV260" s="13" t="s">
        <v>82</v>
      </c>
      <c r="AW260" s="13" t="s">
        <v>33</v>
      </c>
      <c r="AX260" s="13" t="s">
        <v>79</v>
      </c>
      <c r="AY260" s="154" t="s">
        <v>129</v>
      </c>
    </row>
    <row r="261" spans="2:65" s="13" customFormat="1" ht="10.199999999999999">
      <c r="B261" s="153"/>
      <c r="D261" s="147" t="s">
        <v>140</v>
      </c>
      <c r="F261" s="155" t="s">
        <v>347</v>
      </c>
      <c r="H261" s="156">
        <v>2.02</v>
      </c>
      <c r="I261" s="157"/>
      <c r="L261" s="153"/>
      <c r="M261" s="158"/>
      <c r="T261" s="159"/>
      <c r="AT261" s="154" t="s">
        <v>140</v>
      </c>
      <c r="AU261" s="154" t="s">
        <v>82</v>
      </c>
      <c r="AV261" s="13" t="s">
        <v>82</v>
      </c>
      <c r="AW261" s="13" t="s">
        <v>4</v>
      </c>
      <c r="AX261" s="13" t="s">
        <v>79</v>
      </c>
      <c r="AY261" s="154" t="s">
        <v>129</v>
      </c>
    </row>
    <row r="262" spans="2:65" s="1" customFormat="1" ht="24.15" customHeight="1">
      <c r="B262" s="32"/>
      <c r="C262" s="129" t="s">
        <v>352</v>
      </c>
      <c r="D262" s="129" t="s">
        <v>131</v>
      </c>
      <c r="E262" s="130" t="s">
        <v>353</v>
      </c>
      <c r="F262" s="131" t="s">
        <v>354</v>
      </c>
      <c r="G262" s="132" t="s">
        <v>331</v>
      </c>
      <c r="H262" s="133">
        <v>1</v>
      </c>
      <c r="I262" s="134"/>
      <c r="J262" s="135">
        <f>ROUND(I262*H262,2)</f>
        <v>0</v>
      </c>
      <c r="K262" s="131" t="s">
        <v>135</v>
      </c>
      <c r="L262" s="32"/>
      <c r="M262" s="136" t="s">
        <v>19</v>
      </c>
      <c r="N262" s="137" t="s">
        <v>43</v>
      </c>
      <c r="P262" s="138">
        <f>O262*H262</f>
        <v>0</v>
      </c>
      <c r="Q262" s="138">
        <v>1.67E-3</v>
      </c>
      <c r="R262" s="138">
        <f>Q262*H262</f>
        <v>1.67E-3</v>
      </c>
      <c r="S262" s="138">
        <v>0</v>
      </c>
      <c r="T262" s="139">
        <f>S262*H262</f>
        <v>0</v>
      </c>
      <c r="AR262" s="140" t="s">
        <v>136</v>
      </c>
      <c r="AT262" s="140" t="s">
        <v>131</v>
      </c>
      <c r="AU262" s="140" t="s">
        <v>82</v>
      </c>
      <c r="AY262" s="17" t="s">
        <v>129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7" t="s">
        <v>79</v>
      </c>
      <c r="BK262" s="141">
        <f>ROUND(I262*H262,2)</f>
        <v>0</v>
      </c>
      <c r="BL262" s="17" t="s">
        <v>136</v>
      </c>
      <c r="BM262" s="140" t="s">
        <v>355</v>
      </c>
    </row>
    <row r="263" spans="2:65" s="1" customFormat="1" ht="10.199999999999999">
      <c r="B263" s="32"/>
      <c r="D263" s="142" t="s">
        <v>138</v>
      </c>
      <c r="F263" s="143" t="s">
        <v>356</v>
      </c>
      <c r="I263" s="144"/>
      <c r="L263" s="32"/>
      <c r="M263" s="145"/>
      <c r="T263" s="53"/>
      <c r="AT263" s="17" t="s">
        <v>138</v>
      </c>
      <c r="AU263" s="17" t="s">
        <v>82</v>
      </c>
    </row>
    <row r="264" spans="2:65" s="12" customFormat="1" ht="10.199999999999999">
      <c r="B264" s="146"/>
      <c r="D264" s="147" t="s">
        <v>140</v>
      </c>
      <c r="E264" s="148" t="s">
        <v>19</v>
      </c>
      <c r="F264" s="149" t="s">
        <v>357</v>
      </c>
      <c r="H264" s="148" t="s">
        <v>19</v>
      </c>
      <c r="I264" s="150"/>
      <c r="L264" s="146"/>
      <c r="M264" s="151"/>
      <c r="T264" s="152"/>
      <c r="AT264" s="148" t="s">
        <v>140</v>
      </c>
      <c r="AU264" s="148" t="s">
        <v>82</v>
      </c>
      <c r="AV264" s="12" t="s">
        <v>79</v>
      </c>
      <c r="AW264" s="12" t="s">
        <v>33</v>
      </c>
      <c r="AX264" s="12" t="s">
        <v>72</v>
      </c>
      <c r="AY264" s="148" t="s">
        <v>129</v>
      </c>
    </row>
    <row r="265" spans="2:65" s="13" customFormat="1" ht="10.199999999999999">
      <c r="B265" s="153"/>
      <c r="D265" s="147" t="s">
        <v>140</v>
      </c>
      <c r="E265" s="154" t="s">
        <v>19</v>
      </c>
      <c r="F265" s="155" t="s">
        <v>79</v>
      </c>
      <c r="H265" s="156">
        <v>1</v>
      </c>
      <c r="I265" s="157"/>
      <c r="L265" s="153"/>
      <c r="M265" s="158"/>
      <c r="T265" s="159"/>
      <c r="AT265" s="154" t="s">
        <v>140</v>
      </c>
      <c r="AU265" s="154" t="s">
        <v>82</v>
      </c>
      <c r="AV265" s="13" t="s">
        <v>82</v>
      </c>
      <c r="AW265" s="13" t="s">
        <v>33</v>
      </c>
      <c r="AX265" s="13" t="s">
        <v>79</v>
      </c>
      <c r="AY265" s="154" t="s">
        <v>129</v>
      </c>
    </row>
    <row r="266" spans="2:65" s="1" customFormat="1" ht="16.5" customHeight="1">
      <c r="B266" s="32"/>
      <c r="C266" s="167" t="s">
        <v>358</v>
      </c>
      <c r="D266" s="167" t="s">
        <v>192</v>
      </c>
      <c r="E266" s="168" t="s">
        <v>359</v>
      </c>
      <c r="F266" s="169" t="s">
        <v>360</v>
      </c>
      <c r="G266" s="170" t="s">
        <v>331</v>
      </c>
      <c r="H266" s="171">
        <v>1.01</v>
      </c>
      <c r="I266" s="172"/>
      <c r="J266" s="173">
        <f>ROUND(I266*H266,2)</f>
        <v>0</v>
      </c>
      <c r="K266" s="169" t="s">
        <v>135</v>
      </c>
      <c r="L266" s="174"/>
      <c r="M266" s="175" t="s">
        <v>19</v>
      </c>
      <c r="N266" s="176" t="s">
        <v>43</v>
      </c>
      <c r="P266" s="138">
        <f>O266*H266</f>
        <v>0</v>
      </c>
      <c r="Q266" s="138">
        <v>1.2200000000000001E-2</v>
      </c>
      <c r="R266" s="138">
        <f>Q266*H266</f>
        <v>1.2322000000000001E-2</v>
      </c>
      <c r="S266" s="138">
        <v>0</v>
      </c>
      <c r="T266" s="139">
        <f>S266*H266</f>
        <v>0</v>
      </c>
      <c r="AR266" s="140" t="s">
        <v>191</v>
      </c>
      <c r="AT266" s="140" t="s">
        <v>192</v>
      </c>
      <c r="AU266" s="140" t="s">
        <v>82</v>
      </c>
      <c r="AY266" s="17" t="s">
        <v>129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7" t="s">
        <v>79</v>
      </c>
      <c r="BK266" s="141">
        <f>ROUND(I266*H266,2)</f>
        <v>0</v>
      </c>
      <c r="BL266" s="17" t="s">
        <v>136</v>
      </c>
      <c r="BM266" s="140" t="s">
        <v>361</v>
      </c>
    </row>
    <row r="267" spans="2:65" s="12" customFormat="1" ht="10.199999999999999">
      <c r="B267" s="146"/>
      <c r="D267" s="147" t="s">
        <v>140</v>
      </c>
      <c r="E267" s="148" t="s">
        <v>19</v>
      </c>
      <c r="F267" s="149" t="s">
        <v>346</v>
      </c>
      <c r="H267" s="148" t="s">
        <v>19</v>
      </c>
      <c r="I267" s="150"/>
      <c r="L267" s="146"/>
      <c r="M267" s="151"/>
      <c r="T267" s="152"/>
      <c r="AT267" s="148" t="s">
        <v>140</v>
      </c>
      <c r="AU267" s="148" t="s">
        <v>82</v>
      </c>
      <c r="AV267" s="12" t="s">
        <v>79</v>
      </c>
      <c r="AW267" s="12" t="s">
        <v>33</v>
      </c>
      <c r="AX267" s="12" t="s">
        <v>72</v>
      </c>
      <c r="AY267" s="148" t="s">
        <v>129</v>
      </c>
    </row>
    <row r="268" spans="2:65" s="13" customFormat="1" ht="10.199999999999999">
      <c r="B268" s="153"/>
      <c r="D268" s="147" t="s">
        <v>140</v>
      </c>
      <c r="E268" s="154" t="s">
        <v>19</v>
      </c>
      <c r="F268" s="155" t="s">
        <v>79</v>
      </c>
      <c r="H268" s="156">
        <v>1</v>
      </c>
      <c r="I268" s="157"/>
      <c r="L268" s="153"/>
      <c r="M268" s="158"/>
      <c r="T268" s="159"/>
      <c r="AT268" s="154" t="s">
        <v>140</v>
      </c>
      <c r="AU268" s="154" t="s">
        <v>82</v>
      </c>
      <c r="AV268" s="13" t="s">
        <v>82</v>
      </c>
      <c r="AW268" s="13" t="s">
        <v>33</v>
      </c>
      <c r="AX268" s="13" t="s">
        <v>79</v>
      </c>
      <c r="AY268" s="154" t="s">
        <v>129</v>
      </c>
    </row>
    <row r="269" spans="2:65" s="13" customFormat="1" ht="10.199999999999999">
      <c r="B269" s="153"/>
      <c r="D269" s="147" t="s">
        <v>140</v>
      </c>
      <c r="F269" s="155" t="s">
        <v>362</v>
      </c>
      <c r="H269" s="156">
        <v>1.01</v>
      </c>
      <c r="I269" s="157"/>
      <c r="L269" s="153"/>
      <c r="M269" s="158"/>
      <c r="T269" s="159"/>
      <c r="AT269" s="154" t="s">
        <v>140</v>
      </c>
      <c r="AU269" s="154" t="s">
        <v>82</v>
      </c>
      <c r="AV269" s="13" t="s">
        <v>82</v>
      </c>
      <c r="AW269" s="13" t="s">
        <v>4</v>
      </c>
      <c r="AX269" s="13" t="s">
        <v>79</v>
      </c>
      <c r="AY269" s="154" t="s">
        <v>129</v>
      </c>
    </row>
    <row r="270" spans="2:65" s="1" customFormat="1" ht="24.15" customHeight="1">
      <c r="B270" s="32"/>
      <c r="C270" s="129" t="s">
        <v>363</v>
      </c>
      <c r="D270" s="129" t="s">
        <v>131</v>
      </c>
      <c r="E270" s="130" t="s">
        <v>364</v>
      </c>
      <c r="F270" s="131" t="s">
        <v>365</v>
      </c>
      <c r="G270" s="132" t="s">
        <v>331</v>
      </c>
      <c r="H270" s="133">
        <v>1</v>
      </c>
      <c r="I270" s="134"/>
      <c r="J270" s="135">
        <f>ROUND(I270*H270,2)</f>
        <v>0</v>
      </c>
      <c r="K270" s="131" t="s">
        <v>135</v>
      </c>
      <c r="L270" s="32"/>
      <c r="M270" s="136" t="s">
        <v>19</v>
      </c>
      <c r="N270" s="137" t="s">
        <v>43</v>
      </c>
      <c r="P270" s="138">
        <f>O270*H270</f>
        <v>0</v>
      </c>
      <c r="Q270" s="138">
        <v>4.2900000000000004E-3</v>
      </c>
      <c r="R270" s="138">
        <f>Q270*H270</f>
        <v>4.2900000000000004E-3</v>
      </c>
      <c r="S270" s="138">
        <v>0</v>
      </c>
      <c r="T270" s="139">
        <f>S270*H270</f>
        <v>0</v>
      </c>
      <c r="AR270" s="140" t="s">
        <v>136</v>
      </c>
      <c r="AT270" s="140" t="s">
        <v>131</v>
      </c>
      <c r="AU270" s="140" t="s">
        <v>82</v>
      </c>
      <c r="AY270" s="17" t="s">
        <v>129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7" t="s">
        <v>79</v>
      </c>
      <c r="BK270" s="141">
        <f>ROUND(I270*H270,2)</f>
        <v>0</v>
      </c>
      <c r="BL270" s="17" t="s">
        <v>136</v>
      </c>
      <c r="BM270" s="140" t="s">
        <v>366</v>
      </c>
    </row>
    <row r="271" spans="2:65" s="1" customFormat="1" ht="10.199999999999999">
      <c r="B271" s="32"/>
      <c r="D271" s="142" t="s">
        <v>138</v>
      </c>
      <c r="F271" s="143" t="s">
        <v>367</v>
      </c>
      <c r="I271" s="144"/>
      <c r="L271" s="32"/>
      <c r="M271" s="145"/>
      <c r="T271" s="53"/>
      <c r="AT271" s="17" t="s">
        <v>138</v>
      </c>
      <c r="AU271" s="17" t="s">
        <v>82</v>
      </c>
    </row>
    <row r="272" spans="2:65" s="12" customFormat="1" ht="10.199999999999999">
      <c r="B272" s="146"/>
      <c r="D272" s="147" t="s">
        <v>140</v>
      </c>
      <c r="E272" s="148" t="s">
        <v>19</v>
      </c>
      <c r="F272" s="149" t="s">
        <v>229</v>
      </c>
      <c r="H272" s="148" t="s">
        <v>19</v>
      </c>
      <c r="I272" s="150"/>
      <c r="L272" s="146"/>
      <c r="M272" s="151"/>
      <c r="T272" s="152"/>
      <c r="AT272" s="148" t="s">
        <v>140</v>
      </c>
      <c r="AU272" s="148" t="s">
        <v>82</v>
      </c>
      <c r="AV272" s="12" t="s">
        <v>79</v>
      </c>
      <c r="AW272" s="12" t="s">
        <v>33</v>
      </c>
      <c r="AX272" s="12" t="s">
        <v>72</v>
      </c>
      <c r="AY272" s="148" t="s">
        <v>129</v>
      </c>
    </row>
    <row r="273" spans="2:65" s="12" customFormat="1" ht="10.199999999999999">
      <c r="B273" s="146"/>
      <c r="D273" s="147" t="s">
        <v>140</v>
      </c>
      <c r="E273" s="148" t="s">
        <v>19</v>
      </c>
      <c r="F273" s="149" t="s">
        <v>368</v>
      </c>
      <c r="H273" s="148" t="s">
        <v>19</v>
      </c>
      <c r="I273" s="150"/>
      <c r="L273" s="146"/>
      <c r="M273" s="151"/>
      <c r="T273" s="152"/>
      <c r="AT273" s="148" t="s">
        <v>140</v>
      </c>
      <c r="AU273" s="148" t="s">
        <v>82</v>
      </c>
      <c r="AV273" s="12" t="s">
        <v>79</v>
      </c>
      <c r="AW273" s="12" t="s">
        <v>33</v>
      </c>
      <c r="AX273" s="12" t="s">
        <v>72</v>
      </c>
      <c r="AY273" s="148" t="s">
        <v>129</v>
      </c>
    </row>
    <row r="274" spans="2:65" s="13" customFormat="1" ht="10.199999999999999">
      <c r="B274" s="153"/>
      <c r="D274" s="147" t="s">
        <v>140</v>
      </c>
      <c r="E274" s="154" t="s">
        <v>19</v>
      </c>
      <c r="F274" s="155" t="s">
        <v>79</v>
      </c>
      <c r="H274" s="156">
        <v>1</v>
      </c>
      <c r="I274" s="157"/>
      <c r="L274" s="153"/>
      <c r="M274" s="158"/>
      <c r="T274" s="159"/>
      <c r="AT274" s="154" t="s">
        <v>140</v>
      </c>
      <c r="AU274" s="154" t="s">
        <v>82</v>
      </c>
      <c r="AV274" s="13" t="s">
        <v>82</v>
      </c>
      <c r="AW274" s="13" t="s">
        <v>33</v>
      </c>
      <c r="AX274" s="13" t="s">
        <v>79</v>
      </c>
      <c r="AY274" s="154" t="s">
        <v>129</v>
      </c>
    </row>
    <row r="275" spans="2:65" s="1" customFormat="1" ht="16.5" customHeight="1">
      <c r="B275" s="32"/>
      <c r="C275" s="167" t="s">
        <v>369</v>
      </c>
      <c r="D275" s="167" t="s">
        <v>192</v>
      </c>
      <c r="E275" s="168" t="s">
        <v>370</v>
      </c>
      <c r="F275" s="169" t="s">
        <v>371</v>
      </c>
      <c r="G275" s="170" t="s">
        <v>331</v>
      </c>
      <c r="H275" s="171">
        <v>1</v>
      </c>
      <c r="I275" s="172"/>
      <c r="J275" s="173">
        <f>ROUND(I275*H275,2)</f>
        <v>0</v>
      </c>
      <c r="K275" s="169" t="s">
        <v>135</v>
      </c>
      <c r="L275" s="174"/>
      <c r="M275" s="175" t="s">
        <v>19</v>
      </c>
      <c r="N275" s="176" t="s">
        <v>43</v>
      </c>
      <c r="P275" s="138">
        <f>O275*H275</f>
        <v>0</v>
      </c>
      <c r="Q275" s="138">
        <v>4.2000000000000003E-2</v>
      </c>
      <c r="R275" s="138">
        <f>Q275*H275</f>
        <v>4.2000000000000003E-2</v>
      </c>
      <c r="S275" s="138">
        <v>0</v>
      </c>
      <c r="T275" s="139">
        <f>S275*H275</f>
        <v>0</v>
      </c>
      <c r="AR275" s="140" t="s">
        <v>191</v>
      </c>
      <c r="AT275" s="140" t="s">
        <v>192</v>
      </c>
      <c r="AU275" s="140" t="s">
        <v>82</v>
      </c>
      <c r="AY275" s="17" t="s">
        <v>129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7" t="s">
        <v>79</v>
      </c>
      <c r="BK275" s="141">
        <f>ROUND(I275*H275,2)</f>
        <v>0</v>
      </c>
      <c r="BL275" s="17" t="s">
        <v>136</v>
      </c>
      <c r="BM275" s="140" t="s">
        <v>372</v>
      </c>
    </row>
    <row r="276" spans="2:65" s="12" customFormat="1" ht="10.199999999999999">
      <c r="B276" s="146"/>
      <c r="D276" s="147" t="s">
        <v>140</v>
      </c>
      <c r="E276" s="148" t="s">
        <v>19</v>
      </c>
      <c r="F276" s="149" t="s">
        <v>346</v>
      </c>
      <c r="H276" s="148" t="s">
        <v>19</v>
      </c>
      <c r="I276" s="150"/>
      <c r="L276" s="146"/>
      <c r="M276" s="151"/>
      <c r="T276" s="152"/>
      <c r="AT276" s="148" t="s">
        <v>140</v>
      </c>
      <c r="AU276" s="148" t="s">
        <v>82</v>
      </c>
      <c r="AV276" s="12" t="s">
        <v>79</v>
      </c>
      <c r="AW276" s="12" t="s">
        <v>33</v>
      </c>
      <c r="AX276" s="12" t="s">
        <v>72</v>
      </c>
      <c r="AY276" s="148" t="s">
        <v>129</v>
      </c>
    </row>
    <row r="277" spans="2:65" s="13" customFormat="1" ht="10.199999999999999">
      <c r="B277" s="153"/>
      <c r="D277" s="147" t="s">
        <v>140</v>
      </c>
      <c r="E277" s="154" t="s">
        <v>19</v>
      </c>
      <c r="F277" s="155" t="s">
        <v>79</v>
      </c>
      <c r="H277" s="156">
        <v>1</v>
      </c>
      <c r="I277" s="157"/>
      <c r="L277" s="153"/>
      <c r="M277" s="158"/>
      <c r="T277" s="159"/>
      <c r="AT277" s="154" t="s">
        <v>140</v>
      </c>
      <c r="AU277" s="154" t="s">
        <v>82</v>
      </c>
      <c r="AV277" s="13" t="s">
        <v>82</v>
      </c>
      <c r="AW277" s="13" t="s">
        <v>33</v>
      </c>
      <c r="AX277" s="13" t="s">
        <v>79</v>
      </c>
      <c r="AY277" s="154" t="s">
        <v>129</v>
      </c>
    </row>
    <row r="278" spans="2:65" s="11" customFormat="1" ht="22.8" customHeight="1">
      <c r="B278" s="117"/>
      <c r="D278" s="118" t="s">
        <v>71</v>
      </c>
      <c r="E278" s="127" t="s">
        <v>373</v>
      </c>
      <c r="F278" s="127" t="s">
        <v>374</v>
      </c>
      <c r="I278" s="120"/>
      <c r="J278" s="128">
        <f>BK278</f>
        <v>0</v>
      </c>
      <c r="L278" s="117"/>
      <c r="M278" s="122"/>
      <c r="P278" s="123">
        <f>SUM(P279:P302)</f>
        <v>0</v>
      </c>
      <c r="R278" s="123">
        <f>SUM(R279:R302)</f>
        <v>9.9757299999999993E-2</v>
      </c>
      <c r="T278" s="124">
        <f>SUM(T279:T302)</f>
        <v>0</v>
      </c>
      <c r="AR278" s="118" t="s">
        <v>79</v>
      </c>
      <c r="AT278" s="125" t="s">
        <v>71</v>
      </c>
      <c r="AU278" s="125" t="s">
        <v>79</v>
      </c>
      <c r="AY278" s="118" t="s">
        <v>129</v>
      </c>
      <c r="BK278" s="126">
        <f>SUM(BK279:BK302)</f>
        <v>0</v>
      </c>
    </row>
    <row r="279" spans="2:65" s="1" customFormat="1" ht="24.15" customHeight="1">
      <c r="B279" s="32"/>
      <c r="C279" s="129" t="s">
        <v>375</v>
      </c>
      <c r="D279" s="129" t="s">
        <v>131</v>
      </c>
      <c r="E279" s="130" t="s">
        <v>376</v>
      </c>
      <c r="F279" s="131" t="s">
        <v>377</v>
      </c>
      <c r="G279" s="132" t="s">
        <v>378</v>
      </c>
      <c r="H279" s="133">
        <v>4.33</v>
      </c>
      <c r="I279" s="134"/>
      <c r="J279" s="135">
        <f>ROUND(I279*H279,2)</f>
        <v>0</v>
      </c>
      <c r="K279" s="131" t="s">
        <v>135</v>
      </c>
      <c r="L279" s="32"/>
      <c r="M279" s="136" t="s">
        <v>19</v>
      </c>
      <c r="N279" s="137" t="s">
        <v>43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136</v>
      </c>
      <c r="AT279" s="140" t="s">
        <v>131</v>
      </c>
      <c r="AU279" s="140" t="s">
        <v>82</v>
      </c>
      <c r="AY279" s="17" t="s">
        <v>129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7" t="s">
        <v>79</v>
      </c>
      <c r="BK279" s="141">
        <f>ROUND(I279*H279,2)</f>
        <v>0</v>
      </c>
      <c r="BL279" s="17" t="s">
        <v>136</v>
      </c>
      <c r="BM279" s="140" t="s">
        <v>379</v>
      </c>
    </row>
    <row r="280" spans="2:65" s="1" customFormat="1" ht="10.199999999999999">
      <c r="B280" s="32"/>
      <c r="D280" s="142" t="s">
        <v>138</v>
      </c>
      <c r="F280" s="143" t="s">
        <v>380</v>
      </c>
      <c r="I280" s="144"/>
      <c r="L280" s="32"/>
      <c r="M280" s="145"/>
      <c r="T280" s="53"/>
      <c r="AT280" s="17" t="s">
        <v>138</v>
      </c>
      <c r="AU280" s="17" t="s">
        <v>82</v>
      </c>
    </row>
    <row r="281" spans="2:65" s="12" customFormat="1" ht="10.199999999999999">
      <c r="B281" s="146"/>
      <c r="D281" s="147" t="s">
        <v>140</v>
      </c>
      <c r="E281" s="148" t="s">
        <v>19</v>
      </c>
      <c r="F281" s="149" t="s">
        <v>229</v>
      </c>
      <c r="H281" s="148" t="s">
        <v>19</v>
      </c>
      <c r="I281" s="150"/>
      <c r="L281" s="146"/>
      <c r="M281" s="151"/>
      <c r="T281" s="152"/>
      <c r="AT281" s="148" t="s">
        <v>140</v>
      </c>
      <c r="AU281" s="148" t="s">
        <v>82</v>
      </c>
      <c r="AV281" s="12" t="s">
        <v>79</v>
      </c>
      <c r="AW281" s="12" t="s">
        <v>33</v>
      </c>
      <c r="AX281" s="12" t="s">
        <v>72</v>
      </c>
      <c r="AY281" s="148" t="s">
        <v>129</v>
      </c>
    </row>
    <row r="282" spans="2:65" s="13" customFormat="1" ht="10.199999999999999">
      <c r="B282" s="153"/>
      <c r="D282" s="147" t="s">
        <v>140</v>
      </c>
      <c r="E282" s="154" t="s">
        <v>19</v>
      </c>
      <c r="F282" s="155" t="s">
        <v>381</v>
      </c>
      <c r="H282" s="156">
        <v>4.33</v>
      </c>
      <c r="I282" s="157"/>
      <c r="L282" s="153"/>
      <c r="M282" s="158"/>
      <c r="T282" s="159"/>
      <c r="AT282" s="154" t="s">
        <v>140</v>
      </c>
      <c r="AU282" s="154" t="s">
        <v>82</v>
      </c>
      <c r="AV282" s="13" t="s">
        <v>82</v>
      </c>
      <c r="AW282" s="13" t="s">
        <v>33</v>
      </c>
      <c r="AX282" s="13" t="s">
        <v>79</v>
      </c>
      <c r="AY282" s="154" t="s">
        <v>129</v>
      </c>
    </row>
    <row r="283" spans="2:65" s="1" customFormat="1" ht="16.5" customHeight="1">
      <c r="B283" s="32"/>
      <c r="C283" s="167" t="s">
        <v>382</v>
      </c>
      <c r="D283" s="167" t="s">
        <v>192</v>
      </c>
      <c r="E283" s="168" t="s">
        <v>383</v>
      </c>
      <c r="F283" s="169" t="s">
        <v>384</v>
      </c>
      <c r="G283" s="170" t="s">
        <v>378</v>
      </c>
      <c r="H283" s="171">
        <v>4.3949999999999996</v>
      </c>
      <c r="I283" s="172"/>
      <c r="J283" s="173">
        <f>ROUND(I283*H283,2)</f>
        <v>0</v>
      </c>
      <c r="K283" s="169" t="s">
        <v>135</v>
      </c>
      <c r="L283" s="174"/>
      <c r="M283" s="175" t="s">
        <v>19</v>
      </c>
      <c r="N283" s="176" t="s">
        <v>43</v>
      </c>
      <c r="P283" s="138">
        <f>O283*H283</f>
        <v>0</v>
      </c>
      <c r="Q283" s="138">
        <v>1.328E-2</v>
      </c>
      <c r="R283" s="138">
        <f>Q283*H283</f>
        <v>5.8365599999999997E-2</v>
      </c>
      <c r="S283" s="138">
        <v>0</v>
      </c>
      <c r="T283" s="139">
        <f>S283*H283</f>
        <v>0</v>
      </c>
      <c r="AR283" s="140" t="s">
        <v>191</v>
      </c>
      <c r="AT283" s="140" t="s">
        <v>192</v>
      </c>
      <c r="AU283" s="140" t="s">
        <v>82</v>
      </c>
      <c r="AY283" s="17" t="s">
        <v>129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7" t="s">
        <v>79</v>
      </c>
      <c r="BK283" s="141">
        <f>ROUND(I283*H283,2)</f>
        <v>0</v>
      </c>
      <c r="BL283" s="17" t="s">
        <v>136</v>
      </c>
      <c r="BM283" s="140" t="s">
        <v>385</v>
      </c>
    </row>
    <row r="284" spans="2:65" s="12" customFormat="1" ht="10.199999999999999">
      <c r="B284" s="146"/>
      <c r="D284" s="147" t="s">
        <v>140</v>
      </c>
      <c r="E284" s="148" t="s">
        <v>19</v>
      </c>
      <c r="F284" s="149" t="s">
        <v>346</v>
      </c>
      <c r="H284" s="148" t="s">
        <v>19</v>
      </c>
      <c r="I284" s="150"/>
      <c r="L284" s="146"/>
      <c r="M284" s="151"/>
      <c r="T284" s="152"/>
      <c r="AT284" s="148" t="s">
        <v>140</v>
      </c>
      <c r="AU284" s="148" t="s">
        <v>82</v>
      </c>
      <c r="AV284" s="12" t="s">
        <v>79</v>
      </c>
      <c r="AW284" s="12" t="s">
        <v>33</v>
      </c>
      <c r="AX284" s="12" t="s">
        <v>72</v>
      </c>
      <c r="AY284" s="148" t="s">
        <v>129</v>
      </c>
    </row>
    <row r="285" spans="2:65" s="13" customFormat="1" ht="10.199999999999999">
      <c r="B285" s="153"/>
      <c r="D285" s="147" t="s">
        <v>140</v>
      </c>
      <c r="E285" s="154" t="s">
        <v>19</v>
      </c>
      <c r="F285" s="155" t="s">
        <v>381</v>
      </c>
      <c r="H285" s="156">
        <v>4.33</v>
      </c>
      <c r="I285" s="157"/>
      <c r="L285" s="153"/>
      <c r="M285" s="158"/>
      <c r="T285" s="159"/>
      <c r="AT285" s="154" t="s">
        <v>140</v>
      </c>
      <c r="AU285" s="154" t="s">
        <v>82</v>
      </c>
      <c r="AV285" s="13" t="s">
        <v>82</v>
      </c>
      <c r="AW285" s="13" t="s">
        <v>33</v>
      </c>
      <c r="AX285" s="13" t="s">
        <v>79</v>
      </c>
      <c r="AY285" s="154" t="s">
        <v>129</v>
      </c>
    </row>
    <row r="286" spans="2:65" s="13" customFormat="1" ht="10.199999999999999">
      <c r="B286" s="153"/>
      <c r="D286" s="147" t="s">
        <v>140</v>
      </c>
      <c r="F286" s="155" t="s">
        <v>386</v>
      </c>
      <c r="H286" s="156">
        <v>4.3949999999999996</v>
      </c>
      <c r="I286" s="157"/>
      <c r="L286" s="153"/>
      <c r="M286" s="158"/>
      <c r="T286" s="159"/>
      <c r="AT286" s="154" t="s">
        <v>140</v>
      </c>
      <c r="AU286" s="154" t="s">
        <v>82</v>
      </c>
      <c r="AV286" s="13" t="s">
        <v>82</v>
      </c>
      <c r="AW286" s="13" t="s">
        <v>4</v>
      </c>
      <c r="AX286" s="13" t="s">
        <v>79</v>
      </c>
      <c r="AY286" s="154" t="s">
        <v>129</v>
      </c>
    </row>
    <row r="287" spans="2:65" s="1" customFormat="1" ht="24.15" customHeight="1">
      <c r="B287" s="32"/>
      <c r="C287" s="129" t="s">
        <v>387</v>
      </c>
      <c r="D287" s="129" t="s">
        <v>131</v>
      </c>
      <c r="E287" s="130" t="s">
        <v>388</v>
      </c>
      <c r="F287" s="131" t="s">
        <v>389</v>
      </c>
      <c r="G287" s="132" t="s">
        <v>331</v>
      </c>
      <c r="H287" s="133">
        <v>6</v>
      </c>
      <c r="I287" s="134"/>
      <c r="J287" s="135">
        <f>ROUND(I287*H287,2)</f>
        <v>0</v>
      </c>
      <c r="K287" s="131" t="s">
        <v>135</v>
      </c>
      <c r="L287" s="32"/>
      <c r="M287" s="136" t="s">
        <v>19</v>
      </c>
      <c r="N287" s="137" t="s">
        <v>43</v>
      </c>
      <c r="P287" s="138">
        <f>O287*H287</f>
        <v>0</v>
      </c>
      <c r="Q287" s="138">
        <v>0</v>
      </c>
      <c r="R287" s="138">
        <f>Q287*H287</f>
        <v>0</v>
      </c>
      <c r="S287" s="138">
        <v>0</v>
      </c>
      <c r="T287" s="139">
        <f>S287*H287</f>
        <v>0</v>
      </c>
      <c r="AR287" s="140" t="s">
        <v>136</v>
      </c>
      <c r="AT287" s="140" t="s">
        <v>131</v>
      </c>
      <c r="AU287" s="140" t="s">
        <v>82</v>
      </c>
      <c r="AY287" s="17" t="s">
        <v>129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7" t="s">
        <v>79</v>
      </c>
      <c r="BK287" s="141">
        <f>ROUND(I287*H287,2)</f>
        <v>0</v>
      </c>
      <c r="BL287" s="17" t="s">
        <v>136</v>
      </c>
      <c r="BM287" s="140" t="s">
        <v>390</v>
      </c>
    </row>
    <row r="288" spans="2:65" s="1" customFormat="1" ht="10.199999999999999">
      <c r="B288" s="32"/>
      <c r="D288" s="142" t="s">
        <v>138</v>
      </c>
      <c r="F288" s="143" t="s">
        <v>391</v>
      </c>
      <c r="I288" s="144"/>
      <c r="L288" s="32"/>
      <c r="M288" s="145"/>
      <c r="T288" s="53"/>
      <c r="AT288" s="17" t="s">
        <v>138</v>
      </c>
      <c r="AU288" s="17" t="s">
        <v>82</v>
      </c>
    </row>
    <row r="289" spans="2:65" s="12" customFormat="1" ht="10.199999999999999">
      <c r="B289" s="146"/>
      <c r="D289" s="147" t="s">
        <v>140</v>
      </c>
      <c r="E289" s="148" t="s">
        <v>19</v>
      </c>
      <c r="F289" s="149" t="s">
        <v>392</v>
      </c>
      <c r="H289" s="148" t="s">
        <v>19</v>
      </c>
      <c r="I289" s="150"/>
      <c r="L289" s="146"/>
      <c r="M289" s="151"/>
      <c r="T289" s="152"/>
      <c r="AT289" s="148" t="s">
        <v>140</v>
      </c>
      <c r="AU289" s="148" t="s">
        <v>82</v>
      </c>
      <c r="AV289" s="12" t="s">
        <v>79</v>
      </c>
      <c r="AW289" s="12" t="s">
        <v>33</v>
      </c>
      <c r="AX289" s="12" t="s">
        <v>72</v>
      </c>
      <c r="AY289" s="148" t="s">
        <v>129</v>
      </c>
    </row>
    <row r="290" spans="2:65" s="13" customFormat="1" ht="10.199999999999999">
      <c r="B290" s="153"/>
      <c r="D290" s="147" t="s">
        <v>140</v>
      </c>
      <c r="E290" s="154" t="s">
        <v>19</v>
      </c>
      <c r="F290" s="155" t="s">
        <v>174</v>
      </c>
      <c r="H290" s="156">
        <v>6</v>
      </c>
      <c r="I290" s="157"/>
      <c r="L290" s="153"/>
      <c r="M290" s="158"/>
      <c r="T290" s="159"/>
      <c r="AT290" s="154" t="s">
        <v>140</v>
      </c>
      <c r="AU290" s="154" t="s">
        <v>82</v>
      </c>
      <c r="AV290" s="13" t="s">
        <v>82</v>
      </c>
      <c r="AW290" s="13" t="s">
        <v>33</v>
      </c>
      <c r="AX290" s="13" t="s">
        <v>79</v>
      </c>
      <c r="AY290" s="154" t="s">
        <v>129</v>
      </c>
    </row>
    <row r="291" spans="2:65" s="1" customFormat="1" ht="16.5" customHeight="1">
      <c r="B291" s="32"/>
      <c r="C291" s="167" t="s">
        <v>393</v>
      </c>
      <c r="D291" s="167" t="s">
        <v>192</v>
      </c>
      <c r="E291" s="168" t="s">
        <v>394</v>
      </c>
      <c r="F291" s="169" t="s">
        <v>395</v>
      </c>
      <c r="G291" s="170" t="s">
        <v>331</v>
      </c>
      <c r="H291" s="171">
        <v>6.09</v>
      </c>
      <c r="I291" s="172"/>
      <c r="J291" s="173">
        <f>ROUND(I291*H291,2)</f>
        <v>0</v>
      </c>
      <c r="K291" s="169" t="s">
        <v>135</v>
      </c>
      <c r="L291" s="174"/>
      <c r="M291" s="175" t="s">
        <v>19</v>
      </c>
      <c r="N291" s="176" t="s">
        <v>43</v>
      </c>
      <c r="P291" s="138">
        <f>O291*H291</f>
        <v>0</v>
      </c>
      <c r="Q291" s="138">
        <v>3.5899999999999999E-3</v>
      </c>
      <c r="R291" s="138">
        <f>Q291*H291</f>
        <v>2.18631E-2</v>
      </c>
      <c r="S291" s="138">
        <v>0</v>
      </c>
      <c r="T291" s="139">
        <f>S291*H291</f>
        <v>0</v>
      </c>
      <c r="AR291" s="140" t="s">
        <v>191</v>
      </c>
      <c r="AT291" s="140" t="s">
        <v>192</v>
      </c>
      <c r="AU291" s="140" t="s">
        <v>82</v>
      </c>
      <c r="AY291" s="17" t="s">
        <v>129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7" t="s">
        <v>79</v>
      </c>
      <c r="BK291" s="141">
        <f>ROUND(I291*H291,2)</f>
        <v>0</v>
      </c>
      <c r="BL291" s="17" t="s">
        <v>136</v>
      </c>
      <c r="BM291" s="140" t="s">
        <v>396</v>
      </c>
    </row>
    <row r="292" spans="2:65" s="12" customFormat="1" ht="10.199999999999999">
      <c r="B292" s="146"/>
      <c r="D292" s="147" t="s">
        <v>140</v>
      </c>
      <c r="E292" s="148" t="s">
        <v>19</v>
      </c>
      <c r="F292" s="149" t="s">
        <v>346</v>
      </c>
      <c r="H292" s="148" t="s">
        <v>19</v>
      </c>
      <c r="I292" s="150"/>
      <c r="L292" s="146"/>
      <c r="M292" s="151"/>
      <c r="T292" s="152"/>
      <c r="AT292" s="148" t="s">
        <v>140</v>
      </c>
      <c r="AU292" s="148" t="s">
        <v>82</v>
      </c>
      <c r="AV292" s="12" t="s">
        <v>79</v>
      </c>
      <c r="AW292" s="12" t="s">
        <v>33</v>
      </c>
      <c r="AX292" s="12" t="s">
        <v>72</v>
      </c>
      <c r="AY292" s="148" t="s">
        <v>129</v>
      </c>
    </row>
    <row r="293" spans="2:65" s="13" customFormat="1" ht="10.199999999999999">
      <c r="B293" s="153"/>
      <c r="D293" s="147" t="s">
        <v>140</v>
      </c>
      <c r="E293" s="154" t="s">
        <v>19</v>
      </c>
      <c r="F293" s="155" t="s">
        <v>174</v>
      </c>
      <c r="H293" s="156">
        <v>6</v>
      </c>
      <c r="I293" s="157"/>
      <c r="L293" s="153"/>
      <c r="M293" s="158"/>
      <c r="T293" s="159"/>
      <c r="AT293" s="154" t="s">
        <v>140</v>
      </c>
      <c r="AU293" s="154" t="s">
        <v>82</v>
      </c>
      <c r="AV293" s="13" t="s">
        <v>82</v>
      </c>
      <c r="AW293" s="13" t="s">
        <v>33</v>
      </c>
      <c r="AX293" s="13" t="s">
        <v>79</v>
      </c>
      <c r="AY293" s="154" t="s">
        <v>129</v>
      </c>
    </row>
    <row r="294" spans="2:65" s="13" customFormat="1" ht="10.199999999999999">
      <c r="B294" s="153"/>
      <c r="D294" s="147" t="s">
        <v>140</v>
      </c>
      <c r="F294" s="155" t="s">
        <v>397</v>
      </c>
      <c r="H294" s="156">
        <v>6.09</v>
      </c>
      <c r="I294" s="157"/>
      <c r="L294" s="153"/>
      <c r="M294" s="158"/>
      <c r="T294" s="159"/>
      <c r="AT294" s="154" t="s">
        <v>140</v>
      </c>
      <c r="AU294" s="154" t="s">
        <v>82</v>
      </c>
      <c r="AV294" s="13" t="s">
        <v>82</v>
      </c>
      <c r="AW294" s="13" t="s">
        <v>4</v>
      </c>
      <c r="AX294" s="13" t="s">
        <v>79</v>
      </c>
      <c r="AY294" s="154" t="s">
        <v>129</v>
      </c>
    </row>
    <row r="295" spans="2:65" s="1" customFormat="1" ht="24.15" customHeight="1">
      <c r="B295" s="32"/>
      <c r="C295" s="129" t="s">
        <v>398</v>
      </c>
      <c r="D295" s="129" t="s">
        <v>131</v>
      </c>
      <c r="E295" s="130" t="s">
        <v>399</v>
      </c>
      <c r="F295" s="131" t="s">
        <v>400</v>
      </c>
      <c r="G295" s="132" t="s">
        <v>331</v>
      </c>
      <c r="H295" s="133">
        <v>4</v>
      </c>
      <c r="I295" s="134"/>
      <c r="J295" s="135">
        <f>ROUND(I295*H295,2)</f>
        <v>0</v>
      </c>
      <c r="K295" s="131" t="s">
        <v>135</v>
      </c>
      <c r="L295" s="32"/>
      <c r="M295" s="136" t="s">
        <v>19</v>
      </c>
      <c r="N295" s="137" t="s">
        <v>43</v>
      </c>
      <c r="P295" s="138">
        <f>O295*H295</f>
        <v>0</v>
      </c>
      <c r="Q295" s="138">
        <v>0</v>
      </c>
      <c r="R295" s="138">
        <f>Q295*H295</f>
        <v>0</v>
      </c>
      <c r="S295" s="138">
        <v>0</v>
      </c>
      <c r="T295" s="139">
        <f>S295*H295</f>
        <v>0</v>
      </c>
      <c r="AR295" s="140" t="s">
        <v>136</v>
      </c>
      <c r="AT295" s="140" t="s">
        <v>131</v>
      </c>
      <c r="AU295" s="140" t="s">
        <v>82</v>
      </c>
      <c r="AY295" s="17" t="s">
        <v>129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7" t="s">
        <v>79</v>
      </c>
      <c r="BK295" s="141">
        <f>ROUND(I295*H295,2)</f>
        <v>0</v>
      </c>
      <c r="BL295" s="17" t="s">
        <v>136</v>
      </c>
      <c r="BM295" s="140" t="s">
        <v>401</v>
      </c>
    </row>
    <row r="296" spans="2:65" s="1" customFormat="1" ht="10.199999999999999">
      <c r="B296" s="32"/>
      <c r="D296" s="142" t="s">
        <v>138</v>
      </c>
      <c r="F296" s="143" t="s">
        <v>402</v>
      </c>
      <c r="I296" s="144"/>
      <c r="L296" s="32"/>
      <c r="M296" s="145"/>
      <c r="T296" s="53"/>
      <c r="AT296" s="17" t="s">
        <v>138</v>
      </c>
      <c r="AU296" s="17" t="s">
        <v>82</v>
      </c>
    </row>
    <row r="297" spans="2:65" s="12" customFormat="1" ht="10.199999999999999">
      <c r="B297" s="146"/>
      <c r="D297" s="147" t="s">
        <v>140</v>
      </c>
      <c r="E297" s="148" t="s">
        <v>19</v>
      </c>
      <c r="F297" s="149" t="s">
        <v>403</v>
      </c>
      <c r="H297" s="148" t="s">
        <v>19</v>
      </c>
      <c r="I297" s="150"/>
      <c r="L297" s="146"/>
      <c r="M297" s="151"/>
      <c r="T297" s="152"/>
      <c r="AT297" s="148" t="s">
        <v>140</v>
      </c>
      <c r="AU297" s="148" t="s">
        <v>82</v>
      </c>
      <c r="AV297" s="12" t="s">
        <v>79</v>
      </c>
      <c r="AW297" s="12" t="s">
        <v>33</v>
      </c>
      <c r="AX297" s="12" t="s">
        <v>72</v>
      </c>
      <c r="AY297" s="148" t="s">
        <v>129</v>
      </c>
    </row>
    <row r="298" spans="2:65" s="13" customFormat="1" ht="10.199999999999999">
      <c r="B298" s="153"/>
      <c r="D298" s="147" t="s">
        <v>140</v>
      </c>
      <c r="E298" s="154" t="s">
        <v>19</v>
      </c>
      <c r="F298" s="155" t="s">
        <v>136</v>
      </c>
      <c r="H298" s="156">
        <v>4</v>
      </c>
      <c r="I298" s="157"/>
      <c r="L298" s="153"/>
      <c r="M298" s="158"/>
      <c r="T298" s="159"/>
      <c r="AT298" s="154" t="s">
        <v>140</v>
      </c>
      <c r="AU298" s="154" t="s">
        <v>82</v>
      </c>
      <c r="AV298" s="13" t="s">
        <v>82</v>
      </c>
      <c r="AW298" s="13" t="s">
        <v>33</v>
      </c>
      <c r="AX298" s="13" t="s">
        <v>79</v>
      </c>
      <c r="AY298" s="154" t="s">
        <v>129</v>
      </c>
    </row>
    <row r="299" spans="2:65" s="1" customFormat="1" ht="16.5" customHeight="1">
      <c r="B299" s="32"/>
      <c r="C299" s="167" t="s">
        <v>404</v>
      </c>
      <c r="D299" s="167" t="s">
        <v>192</v>
      </c>
      <c r="E299" s="168" t="s">
        <v>405</v>
      </c>
      <c r="F299" s="169" t="s">
        <v>406</v>
      </c>
      <c r="G299" s="170" t="s">
        <v>331</v>
      </c>
      <c r="H299" s="171">
        <v>4.0599999999999996</v>
      </c>
      <c r="I299" s="172"/>
      <c r="J299" s="173">
        <f>ROUND(I299*H299,2)</f>
        <v>0</v>
      </c>
      <c r="K299" s="169" t="s">
        <v>19</v>
      </c>
      <c r="L299" s="174"/>
      <c r="M299" s="175" t="s">
        <v>19</v>
      </c>
      <c r="N299" s="176" t="s">
        <v>43</v>
      </c>
      <c r="P299" s="138">
        <f>O299*H299</f>
        <v>0</v>
      </c>
      <c r="Q299" s="138">
        <v>4.81E-3</v>
      </c>
      <c r="R299" s="138">
        <f>Q299*H299</f>
        <v>1.9528599999999997E-2</v>
      </c>
      <c r="S299" s="138">
        <v>0</v>
      </c>
      <c r="T299" s="139">
        <f>S299*H299</f>
        <v>0</v>
      </c>
      <c r="AR299" s="140" t="s">
        <v>191</v>
      </c>
      <c r="AT299" s="140" t="s">
        <v>192</v>
      </c>
      <c r="AU299" s="140" t="s">
        <v>82</v>
      </c>
      <c r="AY299" s="17" t="s">
        <v>129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7" t="s">
        <v>79</v>
      </c>
      <c r="BK299" s="141">
        <f>ROUND(I299*H299,2)</f>
        <v>0</v>
      </c>
      <c r="BL299" s="17" t="s">
        <v>136</v>
      </c>
      <c r="BM299" s="140" t="s">
        <v>407</v>
      </c>
    </row>
    <row r="300" spans="2:65" s="12" customFormat="1" ht="10.199999999999999">
      <c r="B300" s="146"/>
      <c r="D300" s="147" t="s">
        <v>140</v>
      </c>
      <c r="E300" s="148" t="s">
        <v>19</v>
      </c>
      <c r="F300" s="149" t="s">
        <v>346</v>
      </c>
      <c r="H300" s="148" t="s">
        <v>19</v>
      </c>
      <c r="I300" s="150"/>
      <c r="L300" s="146"/>
      <c r="M300" s="151"/>
      <c r="T300" s="152"/>
      <c r="AT300" s="148" t="s">
        <v>140</v>
      </c>
      <c r="AU300" s="148" t="s">
        <v>82</v>
      </c>
      <c r="AV300" s="12" t="s">
        <v>79</v>
      </c>
      <c r="AW300" s="12" t="s">
        <v>33</v>
      </c>
      <c r="AX300" s="12" t="s">
        <v>72</v>
      </c>
      <c r="AY300" s="148" t="s">
        <v>129</v>
      </c>
    </row>
    <row r="301" spans="2:65" s="13" customFormat="1" ht="10.199999999999999">
      <c r="B301" s="153"/>
      <c r="D301" s="147" t="s">
        <v>140</v>
      </c>
      <c r="E301" s="154" t="s">
        <v>19</v>
      </c>
      <c r="F301" s="155" t="s">
        <v>136</v>
      </c>
      <c r="H301" s="156">
        <v>4</v>
      </c>
      <c r="I301" s="157"/>
      <c r="L301" s="153"/>
      <c r="M301" s="158"/>
      <c r="T301" s="159"/>
      <c r="AT301" s="154" t="s">
        <v>140</v>
      </c>
      <c r="AU301" s="154" t="s">
        <v>82</v>
      </c>
      <c r="AV301" s="13" t="s">
        <v>82</v>
      </c>
      <c r="AW301" s="13" t="s">
        <v>33</v>
      </c>
      <c r="AX301" s="13" t="s">
        <v>79</v>
      </c>
      <c r="AY301" s="154" t="s">
        <v>129</v>
      </c>
    </row>
    <row r="302" spans="2:65" s="13" customFormat="1" ht="10.199999999999999">
      <c r="B302" s="153"/>
      <c r="D302" s="147" t="s">
        <v>140</v>
      </c>
      <c r="F302" s="155" t="s">
        <v>408</v>
      </c>
      <c r="H302" s="156">
        <v>4.0599999999999996</v>
      </c>
      <c r="I302" s="157"/>
      <c r="L302" s="153"/>
      <c r="M302" s="158"/>
      <c r="T302" s="159"/>
      <c r="AT302" s="154" t="s">
        <v>140</v>
      </c>
      <c r="AU302" s="154" t="s">
        <v>82</v>
      </c>
      <c r="AV302" s="13" t="s">
        <v>82</v>
      </c>
      <c r="AW302" s="13" t="s">
        <v>4</v>
      </c>
      <c r="AX302" s="13" t="s">
        <v>79</v>
      </c>
      <c r="AY302" s="154" t="s">
        <v>129</v>
      </c>
    </row>
    <row r="303" spans="2:65" s="11" customFormat="1" ht="22.8" customHeight="1">
      <c r="B303" s="117"/>
      <c r="D303" s="118" t="s">
        <v>71</v>
      </c>
      <c r="E303" s="127" t="s">
        <v>409</v>
      </c>
      <c r="F303" s="127" t="s">
        <v>410</v>
      </c>
      <c r="I303" s="120"/>
      <c r="J303" s="128">
        <f>BK303</f>
        <v>0</v>
      </c>
      <c r="L303" s="117"/>
      <c r="M303" s="122"/>
      <c r="P303" s="123">
        <f>SUM(P304:P361)</f>
        <v>0</v>
      </c>
      <c r="R303" s="123">
        <f>SUM(R304:R361)</f>
        <v>0.1625675</v>
      </c>
      <c r="T303" s="124">
        <f>SUM(T304:T361)</f>
        <v>0</v>
      </c>
      <c r="AR303" s="118" t="s">
        <v>79</v>
      </c>
      <c r="AT303" s="125" t="s">
        <v>71</v>
      </c>
      <c r="AU303" s="125" t="s">
        <v>79</v>
      </c>
      <c r="AY303" s="118" t="s">
        <v>129</v>
      </c>
      <c r="BK303" s="126">
        <f>SUM(BK304:BK361)</f>
        <v>0</v>
      </c>
    </row>
    <row r="304" spans="2:65" s="1" customFormat="1" ht="24.15" customHeight="1">
      <c r="B304" s="32"/>
      <c r="C304" s="129" t="s">
        <v>411</v>
      </c>
      <c r="D304" s="129" t="s">
        <v>131</v>
      </c>
      <c r="E304" s="130" t="s">
        <v>412</v>
      </c>
      <c r="F304" s="131" t="s">
        <v>413</v>
      </c>
      <c r="G304" s="132" t="s">
        <v>331</v>
      </c>
      <c r="H304" s="133">
        <v>1</v>
      </c>
      <c r="I304" s="134"/>
      <c r="J304" s="135">
        <f>ROUND(I304*H304,2)</f>
        <v>0</v>
      </c>
      <c r="K304" s="131" t="s">
        <v>135</v>
      </c>
      <c r="L304" s="32"/>
      <c r="M304" s="136" t="s">
        <v>19</v>
      </c>
      <c r="N304" s="137" t="s">
        <v>43</v>
      </c>
      <c r="P304" s="138">
        <f>O304*H304</f>
        <v>0</v>
      </c>
      <c r="Q304" s="138">
        <v>1.6199999999999999E-3</v>
      </c>
      <c r="R304" s="138">
        <f>Q304*H304</f>
        <v>1.6199999999999999E-3</v>
      </c>
      <c r="S304" s="138">
        <v>0</v>
      </c>
      <c r="T304" s="139">
        <f>S304*H304</f>
        <v>0</v>
      </c>
      <c r="AR304" s="140" t="s">
        <v>136</v>
      </c>
      <c r="AT304" s="140" t="s">
        <v>131</v>
      </c>
      <c r="AU304" s="140" t="s">
        <v>82</v>
      </c>
      <c r="AY304" s="17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7" t="s">
        <v>79</v>
      </c>
      <c r="BK304" s="141">
        <f>ROUND(I304*H304,2)</f>
        <v>0</v>
      </c>
      <c r="BL304" s="17" t="s">
        <v>136</v>
      </c>
      <c r="BM304" s="140" t="s">
        <v>414</v>
      </c>
    </row>
    <row r="305" spans="2:65" s="1" customFormat="1" ht="10.199999999999999">
      <c r="B305" s="32"/>
      <c r="D305" s="142" t="s">
        <v>138</v>
      </c>
      <c r="F305" s="143" t="s">
        <v>415</v>
      </c>
      <c r="I305" s="144"/>
      <c r="L305" s="32"/>
      <c r="M305" s="145"/>
      <c r="T305" s="53"/>
      <c r="AT305" s="17" t="s">
        <v>138</v>
      </c>
      <c r="AU305" s="17" t="s">
        <v>82</v>
      </c>
    </row>
    <row r="306" spans="2:65" s="12" customFormat="1" ht="10.199999999999999">
      <c r="B306" s="146"/>
      <c r="D306" s="147" t="s">
        <v>140</v>
      </c>
      <c r="E306" s="148" t="s">
        <v>19</v>
      </c>
      <c r="F306" s="149" t="s">
        <v>416</v>
      </c>
      <c r="H306" s="148" t="s">
        <v>19</v>
      </c>
      <c r="I306" s="150"/>
      <c r="L306" s="146"/>
      <c r="M306" s="151"/>
      <c r="T306" s="152"/>
      <c r="AT306" s="148" t="s">
        <v>140</v>
      </c>
      <c r="AU306" s="148" t="s">
        <v>82</v>
      </c>
      <c r="AV306" s="12" t="s">
        <v>79</v>
      </c>
      <c r="AW306" s="12" t="s">
        <v>33</v>
      </c>
      <c r="AX306" s="12" t="s">
        <v>72</v>
      </c>
      <c r="AY306" s="148" t="s">
        <v>129</v>
      </c>
    </row>
    <row r="307" spans="2:65" s="12" customFormat="1" ht="10.199999999999999">
      <c r="B307" s="146"/>
      <c r="D307" s="147" t="s">
        <v>140</v>
      </c>
      <c r="E307" s="148" t="s">
        <v>19</v>
      </c>
      <c r="F307" s="149" t="s">
        <v>417</v>
      </c>
      <c r="H307" s="148" t="s">
        <v>19</v>
      </c>
      <c r="I307" s="150"/>
      <c r="L307" s="146"/>
      <c r="M307" s="151"/>
      <c r="T307" s="152"/>
      <c r="AT307" s="148" t="s">
        <v>140</v>
      </c>
      <c r="AU307" s="148" t="s">
        <v>82</v>
      </c>
      <c r="AV307" s="12" t="s">
        <v>79</v>
      </c>
      <c r="AW307" s="12" t="s">
        <v>33</v>
      </c>
      <c r="AX307" s="12" t="s">
        <v>72</v>
      </c>
      <c r="AY307" s="148" t="s">
        <v>129</v>
      </c>
    </row>
    <row r="308" spans="2:65" s="13" customFormat="1" ht="10.199999999999999">
      <c r="B308" s="153"/>
      <c r="D308" s="147" t="s">
        <v>140</v>
      </c>
      <c r="E308" s="154" t="s">
        <v>19</v>
      </c>
      <c r="F308" s="155" t="s">
        <v>79</v>
      </c>
      <c r="H308" s="156">
        <v>1</v>
      </c>
      <c r="I308" s="157"/>
      <c r="L308" s="153"/>
      <c r="M308" s="158"/>
      <c r="T308" s="159"/>
      <c r="AT308" s="154" t="s">
        <v>140</v>
      </c>
      <c r="AU308" s="154" t="s">
        <v>82</v>
      </c>
      <c r="AV308" s="13" t="s">
        <v>82</v>
      </c>
      <c r="AW308" s="13" t="s">
        <v>33</v>
      </c>
      <c r="AX308" s="13" t="s">
        <v>79</v>
      </c>
      <c r="AY308" s="154" t="s">
        <v>129</v>
      </c>
    </row>
    <row r="309" spans="2:65" s="1" customFormat="1" ht="16.5" customHeight="1">
      <c r="B309" s="32"/>
      <c r="C309" s="167" t="s">
        <v>259</v>
      </c>
      <c r="D309" s="167" t="s">
        <v>192</v>
      </c>
      <c r="E309" s="168" t="s">
        <v>418</v>
      </c>
      <c r="F309" s="169" t="s">
        <v>419</v>
      </c>
      <c r="G309" s="170" t="s">
        <v>331</v>
      </c>
      <c r="H309" s="171">
        <v>1</v>
      </c>
      <c r="I309" s="172"/>
      <c r="J309" s="173">
        <f>ROUND(I309*H309,2)</f>
        <v>0</v>
      </c>
      <c r="K309" s="169" t="s">
        <v>135</v>
      </c>
      <c r="L309" s="174"/>
      <c r="M309" s="175" t="s">
        <v>19</v>
      </c>
      <c r="N309" s="176" t="s">
        <v>43</v>
      </c>
      <c r="P309" s="138">
        <f>O309*H309</f>
        <v>0</v>
      </c>
      <c r="Q309" s="138">
        <v>1.555E-2</v>
      </c>
      <c r="R309" s="138">
        <f>Q309*H309</f>
        <v>1.555E-2</v>
      </c>
      <c r="S309" s="138">
        <v>0</v>
      </c>
      <c r="T309" s="139">
        <f>S309*H309</f>
        <v>0</v>
      </c>
      <c r="AR309" s="140" t="s">
        <v>191</v>
      </c>
      <c r="AT309" s="140" t="s">
        <v>192</v>
      </c>
      <c r="AU309" s="140" t="s">
        <v>82</v>
      </c>
      <c r="AY309" s="17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7" t="s">
        <v>79</v>
      </c>
      <c r="BK309" s="141">
        <f>ROUND(I309*H309,2)</f>
        <v>0</v>
      </c>
      <c r="BL309" s="17" t="s">
        <v>136</v>
      </c>
      <c r="BM309" s="140" t="s">
        <v>420</v>
      </c>
    </row>
    <row r="310" spans="2:65" s="12" customFormat="1" ht="10.199999999999999">
      <c r="B310" s="146"/>
      <c r="D310" s="147" t="s">
        <v>140</v>
      </c>
      <c r="E310" s="148" t="s">
        <v>19</v>
      </c>
      <c r="F310" s="149" t="s">
        <v>346</v>
      </c>
      <c r="H310" s="148" t="s">
        <v>19</v>
      </c>
      <c r="I310" s="150"/>
      <c r="L310" s="146"/>
      <c r="M310" s="151"/>
      <c r="T310" s="152"/>
      <c r="AT310" s="148" t="s">
        <v>140</v>
      </c>
      <c r="AU310" s="148" t="s">
        <v>82</v>
      </c>
      <c r="AV310" s="12" t="s">
        <v>79</v>
      </c>
      <c r="AW310" s="12" t="s">
        <v>33</v>
      </c>
      <c r="AX310" s="12" t="s">
        <v>72</v>
      </c>
      <c r="AY310" s="148" t="s">
        <v>129</v>
      </c>
    </row>
    <row r="311" spans="2:65" s="13" customFormat="1" ht="10.199999999999999">
      <c r="B311" s="153"/>
      <c r="D311" s="147" t="s">
        <v>140</v>
      </c>
      <c r="E311" s="154" t="s">
        <v>19</v>
      </c>
      <c r="F311" s="155" t="s">
        <v>79</v>
      </c>
      <c r="H311" s="156">
        <v>1</v>
      </c>
      <c r="I311" s="157"/>
      <c r="L311" s="153"/>
      <c r="M311" s="158"/>
      <c r="T311" s="159"/>
      <c r="AT311" s="154" t="s">
        <v>140</v>
      </c>
      <c r="AU311" s="154" t="s">
        <v>82</v>
      </c>
      <c r="AV311" s="13" t="s">
        <v>82</v>
      </c>
      <c r="AW311" s="13" t="s">
        <v>33</v>
      </c>
      <c r="AX311" s="13" t="s">
        <v>79</v>
      </c>
      <c r="AY311" s="154" t="s">
        <v>129</v>
      </c>
    </row>
    <row r="312" spans="2:65" s="1" customFormat="1" ht="16.5" customHeight="1">
      <c r="B312" s="32"/>
      <c r="C312" s="167" t="s">
        <v>421</v>
      </c>
      <c r="D312" s="167" t="s">
        <v>192</v>
      </c>
      <c r="E312" s="168" t="s">
        <v>422</v>
      </c>
      <c r="F312" s="169" t="s">
        <v>423</v>
      </c>
      <c r="G312" s="170" t="s">
        <v>331</v>
      </c>
      <c r="H312" s="171">
        <v>1</v>
      </c>
      <c r="I312" s="172"/>
      <c r="J312" s="173">
        <f>ROUND(I312*H312,2)</f>
        <v>0</v>
      </c>
      <c r="K312" s="169" t="s">
        <v>135</v>
      </c>
      <c r="L312" s="174"/>
      <c r="M312" s="175" t="s">
        <v>19</v>
      </c>
      <c r="N312" s="176" t="s">
        <v>43</v>
      </c>
      <c r="P312" s="138">
        <f>O312*H312</f>
        <v>0</v>
      </c>
      <c r="Q312" s="138">
        <v>3.5000000000000001E-3</v>
      </c>
      <c r="R312" s="138">
        <f>Q312*H312</f>
        <v>3.5000000000000001E-3</v>
      </c>
      <c r="S312" s="138">
        <v>0</v>
      </c>
      <c r="T312" s="139">
        <f>S312*H312</f>
        <v>0</v>
      </c>
      <c r="AR312" s="140" t="s">
        <v>191</v>
      </c>
      <c r="AT312" s="140" t="s">
        <v>192</v>
      </c>
      <c r="AU312" s="140" t="s">
        <v>82</v>
      </c>
      <c r="AY312" s="17" t="s">
        <v>129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7" t="s">
        <v>79</v>
      </c>
      <c r="BK312" s="141">
        <f>ROUND(I312*H312,2)</f>
        <v>0</v>
      </c>
      <c r="BL312" s="17" t="s">
        <v>136</v>
      </c>
      <c r="BM312" s="140" t="s">
        <v>424</v>
      </c>
    </row>
    <row r="313" spans="2:65" s="12" customFormat="1" ht="10.199999999999999">
      <c r="B313" s="146"/>
      <c r="D313" s="147" t="s">
        <v>140</v>
      </c>
      <c r="E313" s="148" t="s">
        <v>19</v>
      </c>
      <c r="F313" s="149" t="s">
        <v>346</v>
      </c>
      <c r="H313" s="148" t="s">
        <v>19</v>
      </c>
      <c r="I313" s="150"/>
      <c r="L313" s="146"/>
      <c r="M313" s="151"/>
      <c r="T313" s="152"/>
      <c r="AT313" s="148" t="s">
        <v>140</v>
      </c>
      <c r="AU313" s="148" t="s">
        <v>82</v>
      </c>
      <c r="AV313" s="12" t="s">
        <v>79</v>
      </c>
      <c r="AW313" s="12" t="s">
        <v>33</v>
      </c>
      <c r="AX313" s="12" t="s">
        <v>72</v>
      </c>
      <c r="AY313" s="148" t="s">
        <v>129</v>
      </c>
    </row>
    <row r="314" spans="2:65" s="13" customFormat="1" ht="10.199999999999999">
      <c r="B314" s="153"/>
      <c r="D314" s="147" t="s">
        <v>140</v>
      </c>
      <c r="E314" s="154" t="s">
        <v>19</v>
      </c>
      <c r="F314" s="155" t="s">
        <v>79</v>
      </c>
      <c r="H314" s="156">
        <v>1</v>
      </c>
      <c r="I314" s="157"/>
      <c r="L314" s="153"/>
      <c r="M314" s="158"/>
      <c r="T314" s="159"/>
      <c r="AT314" s="154" t="s">
        <v>140</v>
      </c>
      <c r="AU314" s="154" t="s">
        <v>82</v>
      </c>
      <c r="AV314" s="13" t="s">
        <v>82</v>
      </c>
      <c r="AW314" s="13" t="s">
        <v>33</v>
      </c>
      <c r="AX314" s="13" t="s">
        <v>79</v>
      </c>
      <c r="AY314" s="154" t="s">
        <v>129</v>
      </c>
    </row>
    <row r="315" spans="2:65" s="1" customFormat="1" ht="16.5" customHeight="1">
      <c r="B315" s="32"/>
      <c r="C315" s="129" t="s">
        <v>425</v>
      </c>
      <c r="D315" s="129" t="s">
        <v>131</v>
      </c>
      <c r="E315" s="130" t="s">
        <v>426</v>
      </c>
      <c r="F315" s="131" t="s">
        <v>427</v>
      </c>
      <c r="G315" s="132" t="s">
        <v>331</v>
      </c>
      <c r="H315" s="133">
        <v>1</v>
      </c>
      <c r="I315" s="134"/>
      <c r="J315" s="135">
        <f>ROUND(I315*H315,2)</f>
        <v>0</v>
      </c>
      <c r="K315" s="131" t="s">
        <v>135</v>
      </c>
      <c r="L315" s="32"/>
      <c r="M315" s="136" t="s">
        <v>19</v>
      </c>
      <c r="N315" s="137" t="s">
        <v>43</v>
      </c>
      <c r="P315" s="138">
        <f>O315*H315</f>
        <v>0</v>
      </c>
      <c r="Q315" s="138">
        <v>1.3600000000000001E-3</v>
      </c>
      <c r="R315" s="138">
        <f>Q315*H315</f>
        <v>1.3600000000000001E-3</v>
      </c>
      <c r="S315" s="138">
        <v>0</v>
      </c>
      <c r="T315" s="139">
        <f>S315*H315</f>
        <v>0</v>
      </c>
      <c r="AR315" s="140" t="s">
        <v>136</v>
      </c>
      <c r="AT315" s="140" t="s">
        <v>131</v>
      </c>
      <c r="AU315" s="140" t="s">
        <v>82</v>
      </c>
      <c r="AY315" s="17" t="s">
        <v>129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7" t="s">
        <v>79</v>
      </c>
      <c r="BK315" s="141">
        <f>ROUND(I315*H315,2)</f>
        <v>0</v>
      </c>
      <c r="BL315" s="17" t="s">
        <v>136</v>
      </c>
      <c r="BM315" s="140" t="s">
        <v>428</v>
      </c>
    </row>
    <row r="316" spans="2:65" s="1" customFormat="1" ht="10.199999999999999">
      <c r="B316" s="32"/>
      <c r="D316" s="142" t="s">
        <v>138</v>
      </c>
      <c r="F316" s="143" t="s">
        <v>429</v>
      </c>
      <c r="I316" s="144"/>
      <c r="L316" s="32"/>
      <c r="M316" s="145"/>
      <c r="T316" s="53"/>
      <c r="AT316" s="17" t="s">
        <v>138</v>
      </c>
      <c r="AU316" s="17" t="s">
        <v>82</v>
      </c>
    </row>
    <row r="317" spans="2:65" s="12" customFormat="1" ht="10.199999999999999">
      <c r="B317" s="146"/>
      <c r="D317" s="147" t="s">
        <v>140</v>
      </c>
      <c r="E317" s="148" t="s">
        <v>19</v>
      </c>
      <c r="F317" s="149" t="s">
        <v>430</v>
      </c>
      <c r="H317" s="148" t="s">
        <v>19</v>
      </c>
      <c r="I317" s="150"/>
      <c r="L317" s="146"/>
      <c r="M317" s="151"/>
      <c r="T317" s="152"/>
      <c r="AT317" s="148" t="s">
        <v>140</v>
      </c>
      <c r="AU317" s="148" t="s">
        <v>82</v>
      </c>
      <c r="AV317" s="12" t="s">
        <v>79</v>
      </c>
      <c r="AW317" s="12" t="s">
        <v>33</v>
      </c>
      <c r="AX317" s="12" t="s">
        <v>72</v>
      </c>
      <c r="AY317" s="148" t="s">
        <v>129</v>
      </c>
    </row>
    <row r="318" spans="2:65" s="13" customFormat="1" ht="10.199999999999999">
      <c r="B318" s="153"/>
      <c r="D318" s="147" t="s">
        <v>140</v>
      </c>
      <c r="E318" s="154" t="s">
        <v>19</v>
      </c>
      <c r="F318" s="155" t="s">
        <v>79</v>
      </c>
      <c r="H318" s="156">
        <v>1</v>
      </c>
      <c r="I318" s="157"/>
      <c r="L318" s="153"/>
      <c r="M318" s="158"/>
      <c r="T318" s="159"/>
      <c r="AT318" s="154" t="s">
        <v>140</v>
      </c>
      <c r="AU318" s="154" t="s">
        <v>82</v>
      </c>
      <c r="AV318" s="13" t="s">
        <v>82</v>
      </c>
      <c r="AW318" s="13" t="s">
        <v>33</v>
      </c>
      <c r="AX318" s="13" t="s">
        <v>79</v>
      </c>
      <c r="AY318" s="154" t="s">
        <v>129</v>
      </c>
    </row>
    <row r="319" spans="2:65" s="1" customFormat="1" ht="16.5" customHeight="1">
      <c r="B319" s="32"/>
      <c r="C319" s="167" t="s">
        <v>431</v>
      </c>
      <c r="D319" s="167" t="s">
        <v>192</v>
      </c>
      <c r="E319" s="168" t="s">
        <v>432</v>
      </c>
      <c r="F319" s="169" t="s">
        <v>433</v>
      </c>
      <c r="G319" s="170" t="s">
        <v>331</v>
      </c>
      <c r="H319" s="171">
        <v>1</v>
      </c>
      <c r="I319" s="172"/>
      <c r="J319" s="173">
        <f>ROUND(I319*H319,2)</f>
        <v>0</v>
      </c>
      <c r="K319" s="169" t="s">
        <v>135</v>
      </c>
      <c r="L319" s="174"/>
      <c r="M319" s="175" t="s">
        <v>19</v>
      </c>
      <c r="N319" s="176" t="s">
        <v>43</v>
      </c>
      <c r="P319" s="138">
        <f>O319*H319</f>
        <v>0</v>
      </c>
      <c r="Q319" s="138">
        <v>4.8000000000000001E-2</v>
      </c>
      <c r="R319" s="138">
        <f>Q319*H319</f>
        <v>4.8000000000000001E-2</v>
      </c>
      <c r="S319" s="138">
        <v>0</v>
      </c>
      <c r="T319" s="139">
        <f>S319*H319</f>
        <v>0</v>
      </c>
      <c r="AR319" s="140" t="s">
        <v>191</v>
      </c>
      <c r="AT319" s="140" t="s">
        <v>192</v>
      </c>
      <c r="AU319" s="140" t="s">
        <v>82</v>
      </c>
      <c r="AY319" s="17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7" t="s">
        <v>79</v>
      </c>
      <c r="BK319" s="141">
        <f>ROUND(I319*H319,2)</f>
        <v>0</v>
      </c>
      <c r="BL319" s="17" t="s">
        <v>136</v>
      </c>
      <c r="BM319" s="140" t="s">
        <v>434</v>
      </c>
    </row>
    <row r="320" spans="2:65" s="12" customFormat="1" ht="10.199999999999999">
      <c r="B320" s="146"/>
      <c r="D320" s="147" t="s">
        <v>140</v>
      </c>
      <c r="E320" s="148" t="s">
        <v>19</v>
      </c>
      <c r="F320" s="149" t="s">
        <v>346</v>
      </c>
      <c r="H320" s="148" t="s">
        <v>19</v>
      </c>
      <c r="I320" s="150"/>
      <c r="L320" s="146"/>
      <c r="M320" s="151"/>
      <c r="T320" s="152"/>
      <c r="AT320" s="148" t="s">
        <v>140</v>
      </c>
      <c r="AU320" s="148" t="s">
        <v>82</v>
      </c>
      <c r="AV320" s="12" t="s">
        <v>79</v>
      </c>
      <c r="AW320" s="12" t="s">
        <v>33</v>
      </c>
      <c r="AX320" s="12" t="s">
        <v>72</v>
      </c>
      <c r="AY320" s="148" t="s">
        <v>129</v>
      </c>
    </row>
    <row r="321" spans="2:65" s="13" customFormat="1" ht="10.199999999999999">
      <c r="B321" s="153"/>
      <c r="D321" s="147" t="s">
        <v>140</v>
      </c>
      <c r="E321" s="154" t="s">
        <v>19</v>
      </c>
      <c r="F321" s="155" t="s">
        <v>79</v>
      </c>
      <c r="H321" s="156">
        <v>1</v>
      </c>
      <c r="I321" s="157"/>
      <c r="L321" s="153"/>
      <c r="M321" s="158"/>
      <c r="T321" s="159"/>
      <c r="AT321" s="154" t="s">
        <v>140</v>
      </c>
      <c r="AU321" s="154" t="s">
        <v>82</v>
      </c>
      <c r="AV321" s="13" t="s">
        <v>82</v>
      </c>
      <c r="AW321" s="13" t="s">
        <v>33</v>
      </c>
      <c r="AX321" s="13" t="s">
        <v>79</v>
      </c>
      <c r="AY321" s="154" t="s">
        <v>129</v>
      </c>
    </row>
    <row r="322" spans="2:65" s="1" customFormat="1" ht="16.5" customHeight="1">
      <c r="B322" s="32"/>
      <c r="C322" s="167" t="s">
        <v>435</v>
      </c>
      <c r="D322" s="167" t="s">
        <v>192</v>
      </c>
      <c r="E322" s="168" t="s">
        <v>436</v>
      </c>
      <c r="F322" s="169" t="s">
        <v>437</v>
      </c>
      <c r="G322" s="170" t="s">
        <v>438</v>
      </c>
      <c r="H322" s="171">
        <v>1</v>
      </c>
      <c r="I322" s="172"/>
      <c r="J322" s="173">
        <f>ROUND(I322*H322,2)</f>
        <v>0</v>
      </c>
      <c r="K322" s="169" t="s">
        <v>19</v>
      </c>
      <c r="L322" s="174"/>
      <c r="M322" s="175" t="s">
        <v>19</v>
      </c>
      <c r="N322" s="176" t="s">
        <v>43</v>
      </c>
      <c r="P322" s="138">
        <f>O322*H322</f>
        <v>0</v>
      </c>
      <c r="Q322" s="138">
        <v>1.6999999999999999E-3</v>
      </c>
      <c r="R322" s="138">
        <f>Q322*H322</f>
        <v>1.6999999999999999E-3</v>
      </c>
      <c r="S322" s="138">
        <v>0</v>
      </c>
      <c r="T322" s="139">
        <f>S322*H322</f>
        <v>0</v>
      </c>
      <c r="AR322" s="140" t="s">
        <v>191</v>
      </c>
      <c r="AT322" s="140" t="s">
        <v>192</v>
      </c>
      <c r="AU322" s="140" t="s">
        <v>82</v>
      </c>
      <c r="AY322" s="17" t="s">
        <v>129</v>
      </c>
      <c r="BE322" s="141">
        <f>IF(N322="základní",J322,0)</f>
        <v>0</v>
      </c>
      <c r="BF322" s="141">
        <f>IF(N322="snížená",J322,0)</f>
        <v>0</v>
      </c>
      <c r="BG322" s="141">
        <f>IF(N322="zákl. přenesená",J322,0)</f>
        <v>0</v>
      </c>
      <c r="BH322" s="141">
        <f>IF(N322="sníž. přenesená",J322,0)</f>
        <v>0</v>
      </c>
      <c r="BI322" s="141">
        <f>IF(N322="nulová",J322,0)</f>
        <v>0</v>
      </c>
      <c r="BJ322" s="17" t="s">
        <v>79</v>
      </c>
      <c r="BK322" s="141">
        <f>ROUND(I322*H322,2)</f>
        <v>0</v>
      </c>
      <c r="BL322" s="17" t="s">
        <v>136</v>
      </c>
      <c r="BM322" s="140" t="s">
        <v>439</v>
      </c>
    </row>
    <row r="323" spans="2:65" s="12" customFormat="1" ht="10.199999999999999">
      <c r="B323" s="146"/>
      <c r="D323" s="147" t="s">
        <v>140</v>
      </c>
      <c r="E323" s="148" t="s">
        <v>19</v>
      </c>
      <c r="F323" s="149" t="s">
        <v>346</v>
      </c>
      <c r="H323" s="148" t="s">
        <v>19</v>
      </c>
      <c r="I323" s="150"/>
      <c r="L323" s="146"/>
      <c r="M323" s="151"/>
      <c r="T323" s="152"/>
      <c r="AT323" s="148" t="s">
        <v>140</v>
      </c>
      <c r="AU323" s="148" t="s">
        <v>82</v>
      </c>
      <c r="AV323" s="12" t="s">
        <v>79</v>
      </c>
      <c r="AW323" s="12" t="s">
        <v>33</v>
      </c>
      <c r="AX323" s="12" t="s">
        <v>72</v>
      </c>
      <c r="AY323" s="148" t="s">
        <v>129</v>
      </c>
    </row>
    <row r="324" spans="2:65" s="13" customFormat="1" ht="10.199999999999999">
      <c r="B324" s="153"/>
      <c r="D324" s="147" t="s">
        <v>140</v>
      </c>
      <c r="E324" s="154" t="s">
        <v>19</v>
      </c>
      <c r="F324" s="155" t="s">
        <v>79</v>
      </c>
      <c r="H324" s="156">
        <v>1</v>
      </c>
      <c r="I324" s="157"/>
      <c r="L324" s="153"/>
      <c r="M324" s="158"/>
      <c r="T324" s="159"/>
      <c r="AT324" s="154" t="s">
        <v>140</v>
      </c>
      <c r="AU324" s="154" t="s">
        <v>82</v>
      </c>
      <c r="AV324" s="13" t="s">
        <v>82</v>
      </c>
      <c r="AW324" s="13" t="s">
        <v>33</v>
      </c>
      <c r="AX324" s="13" t="s">
        <v>79</v>
      </c>
      <c r="AY324" s="154" t="s">
        <v>129</v>
      </c>
    </row>
    <row r="325" spans="2:65" s="1" customFormat="1" ht="16.5" customHeight="1">
      <c r="B325" s="32"/>
      <c r="C325" s="129" t="s">
        <v>440</v>
      </c>
      <c r="D325" s="129" t="s">
        <v>131</v>
      </c>
      <c r="E325" s="130" t="s">
        <v>441</v>
      </c>
      <c r="F325" s="131" t="s">
        <v>442</v>
      </c>
      <c r="G325" s="132" t="s">
        <v>331</v>
      </c>
      <c r="H325" s="133">
        <v>1</v>
      </c>
      <c r="I325" s="134"/>
      <c r="J325" s="135">
        <f>ROUND(I325*H325,2)</f>
        <v>0</v>
      </c>
      <c r="K325" s="131" t="s">
        <v>135</v>
      </c>
      <c r="L325" s="32"/>
      <c r="M325" s="136" t="s">
        <v>19</v>
      </c>
      <c r="N325" s="137" t="s">
        <v>43</v>
      </c>
      <c r="P325" s="138">
        <f>O325*H325</f>
        <v>0</v>
      </c>
      <c r="Q325" s="138">
        <v>0</v>
      </c>
      <c r="R325" s="138">
        <f>Q325*H325</f>
        <v>0</v>
      </c>
      <c r="S325" s="138">
        <v>0</v>
      </c>
      <c r="T325" s="139">
        <f>S325*H325</f>
        <v>0</v>
      </c>
      <c r="AR325" s="140" t="s">
        <v>136</v>
      </c>
      <c r="AT325" s="140" t="s">
        <v>131</v>
      </c>
      <c r="AU325" s="140" t="s">
        <v>82</v>
      </c>
      <c r="AY325" s="17" t="s">
        <v>129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7" t="s">
        <v>79</v>
      </c>
      <c r="BK325" s="141">
        <f>ROUND(I325*H325,2)</f>
        <v>0</v>
      </c>
      <c r="BL325" s="17" t="s">
        <v>136</v>
      </c>
      <c r="BM325" s="140" t="s">
        <v>443</v>
      </c>
    </row>
    <row r="326" spans="2:65" s="1" customFormat="1" ht="10.199999999999999">
      <c r="B326" s="32"/>
      <c r="D326" s="142" t="s">
        <v>138</v>
      </c>
      <c r="F326" s="143" t="s">
        <v>444</v>
      </c>
      <c r="I326" s="144"/>
      <c r="L326" s="32"/>
      <c r="M326" s="145"/>
      <c r="T326" s="53"/>
      <c r="AT326" s="17" t="s">
        <v>138</v>
      </c>
      <c r="AU326" s="17" t="s">
        <v>82</v>
      </c>
    </row>
    <row r="327" spans="2:65" s="12" customFormat="1" ht="10.199999999999999">
      <c r="B327" s="146"/>
      <c r="D327" s="147" t="s">
        <v>140</v>
      </c>
      <c r="E327" s="148" t="s">
        <v>19</v>
      </c>
      <c r="F327" s="149" t="s">
        <v>430</v>
      </c>
      <c r="H327" s="148" t="s">
        <v>19</v>
      </c>
      <c r="I327" s="150"/>
      <c r="L327" s="146"/>
      <c r="M327" s="151"/>
      <c r="T327" s="152"/>
      <c r="AT327" s="148" t="s">
        <v>140</v>
      </c>
      <c r="AU327" s="148" t="s">
        <v>82</v>
      </c>
      <c r="AV327" s="12" t="s">
        <v>79</v>
      </c>
      <c r="AW327" s="12" t="s">
        <v>33</v>
      </c>
      <c r="AX327" s="12" t="s">
        <v>72</v>
      </c>
      <c r="AY327" s="148" t="s">
        <v>129</v>
      </c>
    </row>
    <row r="328" spans="2:65" s="12" customFormat="1" ht="10.199999999999999">
      <c r="B328" s="146"/>
      <c r="D328" s="147" t="s">
        <v>140</v>
      </c>
      <c r="E328" s="148" t="s">
        <v>19</v>
      </c>
      <c r="F328" s="149" t="s">
        <v>417</v>
      </c>
      <c r="H328" s="148" t="s">
        <v>19</v>
      </c>
      <c r="I328" s="150"/>
      <c r="L328" s="146"/>
      <c r="M328" s="151"/>
      <c r="T328" s="152"/>
      <c r="AT328" s="148" t="s">
        <v>140</v>
      </c>
      <c r="AU328" s="148" t="s">
        <v>82</v>
      </c>
      <c r="AV328" s="12" t="s">
        <v>79</v>
      </c>
      <c r="AW328" s="12" t="s">
        <v>33</v>
      </c>
      <c r="AX328" s="12" t="s">
        <v>72</v>
      </c>
      <c r="AY328" s="148" t="s">
        <v>129</v>
      </c>
    </row>
    <row r="329" spans="2:65" s="13" customFormat="1" ht="10.199999999999999">
      <c r="B329" s="153"/>
      <c r="D329" s="147" t="s">
        <v>140</v>
      </c>
      <c r="E329" s="154" t="s">
        <v>19</v>
      </c>
      <c r="F329" s="155" t="s">
        <v>79</v>
      </c>
      <c r="H329" s="156">
        <v>1</v>
      </c>
      <c r="I329" s="157"/>
      <c r="L329" s="153"/>
      <c r="M329" s="158"/>
      <c r="T329" s="159"/>
      <c r="AT329" s="154" t="s">
        <v>140</v>
      </c>
      <c r="AU329" s="154" t="s">
        <v>82</v>
      </c>
      <c r="AV329" s="13" t="s">
        <v>82</v>
      </c>
      <c r="AW329" s="13" t="s">
        <v>33</v>
      </c>
      <c r="AX329" s="13" t="s">
        <v>79</v>
      </c>
      <c r="AY329" s="154" t="s">
        <v>129</v>
      </c>
    </row>
    <row r="330" spans="2:65" s="1" customFormat="1" ht="16.5" customHeight="1">
      <c r="B330" s="32"/>
      <c r="C330" s="167" t="s">
        <v>445</v>
      </c>
      <c r="D330" s="167" t="s">
        <v>192</v>
      </c>
      <c r="E330" s="168" t="s">
        <v>446</v>
      </c>
      <c r="F330" s="169" t="s">
        <v>447</v>
      </c>
      <c r="G330" s="170" t="s">
        <v>331</v>
      </c>
      <c r="H330" s="171">
        <v>1</v>
      </c>
      <c r="I330" s="172"/>
      <c r="J330" s="173">
        <f>ROUND(I330*H330,2)</f>
        <v>0</v>
      </c>
      <c r="K330" s="169" t="s">
        <v>135</v>
      </c>
      <c r="L330" s="174"/>
      <c r="M330" s="175" t="s">
        <v>19</v>
      </c>
      <c r="N330" s="176" t="s">
        <v>43</v>
      </c>
      <c r="P330" s="138">
        <f>O330*H330</f>
        <v>0</v>
      </c>
      <c r="Q330" s="138">
        <v>6.8999999999999999E-3</v>
      </c>
      <c r="R330" s="138">
        <f>Q330*H330</f>
        <v>6.8999999999999999E-3</v>
      </c>
      <c r="S330" s="138">
        <v>0</v>
      </c>
      <c r="T330" s="139">
        <f>S330*H330</f>
        <v>0</v>
      </c>
      <c r="AR330" s="140" t="s">
        <v>191</v>
      </c>
      <c r="AT330" s="140" t="s">
        <v>192</v>
      </c>
      <c r="AU330" s="140" t="s">
        <v>82</v>
      </c>
      <c r="AY330" s="17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7" t="s">
        <v>79</v>
      </c>
      <c r="BK330" s="141">
        <f>ROUND(I330*H330,2)</f>
        <v>0</v>
      </c>
      <c r="BL330" s="17" t="s">
        <v>136</v>
      </c>
      <c r="BM330" s="140" t="s">
        <v>448</v>
      </c>
    </row>
    <row r="331" spans="2:65" s="12" customFormat="1" ht="10.199999999999999">
      <c r="B331" s="146"/>
      <c r="D331" s="147" t="s">
        <v>140</v>
      </c>
      <c r="E331" s="148" t="s">
        <v>19</v>
      </c>
      <c r="F331" s="149" t="s">
        <v>449</v>
      </c>
      <c r="H331" s="148" t="s">
        <v>19</v>
      </c>
      <c r="I331" s="150"/>
      <c r="L331" s="146"/>
      <c r="M331" s="151"/>
      <c r="T331" s="152"/>
      <c r="AT331" s="148" t="s">
        <v>140</v>
      </c>
      <c r="AU331" s="148" t="s">
        <v>82</v>
      </c>
      <c r="AV331" s="12" t="s">
        <v>79</v>
      </c>
      <c r="AW331" s="12" t="s">
        <v>33</v>
      </c>
      <c r="AX331" s="12" t="s">
        <v>72</v>
      </c>
      <c r="AY331" s="148" t="s">
        <v>129</v>
      </c>
    </row>
    <row r="332" spans="2:65" s="13" customFormat="1" ht="10.199999999999999">
      <c r="B332" s="153"/>
      <c r="D332" s="147" t="s">
        <v>140</v>
      </c>
      <c r="E332" s="154" t="s">
        <v>19</v>
      </c>
      <c r="F332" s="155" t="s">
        <v>79</v>
      </c>
      <c r="H332" s="156">
        <v>1</v>
      </c>
      <c r="I332" s="157"/>
      <c r="L332" s="153"/>
      <c r="M332" s="158"/>
      <c r="T332" s="159"/>
      <c r="AT332" s="154" t="s">
        <v>140</v>
      </c>
      <c r="AU332" s="154" t="s">
        <v>82</v>
      </c>
      <c r="AV332" s="13" t="s">
        <v>82</v>
      </c>
      <c r="AW332" s="13" t="s">
        <v>33</v>
      </c>
      <c r="AX332" s="13" t="s">
        <v>79</v>
      </c>
      <c r="AY332" s="154" t="s">
        <v>129</v>
      </c>
    </row>
    <row r="333" spans="2:65" s="1" customFormat="1" ht="16.5" customHeight="1">
      <c r="B333" s="32"/>
      <c r="C333" s="167" t="s">
        <v>450</v>
      </c>
      <c r="D333" s="167" t="s">
        <v>192</v>
      </c>
      <c r="E333" s="168" t="s">
        <v>451</v>
      </c>
      <c r="F333" s="169" t="s">
        <v>452</v>
      </c>
      <c r="G333" s="170" t="s">
        <v>331</v>
      </c>
      <c r="H333" s="171">
        <v>1</v>
      </c>
      <c r="I333" s="172"/>
      <c r="J333" s="173">
        <f>ROUND(I333*H333,2)</f>
        <v>0</v>
      </c>
      <c r="K333" s="169" t="s">
        <v>135</v>
      </c>
      <c r="L333" s="174"/>
      <c r="M333" s="175" t="s">
        <v>19</v>
      </c>
      <c r="N333" s="176" t="s">
        <v>43</v>
      </c>
      <c r="P333" s="138">
        <f>O333*H333</f>
        <v>0</v>
      </c>
      <c r="Q333" s="138">
        <v>8.9999999999999998E-4</v>
      </c>
      <c r="R333" s="138">
        <f>Q333*H333</f>
        <v>8.9999999999999998E-4</v>
      </c>
      <c r="S333" s="138">
        <v>0</v>
      </c>
      <c r="T333" s="139">
        <f>S333*H333</f>
        <v>0</v>
      </c>
      <c r="AR333" s="140" t="s">
        <v>191</v>
      </c>
      <c r="AT333" s="140" t="s">
        <v>192</v>
      </c>
      <c r="AU333" s="140" t="s">
        <v>82</v>
      </c>
      <c r="AY333" s="17" t="s">
        <v>129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7" t="s">
        <v>79</v>
      </c>
      <c r="BK333" s="141">
        <f>ROUND(I333*H333,2)</f>
        <v>0</v>
      </c>
      <c r="BL333" s="17" t="s">
        <v>136</v>
      </c>
      <c r="BM333" s="140" t="s">
        <v>453</v>
      </c>
    </row>
    <row r="334" spans="2:65" s="12" customFormat="1" ht="10.199999999999999">
      <c r="B334" s="146"/>
      <c r="D334" s="147" t="s">
        <v>140</v>
      </c>
      <c r="E334" s="148" t="s">
        <v>19</v>
      </c>
      <c r="F334" s="149" t="s">
        <v>449</v>
      </c>
      <c r="H334" s="148" t="s">
        <v>19</v>
      </c>
      <c r="I334" s="150"/>
      <c r="L334" s="146"/>
      <c r="M334" s="151"/>
      <c r="T334" s="152"/>
      <c r="AT334" s="148" t="s">
        <v>140</v>
      </c>
      <c r="AU334" s="148" t="s">
        <v>82</v>
      </c>
      <c r="AV334" s="12" t="s">
        <v>79</v>
      </c>
      <c r="AW334" s="12" t="s">
        <v>33</v>
      </c>
      <c r="AX334" s="12" t="s">
        <v>72</v>
      </c>
      <c r="AY334" s="148" t="s">
        <v>129</v>
      </c>
    </row>
    <row r="335" spans="2:65" s="13" customFormat="1" ht="10.199999999999999">
      <c r="B335" s="153"/>
      <c r="D335" s="147" t="s">
        <v>140</v>
      </c>
      <c r="E335" s="154" t="s">
        <v>19</v>
      </c>
      <c r="F335" s="155" t="s">
        <v>79</v>
      </c>
      <c r="H335" s="156">
        <v>1</v>
      </c>
      <c r="I335" s="157"/>
      <c r="L335" s="153"/>
      <c r="M335" s="158"/>
      <c r="T335" s="159"/>
      <c r="AT335" s="154" t="s">
        <v>140</v>
      </c>
      <c r="AU335" s="154" t="s">
        <v>82</v>
      </c>
      <c r="AV335" s="13" t="s">
        <v>82</v>
      </c>
      <c r="AW335" s="13" t="s">
        <v>33</v>
      </c>
      <c r="AX335" s="13" t="s">
        <v>79</v>
      </c>
      <c r="AY335" s="154" t="s">
        <v>129</v>
      </c>
    </row>
    <row r="336" spans="2:65" s="1" customFormat="1" ht="16.5" customHeight="1">
      <c r="B336" s="32"/>
      <c r="C336" s="129" t="s">
        <v>454</v>
      </c>
      <c r="D336" s="129" t="s">
        <v>131</v>
      </c>
      <c r="E336" s="130" t="s">
        <v>455</v>
      </c>
      <c r="F336" s="131" t="s">
        <v>456</v>
      </c>
      <c r="G336" s="132" t="s">
        <v>331</v>
      </c>
      <c r="H336" s="133">
        <v>1</v>
      </c>
      <c r="I336" s="134"/>
      <c r="J336" s="135">
        <f>ROUND(I336*H336,2)</f>
        <v>0</v>
      </c>
      <c r="K336" s="131" t="s">
        <v>135</v>
      </c>
      <c r="L336" s="32"/>
      <c r="M336" s="136" t="s">
        <v>19</v>
      </c>
      <c r="N336" s="137" t="s">
        <v>43</v>
      </c>
      <c r="P336" s="138">
        <f>O336*H336</f>
        <v>0</v>
      </c>
      <c r="Q336" s="138">
        <v>0.05</v>
      </c>
      <c r="R336" s="138">
        <f>Q336*H336</f>
        <v>0.05</v>
      </c>
      <c r="S336" s="138">
        <v>0</v>
      </c>
      <c r="T336" s="139">
        <f>S336*H336</f>
        <v>0</v>
      </c>
      <c r="AR336" s="140" t="s">
        <v>136</v>
      </c>
      <c r="AT336" s="140" t="s">
        <v>131</v>
      </c>
      <c r="AU336" s="140" t="s">
        <v>82</v>
      </c>
      <c r="AY336" s="17" t="s">
        <v>129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7" t="s">
        <v>79</v>
      </c>
      <c r="BK336" s="141">
        <f>ROUND(I336*H336,2)</f>
        <v>0</v>
      </c>
      <c r="BL336" s="17" t="s">
        <v>136</v>
      </c>
      <c r="BM336" s="140" t="s">
        <v>457</v>
      </c>
    </row>
    <row r="337" spans="2:65" s="1" customFormat="1" ht="10.199999999999999">
      <c r="B337" s="32"/>
      <c r="D337" s="142" t="s">
        <v>138</v>
      </c>
      <c r="F337" s="143" t="s">
        <v>458</v>
      </c>
      <c r="I337" s="144"/>
      <c r="L337" s="32"/>
      <c r="M337" s="145"/>
      <c r="T337" s="53"/>
      <c r="AT337" s="17" t="s">
        <v>138</v>
      </c>
      <c r="AU337" s="17" t="s">
        <v>82</v>
      </c>
    </row>
    <row r="338" spans="2:65" s="12" customFormat="1" ht="10.199999999999999">
      <c r="B338" s="146"/>
      <c r="D338" s="147" t="s">
        <v>140</v>
      </c>
      <c r="E338" s="148" t="s">
        <v>19</v>
      </c>
      <c r="F338" s="149" t="s">
        <v>430</v>
      </c>
      <c r="H338" s="148" t="s">
        <v>19</v>
      </c>
      <c r="I338" s="150"/>
      <c r="L338" s="146"/>
      <c r="M338" s="151"/>
      <c r="T338" s="152"/>
      <c r="AT338" s="148" t="s">
        <v>140</v>
      </c>
      <c r="AU338" s="148" t="s">
        <v>82</v>
      </c>
      <c r="AV338" s="12" t="s">
        <v>79</v>
      </c>
      <c r="AW338" s="12" t="s">
        <v>33</v>
      </c>
      <c r="AX338" s="12" t="s">
        <v>72</v>
      </c>
      <c r="AY338" s="148" t="s">
        <v>129</v>
      </c>
    </row>
    <row r="339" spans="2:65" s="13" customFormat="1" ht="10.199999999999999">
      <c r="B339" s="153"/>
      <c r="D339" s="147" t="s">
        <v>140</v>
      </c>
      <c r="E339" s="154" t="s">
        <v>19</v>
      </c>
      <c r="F339" s="155" t="s">
        <v>79</v>
      </c>
      <c r="H339" s="156">
        <v>1</v>
      </c>
      <c r="I339" s="157"/>
      <c r="L339" s="153"/>
      <c r="M339" s="158"/>
      <c r="T339" s="159"/>
      <c r="AT339" s="154" t="s">
        <v>140</v>
      </c>
      <c r="AU339" s="154" t="s">
        <v>82</v>
      </c>
      <c r="AV339" s="13" t="s">
        <v>82</v>
      </c>
      <c r="AW339" s="13" t="s">
        <v>33</v>
      </c>
      <c r="AX339" s="13" t="s">
        <v>79</v>
      </c>
      <c r="AY339" s="154" t="s">
        <v>129</v>
      </c>
    </row>
    <row r="340" spans="2:65" s="1" customFormat="1" ht="16.5" customHeight="1">
      <c r="B340" s="32"/>
      <c r="C340" s="167" t="s">
        <v>459</v>
      </c>
      <c r="D340" s="167" t="s">
        <v>192</v>
      </c>
      <c r="E340" s="168" t="s">
        <v>460</v>
      </c>
      <c r="F340" s="169" t="s">
        <v>461</v>
      </c>
      <c r="G340" s="170" t="s">
        <v>331</v>
      </c>
      <c r="H340" s="171">
        <v>1</v>
      </c>
      <c r="I340" s="172"/>
      <c r="J340" s="173">
        <f>ROUND(I340*H340,2)</f>
        <v>0</v>
      </c>
      <c r="K340" s="169" t="s">
        <v>135</v>
      </c>
      <c r="L340" s="174"/>
      <c r="M340" s="175" t="s">
        <v>19</v>
      </c>
      <c r="N340" s="176" t="s">
        <v>43</v>
      </c>
      <c r="P340" s="138">
        <f>O340*H340</f>
        <v>0</v>
      </c>
      <c r="Q340" s="138">
        <v>2.9499999999999998E-2</v>
      </c>
      <c r="R340" s="138">
        <f>Q340*H340</f>
        <v>2.9499999999999998E-2</v>
      </c>
      <c r="S340" s="138">
        <v>0</v>
      </c>
      <c r="T340" s="139">
        <f>S340*H340</f>
        <v>0</v>
      </c>
      <c r="AR340" s="140" t="s">
        <v>191</v>
      </c>
      <c r="AT340" s="140" t="s">
        <v>192</v>
      </c>
      <c r="AU340" s="140" t="s">
        <v>82</v>
      </c>
      <c r="AY340" s="17" t="s">
        <v>129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7" t="s">
        <v>79</v>
      </c>
      <c r="BK340" s="141">
        <f>ROUND(I340*H340,2)</f>
        <v>0</v>
      </c>
      <c r="BL340" s="17" t="s">
        <v>136</v>
      </c>
      <c r="BM340" s="140" t="s">
        <v>462</v>
      </c>
    </row>
    <row r="341" spans="2:65" s="12" customFormat="1" ht="10.199999999999999">
      <c r="B341" s="146"/>
      <c r="D341" s="147" t="s">
        <v>140</v>
      </c>
      <c r="E341" s="148" t="s">
        <v>19</v>
      </c>
      <c r="F341" s="149" t="s">
        <v>449</v>
      </c>
      <c r="H341" s="148" t="s">
        <v>19</v>
      </c>
      <c r="I341" s="150"/>
      <c r="L341" s="146"/>
      <c r="M341" s="151"/>
      <c r="T341" s="152"/>
      <c r="AT341" s="148" t="s">
        <v>140</v>
      </c>
      <c r="AU341" s="148" t="s">
        <v>82</v>
      </c>
      <c r="AV341" s="12" t="s">
        <v>79</v>
      </c>
      <c r="AW341" s="12" t="s">
        <v>33</v>
      </c>
      <c r="AX341" s="12" t="s">
        <v>72</v>
      </c>
      <c r="AY341" s="148" t="s">
        <v>129</v>
      </c>
    </row>
    <row r="342" spans="2:65" s="13" customFormat="1" ht="10.199999999999999">
      <c r="B342" s="153"/>
      <c r="D342" s="147" t="s">
        <v>140</v>
      </c>
      <c r="E342" s="154" t="s">
        <v>19</v>
      </c>
      <c r="F342" s="155" t="s">
        <v>79</v>
      </c>
      <c r="H342" s="156">
        <v>1</v>
      </c>
      <c r="I342" s="157"/>
      <c r="L342" s="153"/>
      <c r="M342" s="158"/>
      <c r="T342" s="159"/>
      <c r="AT342" s="154" t="s">
        <v>140</v>
      </c>
      <c r="AU342" s="154" t="s">
        <v>82</v>
      </c>
      <c r="AV342" s="13" t="s">
        <v>82</v>
      </c>
      <c r="AW342" s="13" t="s">
        <v>33</v>
      </c>
      <c r="AX342" s="13" t="s">
        <v>79</v>
      </c>
      <c r="AY342" s="154" t="s">
        <v>129</v>
      </c>
    </row>
    <row r="343" spans="2:65" s="1" customFormat="1" ht="16.5" customHeight="1">
      <c r="B343" s="32"/>
      <c r="C343" s="167" t="s">
        <v>463</v>
      </c>
      <c r="D343" s="167" t="s">
        <v>192</v>
      </c>
      <c r="E343" s="168" t="s">
        <v>464</v>
      </c>
      <c r="F343" s="169" t="s">
        <v>465</v>
      </c>
      <c r="G343" s="170" t="s">
        <v>331</v>
      </c>
      <c r="H343" s="171">
        <v>1</v>
      </c>
      <c r="I343" s="172"/>
      <c r="J343" s="173">
        <f>ROUND(I343*H343,2)</f>
        <v>0</v>
      </c>
      <c r="K343" s="169" t="s">
        <v>135</v>
      </c>
      <c r="L343" s="174"/>
      <c r="M343" s="175" t="s">
        <v>19</v>
      </c>
      <c r="N343" s="176" t="s">
        <v>43</v>
      </c>
      <c r="P343" s="138">
        <f>O343*H343</f>
        <v>0</v>
      </c>
      <c r="Q343" s="138">
        <v>1.9E-3</v>
      </c>
      <c r="R343" s="138">
        <f>Q343*H343</f>
        <v>1.9E-3</v>
      </c>
      <c r="S343" s="138">
        <v>0</v>
      </c>
      <c r="T343" s="139">
        <f>S343*H343</f>
        <v>0</v>
      </c>
      <c r="AR343" s="140" t="s">
        <v>191</v>
      </c>
      <c r="AT343" s="140" t="s">
        <v>192</v>
      </c>
      <c r="AU343" s="140" t="s">
        <v>82</v>
      </c>
      <c r="AY343" s="17" t="s">
        <v>129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7" t="s">
        <v>79</v>
      </c>
      <c r="BK343" s="141">
        <f>ROUND(I343*H343,2)</f>
        <v>0</v>
      </c>
      <c r="BL343" s="17" t="s">
        <v>136</v>
      </c>
      <c r="BM343" s="140" t="s">
        <v>466</v>
      </c>
    </row>
    <row r="344" spans="2:65" s="12" customFormat="1" ht="10.199999999999999">
      <c r="B344" s="146"/>
      <c r="D344" s="147" t="s">
        <v>140</v>
      </c>
      <c r="E344" s="148" t="s">
        <v>19</v>
      </c>
      <c r="F344" s="149" t="s">
        <v>449</v>
      </c>
      <c r="H344" s="148" t="s">
        <v>19</v>
      </c>
      <c r="I344" s="150"/>
      <c r="L344" s="146"/>
      <c r="M344" s="151"/>
      <c r="T344" s="152"/>
      <c r="AT344" s="148" t="s">
        <v>140</v>
      </c>
      <c r="AU344" s="148" t="s">
        <v>82</v>
      </c>
      <c r="AV344" s="12" t="s">
        <v>79</v>
      </c>
      <c r="AW344" s="12" t="s">
        <v>33</v>
      </c>
      <c r="AX344" s="12" t="s">
        <v>72</v>
      </c>
      <c r="AY344" s="148" t="s">
        <v>129</v>
      </c>
    </row>
    <row r="345" spans="2:65" s="13" customFormat="1" ht="10.199999999999999">
      <c r="B345" s="153"/>
      <c r="D345" s="147" t="s">
        <v>140</v>
      </c>
      <c r="E345" s="154" t="s">
        <v>19</v>
      </c>
      <c r="F345" s="155" t="s">
        <v>79</v>
      </c>
      <c r="H345" s="156">
        <v>1</v>
      </c>
      <c r="I345" s="157"/>
      <c r="L345" s="153"/>
      <c r="M345" s="158"/>
      <c r="T345" s="159"/>
      <c r="AT345" s="154" t="s">
        <v>140</v>
      </c>
      <c r="AU345" s="154" t="s">
        <v>82</v>
      </c>
      <c r="AV345" s="13" t="s">
        <v>82</v>
      </c>
      <c r="AW345" s="13" t="s">
        <v>33</v>
      </c>
      <c r="AX345" s="13" t="s">
        <v>79</v>
      </c>
      <c r="AY345" s="154" t="s">
        <v>129</v>
      </c>
    </row>
    <row r="346" spans="2:65" s="1" customFormat="1" ht="16.5" customHeight="1">
      <c r="B346" s="32"/>
      <c r="C346" s="129" t="s">
        <v>467</v>
      </c>
      <c r="D346" s="129" t="s">
        <v>131</v>
      </c>
      <c r="E346" s="130" t="s">
        <v>468</v>
      </c>
      <c r="F346" s="131" t="s">
        <v>469</v>
      </c>
      <c r="G346" s="132" t="s">
        <v>378</v>
      </c>
      <c r="H346" s="133">
        <v>5.75</v>
      </c>
      <c r="I346" s="134"/>
      <c r="J346" s="135">
        <f>ROUND(I346*H346,2)</f>
        <v>0</v>
      </c>
      <c r="K346" s="131" t="s">
        <v>135</v>
      </c>
      <c r="L346" s="32"/>
      <c r="M346" s="136" t="s">
        <v>19</v>
      </c>
      <c r="N346" s="137" t="s">
        <v>43</v>
      </c>
      <c r="P346" s="138">
        <f>O346*H346</f>
        <v>0</v>
      </c>
      <c r="Q346" s="138">
        <v>2.0000000000000001E-4</v>
      </c>
      <c r="R346" s="138">
        <f>Q346*H346</f>
        <v>1.15E-3</v>
      </c>
      <c r="S346" s="138">
        <v>0</v>
      </c>
      <c r="T346" s="139">
        <f>S346*H346</f>
        <v>0</v>
      </c>
      <c r="AR346" s="140" t="s">
        <v>136</v>
      </c>
      <c r="AT346" s="140" t="s">
        <v>131</v>
      </c>
      <c r="AU346" s="140" t="s">
        <v>82</v>
      </c>
      <c r="AY346" s="17" t="s">
        <v>129</v>
      </c>
      <c r="BE346" s="141">
        <f>IF(N346="základní",J346,0)</f>
        <v>0</v>
      </c>
      <c r="BF346" s="141">
        <f>IF(N346="snížená",J346,0)</f>
        <v>0</v>
      </c>
      <c r="BG346" s="141">
        <f>IF(N346="zákl. přenesená",J346,0)</f>
        <v>0</v>
      </c>
      <c r="BH346" s="141">
        <f>IF(N346="sníž. přenesená",J346,0)</f>
        <v>0</v>
      </c>
      <c r="BI346" s="141">
        <f>IF(N346="nulová",J346,0)</f>
        <v>0</v>
      </c>
      <c r="BJ346" s="17" t="s">
        <v>79</v>
      </c>
      <c r="BK346" s="141">
        <f>ROUND(I346*H346,2)</f>
        <v>0</v>
      </c>
      <c r="BL346" s="17" t="s">
        <v>136</v>
      </c>
      <c r="BM346" s="140" t="s">
        <v>470</v>
      </c>
    </row>
    <row r="347" spans="2:65" s="1" customFormat="1" ht="10.199999999999999">
      <c r="B347" s="32"/>
      <c r="D347" s="142" t="s">
        <v>138</v>
      </c>
      <c r="F347" s="143" t="s">
        <v>471</v>
      </c>
      <c r="I347" s="144"/>
      <c r="L347" s="32"/>
      <c r="M347" s="145"/>
      <c r="T347" s="53"/>
      <c r="AT347" s="17" t="s">
        <v>138</v>
      </c>
      <c r="AU347" s="17" t="s">
        <v>82</v>
      </c>
    </row>
    <row r="348" spans="2:65" s="12" customFormat="1" ht="10.199999999999999">
      <c r="B348" s="146"/>
      <c r="D348" s="147" t="s">
        <v>140</v>
      </c>
      <c r="E348" s="148" t="s">
        <v>19</v>
      </c>
      <c r="F348" s="149" t="s">
        <v>229</v>
      </c>
      <c r="H348" s="148" t="s">
        <v>19</v>
      </c>
      <c r="I348" s="150"/>
      <c r="L348" s="146"/>
      <c r="M348" s="151"/>
      <c r="T348" s="152"/>
      <c r="AT348" s="148" t="s">
        <v>140</v>
      </c>
      <c r="AU348" s="148" t="s">
        <v>82</v>
      </c>
      <c r="AV348" s="12" t="s">
        <v>79</v>
      </c>
      <c r="AW348" s="12" t="s">
        <v>33</v>
      </c>
      <c r="AX348" s="12" t="s">
        <v>72</v>
      </c>
      <c r="AY348" s="148" t="s">
        <v>129</v>
      </c>
    </row>
    <row r="349" spans="2:65" s="13" customFormat="1" ht="10.199999999999999">
      <c r="B349" s="153"/>
      <c r="D349" s="147" t="s">
        <v>140</v>
      </c>
      <c r="E349" s="154" t="s">
        <v>19</v>
      </c>
      <c r="F349" s="155" t="s">
        <v>472</v>
      </c>
      <c r="H349" s="156">
        <v>5.75</v>
      </c>
      <c r="I349" s="157"/>
      <c r="L349" s="153"/>
      <c r="M349" s="158"/>
      <c r="T349" s="159"/>
      <c r="AT349" s="154" t="s">
        <v>140</v>
      </c>
      <c r="AU349" s="154" t="s">
        <v>82</v>
      </c>
      <c r="AV349" s="13" t="s">
        <v>82</v>
      </c>
      <c r="AW349" s="13" t="s">
        <v>33</v>
      </c>
      <c r="AX349" s="13" t="s">
        <v>79</v>
      </c>
      <c r="AY349" s="154" t="s">
        <v>129</v>
      </c>
    </row>
    <row r="350" spans="2:65" s="1" customFormat="1" ht="16.5" customHeight="1">
      <c r="B350" s="32"/>
      <c r="C350" s="129" t="s">
        <v>473</v>
      </c>
      <c r="D350" s="129" t="s">
        <v>131</v>
      </c>
      <c r="E350" s="130" t="s">
        <v>474</v>
      </c>
      <c r="F350" s="131" t="s">
        <v>475</v>
      </c>
      <c r="G350" s="132" t="s">
        <v>378</v>
      </c>
      <c r="H350" s="133">
        <v>3.75</v>
      </c>
      <c r="I350" s="134"/>
      <c r="J350" s="135">
        <f>ROUND(I350*H350,2)</f>
        <v>0</v>
      </c>
      <c r="K350" s="131" t="s">
        <v>135</v>
      </c>
      <c r="L350" s="32"/>
      <c r="M350" s="136" t="s">
        <v>19</v>
      </c>
      <c r="N350" s="137" t="s">
        <v>43</v>
      </c>
      <c r="P350" s="138">
        <f>O350*H350</f>
        <v>0</v>
      </c>
      <c r="Q350" s="138">
        <v>1.2999999999999999E-4</v>
      </c>
      <c r="R350" s="138">
        <f>Q350*H350</f>
        <v>4.8749999999999998E-4</v>
      </c>
      <c r="S350" s="138">
        <v>0</v>
      </c>
      <c r="T350" s="139">
        <f>S350*H350</f>
        <v>0</v>
      </c>
      <c r="AR350" s="140" t="s">
        <v>136</v>
      </c>
      <c r="AT350" s="140" t="s">
        <v>131</v>
      </c>
      <c r="AU350" s="140" t="s">
        <v>82</v>
      </c>
      <c r="AY350" s="17" t="s">
        <v>129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7" t="s">
        <v>79</v>
      </c>
      <c r="BK350" s="141">
        <f>ROUND(I350*H350,2)</f>
        <v>0</v>
      </c>
      <c r="BL350" s="17" t="s">
        <v>136</v>
      </c>
      <c r="BM350" s="140" t="s">
        <v>476</v>
      </c>
    </row>
    <row r="351" spans="2:65" s="1" customFormat="1" ht="10.199999999999999">
      <c r="B351" s="32"/>
      <c r="D351" s="142" t="s">
        <v>138</v>
      </c>
      <c r="F351" s="143" t="s">
        <v>477</v>
      </c>
      <c r="I351" s="144"/>
      <c r="L351" s="32"/>
      <c r="M351" s="145"/>
      <c r="T351" s="53"/>
      <c r="AT351" s="17" t="s">
        <v>138</v>
      </c>
      <c r="AU351" s="17" t="s">
        <v>82</v>
      </c>
    </row>
    <row r="352" spans="2:65" s="12" customFormat="1" ht="10.199999999999999">
      <c r="B352" s="146"/>
      <c r="D352" s="147" t="s">
        <v>140</v>
      </c>
      <c r="E352" s="148" t="s">
        <v>19</v>
      </c>
      <c r="F352" s="149" t="s">
        <v>229</v>
      </c>
      <c r="H352" s="148" t="s">
        <v>19</v>
      </c>
      <c r="I352" s="150"/>
      <c r="L352" s="146"/>
      <c r="M352" s="151"/>
      <c r="T352" s="152"/>
      <c r="AT352" s="148" t="s">
        <v>140</v>
      </c>
      <c r="AU352" s="148" t="s">
        <v>82</v>
      </c>
      <c r="AV352" s="12" t="s">
        <v>79</v>
      </c>
      <c r="AW352" s="12" t="s">
        <v>33</v>
      </c>
      <c r="AX352" s="12" t="s">
        <v>72</v>
      </c>
      <c r="AY352" s="148" t="s">
        <v>129</v>
      </c>
    </row>
    <row r="353" spans="2:65" s="13" customFormat="1" ht="10.199999999999999">
      <c r="B353" s="153"/>
      <c r="D353" s="147" t="s">
        <v>140</v>
      </c>
      <c r="E353" s="154" t="s">
        <v>19</v>
      </c>
      <c r="F353" s="155" t="s">
        <v>478</v>
      </c>
      <c r="H353" s="156">
        <v>3.75</v>
      </c>
      <c r="I353" s="157"/>
      <c r="L353" s="153"/>
      <c r="M353" s="158"/>
      <c r="T353" s="159"/>
      <c r="AT353" s="154" t="s">
        <v>140</v>
      </c>
      <c r="AU353" s="154" t="s">
        <v>82</v>
      </c>
      <c r="AV353" s="13" t="s">
        <v>82</v>
      </c>
      <c r="AW353" s="13" t="s">
        <v>33</v>
      </c>
      <c r="AX353" s="13" t="s">
        <v>79</v>
      </c>
      <c r="AY353" s="154" t="s">
        <v>129</v>
      </c>
    </row>
    <row r="354" spans="2:65" s="1" customFormat="1" ht="16.5" customHeight="1">
      <c r="B354" s="32"/>
      <c r="C354" s="129" t="s">
        <v>479</v>
      </c>
      <c r="D354" s="129" t="s">
        <v>131</v>
      </c>
      <c r="E354" s="130" t="s">
        <v>480</v>
      </c>
      <c r="F354" s="131" t="s">
        <v>481</v>
      </c>
      <c r="G354" s="132" t="s">
        <v>378</v>
      </c>
      <c r="H354" s="133">
        <v>3.75</v>
      </c>
      <c r="I354" s="134"/>
      <c r="J354" s="135">
        <f>ROUND(I354*H354,2)</f>
        <v>0</v>
      </c>
      <c r="K354" s="131" t="s">
        <v>135</v>
      </c>
      <c r="L354" s="32"/>
      <c r="M354" s="136" t="s">
        <v>19</v>
      </c>
      <c r="N354" s="137" t="s">
        <v>43</v>
      </c>
      <c r="P354" s="138">
        <f>O354*H354</f>
        <v>0</v>
      </c>
      <c r="Q354" s="138">
        <v>0</v>
      </c>
      <c r="R354" s="138">
        <f>Q354*H354</f>
        <v>0</v>
      </c>
      <c r="S354" s="138">
        <v>0</v>
      </c>
      <c r="T354" s="139">
        <f>S354*H354</f>
        <v>0</v>
      </c>
      <c r="AR354" s="140" t="s">
        <v>136</v>
      </c>
      <c r="AT354" s="140" t="s">
        <v>131</v>
      </c>
      <c r="AU354" s="140" t="s">
        <v>82</v>
      </c>
      <c r="AY354" s="17" t="s">
        <v>129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7" t="s">
        <v>79</v>
      </c>
      <c r="BK354" s="141">
        <f>ROUND(I354*H354,2)</f>
        <v>0</v>
      </c>
      <c r="BL354" s="17" t="s">
        <v>136</v>
      </c>
      <c r="BM354" s="140" t="s">
        <v>482</v>
      </c>
    </row>
    <row r="355" spans="2:65" s="1" customFormat="1" ht="10.199999999999999">
      <c r="B355" s="32"/>
      <c r="D355" s="142" t="s">
        <v>138</v>
      </c>
      <c r="F355" s="143" t="s">
        <v>483</v>
      </c>
      <c r="I355" s="144"/>
      <c r="L355" s="32"/>
      <c r="M355" s="145"/>
      <c r="T355" s="53"/>
      <c r="AT355" s="17" t="s">
        <v>138</v>
      </c>
      <c r="AU355" s="17" t="s">
        <v>82</v>
      </c>
    </row>
    <row r="356" spans="2:65" s="12" customFormat="1" ht="10.199999999999999">
      <c r="B356" s="146"/>
      <c r="D356" s="147" t="s">
        <v>140</v>
      </c>
      <c r="E356" s="148" t="s">
        <v>19</v>
      </c>
      <c r="F356" s="149" t="s">
        <v>229</v>
      </c>
      <c r="H356" s="148" t="s">
        <v>19</v>
      </c>
      <c r="I356" s="150"/>
      <c r="L356" s="146"/>
      <c r="M356" s="151"/>
      <c r="T356" s="152"/>
      <c r="AT356" s="148" t="s">
        <v>140</v>
      </c>
      <c r="AU356" s="148" t="s">
        <v>82</v>
      </c>
      <c r="AV356" s="12" t="s">
        <v>79</v>
      </c>
      <c r="AW356" s="12" t="s">
        <v>33</v>
      </c>
      <c r="AX356" s="12" t="s">
        <v>72</v>
      </c>
      <c r="AY356" s="148" t="s">
        <v>129</v>
      </c>
    </row>
    <row r="357" spans="2:65" s="13" customFormat="1" ht="10.199999999999999">
      <c r="B357" s="153"/>
      <c r="D357" s="147" t="s">
        <v>140</v>
      </c>
      <c r="E357" s="154" t="s">
        <v>19</v>
      </c>
      <c r="F357" s="155" t="s">
        <v>478</v>
      </c>
      <c r="H357" s="156">
        <v>3.75</v>
      </c>
      <c r="I357" s="157"/>
      <c r="L357" s="153"/>
      <c r="M357" s="158"/>
      <c r="T357" s="159"/>
      <c r="AT357" s="154" t="s">
        <v>140</v>
      </c>
      <c r="AU357" s="154" t="s">
        <v>82</v>
      </c>
      <c r="AV357" s="13" t="s">
        <v>82</v>
      </c>
      <c r="AW357" s="13" t="s">
        <v>33</v>
      </c>
      <c r="AX357" s="13" t="s">
        <v>79</v>
      </c>
      <c r="AY357" s="154" t="s">
        <v>129</v>
      </c>
    </row>
    <row r="358" spans="2:65" s="1" customFormat="1" ht="16.5" customHeight="1">
      <c r="B358" s="32"/>
      <c r="C358" s="129" t="s">
        <v>484</v>
      </c>
      <c r="D358" s="129" t="s">
        <v>131</v>
      </c>
      <c r="E358" s="130" t="s">
        <v>485</v>
      </c>
      <c r="F358" s="131" t="s">
        <v>486</v>
      </c>
      <c r="G358" s="132" t="s">
        <v>378</v>
      </c>
      <c r="H358" s="133">
        <v>3.75</v>
      </c>
      <c r="I358" s="134"/>
      <c r="J358" s="135">
        <f>ROUND(I358*H358,2)</f>
        <v>0</v>
      </c>
      <c r="K358" s="131" t="s">
        <v>135</v>
      </c>
      <c r="L358" s="32"/>
      <c r="M358" s="136" t="s">
        <v>19</v>
      </c>
      <c r="N358" s="137" t="s">
        <v>43</v>
      </c>
      <c r="P358" s="138">
        <f>O358*H358</f>
        <v>0</v>
      </c>
      <c r="Q358" s="138">
        <v>0</v>
      </c>
      <c r="R358" s="138">
        <f>Q358*H358</f>
        <v>0</v>
      </c>
      <c r="S358" s="138">
        <v>0</v>
      </c>
      <c r="T358" s="139">
        <f>S358*H358</f>
        <v>0</v>
      </c>
      <c r="AR358" s="140" t="s">
        <v>136</v>
      </c>
      <c r="AT358" s="140" t="s">
        <v>131</v>
      </c>
      <c r="AU358" s="140" t="s">
        <v>82</v>
      </c>
      <c r="AY358" s="17" t="s">
        <v>129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7" t="s">
        <v>79</v>
      </c>
      <c r="BK358" s="141">
        <f>ROUND(I358*H358,2)</f>
        <v>0</v>
      </c>
      <c r="BL358" s="17" t="s">
        <v>136</v>
      </c>
      <c r="BM358" s="140" t="s">
        <v>487</v>
      </c>
    </row>
    <row r="359" spans="2:65" s="1" customFormat="1" ht="10.199999999999999">
      <c r="B359" s="32"/>
      <c r="D359" s="142" t="s">
        <v>138</v>
      </c>
      <c r="F359" s="143" t="s">
        <v>488</v>
      </c>
      <c r="I359" s="144"/>
      <c r="L359" s="32"/>
      <c r="M359" s="145"/>
      <c r="T359" s="53"/>
      <c r="AT359" s="17" t="s">
        <v>138</v>
      </c>
      <c r="AU359" s="17" t="s">
        <v>82</v>
      </c>
    </row>
    <row r="360" spans="2:65" s="12" customFormat="1" ht="10.199999999999999">
      <c r="B360" s="146"/>
      <c r="D360" s="147" t="s">
        <v>140</v>
      </c>
      <c r="E360" s="148" t="s">
        <v>19</v>
      </c>
      <c r="F360" s="149" t="s">
        <v>229</v>
      </c>
      <c r="H360" s="148" t="s">
        <v>19</v>
      </c>
      <c r="I360" s="150"/>
      <c r="L360" s="146"/>
      <c r="M360" s="151"/>
      <c r="T360" s="152"/>
      <c r="AT360" s="148" t="s">
        <v>140</v>
      </c>
      <c r="AU360" s="148" t="s">
        <v>82</v>
      </c>
      <c r="AV360" s="12" t="s">
        <v>79</v>
      </c>
      <c r="AW360" s="12" t="s">
        <v>33</v>
      </c>
      <c r="AX360" s="12" t="s">
        <v>72</v>
      </c>
      <c r="AY360" s="148" t="s">
        <v>129</v>
      </c>
    </row>
    <row r="361" spans="2:65" s="13" customFormat="1" ht="10.199999999999999">
      <c r="B361" s="153"/>
      <c r="D361" s="147" t="s">
        <v>140</v>
      </c>
      <c r="E361" s="154" t="s">
        <v>19</v>
      </c>
      <c r="F361" s="155" t="s">
        <v>478</v>
      </c>
      <c r="H361" s="156">
        <v>3.75</v>
      </c>
      <c r="I361" s="157"/>
      <c r="L361" s="153"/>
      <c r="M361" s="158"/>
      <c r="T361" s="159"/>
      <c r="AT361" s="154" t="s">
        <v>140</v>
      </c>
      <c r="AU361" s="154" t="s">
        <v>82</v>
      </c>
      <c r="AV361" s="13" t="s">
        <v>82</v>
      </c>
      <c r="AW361" s="13" t="s">
        <v>33</v>
      </c>
      <c r="AX361" s="13" t="s">
        <v>79</v>
      </c>
      <c r="AY361" s="154" t="s">
        <v>129</v>
      </c>
    </row>
    <row r="362" spans="2:65" s="11" customFormat="1" ht="22.8" customHeight="1">
      <c r="B362" s="117"/>
      <c r="D362" s="118" t="s">
        <v>71</v>
      </c>
      <c r="E362" s="127" t="s">
        <v>200</v>
      </c>
      <c r="F362" s="127" t="s">
        <v>489</v>
      </c>
      <c r="I362" s="120"/>
      <c r="J362" s="128">
        <f>BK362</f>
        <v>0</v>
      </c>
      <c r="L362" s="117"/>
      <c r="M362" s="122"/>
      <c r="P362" s="123">
        <f>SUM(P363:P373)</f>
        <v>0</v>
      </c>
      <c r="R362" s="123">
        <f>SUM(R363:R373)</f>
        <v>5.3793000000000001E-2</v>
      </c>
      <c r="T362" s="124">
        <f>SUM(T363:T373)</f>
        <v>0</v>
      </c>
      <c r="AR362" s="118" t="s">
        <v>79</v>
      </c>
      <c r="AT362" s="125" t="s">
        <v>71</v>
      </c>
      <c r="AU362" s="125" t="s">
        <v>79</v>
      </c>
      <c r="AY362" s="118" t="s">
        <v>129</v>
      </c>
      <c r="BK362" s="126">
        <f>SUM(BK363:BK373)</f>
        <v>0</v>
      </c>
    </row>
    <row r="363" spans="2:65" s="1" customFormat="1" ht="16.5" customHeight="1">
      <c r="B363" s="32"/>
      <c r="C363" s="129" t="s">
        <v>490</v>
      </c>
      <c r="D363" s="129" t="s">
        <v>131</v>
      </c>
      <c r="E363" s="130" t="s">
        <v>491</v>
      </c>
      <c r="F363" s="131" t="s">
        <v>492</v>
      </c>
      <c r="G363" s="132" t="s">
        <v>378</v>
      </c>
      <c r="H363" s="133">
        <v>13.9</v>
      </c>
      <c r="I363" s="134"/>
      <c r="J363" s="135">
        <f>ROUND(I363*H363,2)</f>
        <v>0</v>
      </c>
      <c r="K363" s="131" t="s">
        <v>135</v>
      </c>
      <c r="L363" s="32"/>
      <c r="M363" s="136" t="s">
        <v>19</v>
      </c>
      <c r="N363" s="137" t="s">
        <v>43</v>
      </c>
      <c r="P363" s="138">
        <f>O363*H363</f>
        <v>0</v>
      </c>
      <c r="Q363" s="138">
        <v>0</v>
      </c>
      <c r="R363" s="138">
        <f>Q363*H363</f>
        <v>0</v>
      </c>
      <c r="S363" s="138">
        <v>0</v>
      </c>
      <c r="T363" s="139">
        <f>S363*H363</f>
        <v>0</v>
      </c>
      <c r="AR363" s="140" t="s">
        <v>136</v>
      </c>
      <c r="AT363" s="140" t="s">
        <v>131</v>
      </c>
      <c r="AU363" s="140" t="s">
        <v>82</v>
      </c>
      <c r="AY363" s="17" t="s">
        <v>129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7" t="s">
        <v>79</v>
      </c>
      <c r="BK363" s="141">
        <f>ROUND(I363*H363,2)</f>
        <v>0</v>
      </c>
      <c r="BL363" s="17" t="s">
        <v>136</v>
      </c>
      <c r="BM363" s="140" t="s">
        <v>493</v>
      </c>
    </row>
    <row r="364" spans="2:65" s="1" customFormat="1" ht="10.199999999999999">
      <c r="B364" s="32"/>
      <c r="D364" s="142" t="s">
        <v>138</v>
      </c>
      <c r="F364" s="143" t="s">
        <v>494</v>
      </c>
      <c r="I364" s="144"/>
      <c r="L364" s="32"/>
      <c r="M364" s="145"/>
      <c r="T364" s="53"/>
      <c r="AT364" s="17" t="s">
        <v>138</v>
      </c>
      <c r="AU364" s="17" t="s">
        <v>82</v>
      </c>
    </row>
    <row r="365" spans="2:65" s="12" customFormat="1" ht="10.199999999999999">
      <c r="B365" s="146"/>
      <c r="D365" s="147" t="s">
        <v>140</v>
      </c>
      <c r="E365" s="148" t="s">
        <v>19</v>
      </c>
      <c r="F365" s="149" t="s">
        <v>291</v>
      </c>
      <c r="H365" s="148" t="s">
        <v>19</v>
      </c>
      <c r="I365" s="150"/>
      <c r="L365" s="146"/>
      <c r="M365" s="151"/>
      <c r="T365" s="152"/>
      <c r="AT365" s="148" t="s">
        <v>140</v>
      </c>
      <c r="AU365" s="148" t="s">
        <v>82</v>
      </c>
      <c r="AV365" s="12" t="s">
        <v>79</v>
      </c>
      <c r="AW365" s="12" t="s">
        <v>33</v>
      </c>
      <c r="AX365" s="12" t="s">
        <v>72</v>
      </c>
      <c r="AY365" s="148" t="s">
        <v>129</v>
      </c>
    </row>
    <row r="366" spans="2:65" s="12" customFormat="1" ht="10.199999999999999">
      <c r="B366" s="146"/>
      <c r="D366" s="147" t="s">
        <v>140</v>
      </c>
      <c r="E366" s="148" t="s">
        <v>19</v>
      </c>
      <c r="F366" s="149" t="s">
        <v>495</v>
      </c>
      <c r="H366" s="148" t="s">
        <v>19</v>
      </c>
      <c r="I366" s="150"/>
      <c r="L366" s="146"/>
      <c r="M366" s="151"/>
      <c r="T366" s="152"/>
      <c r="AT366" s="148" t="s">
        <v>140</v>
      </c>
      <c r="AU366" s="148" t="s">
        <v>82</v>
      </c>
      <c r="AV366" s="12" t="s">
        <v>79</v>
      </c>
      <c r="AW366" s="12" t="s">
        <v>33</v>
      </c>
      <c r="AX366" s="12" t="s">
        <v>72</v>
      </c>
      <c r="AY366" s="148" t="s">
        <v>129</v>
      </c>
    </row>
    <row r="367" spans="2:65" s="13" customFormat="1" ht="10.199999999999999">
      <c r="B367" s="153"/>
      <c r="D367" s="147" t="s">
        <v>140</v>
      </c>
      <c r="E367" s="154" t="s">
        <v>19</v>
      </c>
      <c r="F367" s="155" t="s">
        <v>496</v>
      </c>
      <c r="H367" s="156">
        <v>13.9</v>
      </c>
      <c r="I367" s="157"/>
      <c r="L367" s="153"/>
      <c r="M367" s="158"/>
      <c r="T367" s="159"/>
      <c r="AT367" s="154" t="s">
        <v>140</v>
      </c>
      <c r="AU367" s="154" t="s">
        <v>82</v>
      </c>
      <c r="AV367" s="13" t="s">
        <v>82</v>
      </c>
      <c r="AW367" s="13" t="s">
        <v>33</v>
      </c>
      <c r="AX367" s="13" t="s">
        <v>72</v>
      </c>
      <c r="AY367" s="154" t="s">
        <v>129</v>
      </c>
    </row>
    <row r="368" spans="2:65" s="14" customFormat="1" ht="10.199999999999999">
      <c r="B368" s="160"/>
      <c r="D368" s="147" t="s">
        <v>140</v>
      </c>
      <c r="E368" s="161" t="s">
        <v>19</v>
      </c>
      <c r="F368" s="162" t="s">
        <v>166</v>
      </c>
      <c r="H368" s="163">
        <v>13.9</v>
      </c>
      <c r="I368" s="164"/>
      <c r="L368" s="160"/>
      <c r="M368" s="165"/>
      <c r="T368" s="166"/>
      <c r="AT368" s="161" t="s">
        <v>140</v>
      </c>
      <c r="AU368" s="161" t="s">
        <v>82</v>
      </c>
      <c r="AV368" s="14" t="s">
        <v>136</v>
      </c>
      <c r="AW368" s="14" t="s">
        <v>33</v>
      </c>
      <c r="AX368" s="14" t="s">
        <v>79</v>
      </c>
      <c r="AY368" s="161" t="s">
        <v>129</v>
      </c>
    </row>
    <row r="369" spans="2:65" s="1" customFormat="1" ht="16.5" customHeight="1">
      <c r="B369" s="32"/>
      <c r="C369" s="129" t="s">
        <v>497</v>
      </c>
      <c r="D369" s="129" t="s">
        <v>131</v>
      </c>
      <c r="E369" s="130" t="s">
        <v>498</v>
      </c>
      <c r="F369" s="131" t="s">
        <v>499</v>
      </c>
      <c r="G369" s="132" t="s">
        <v>378</v>
      </c>
      <c r="H369" s="133">
        <v>13.9</v>
      </c>
      <c r="I369" s="134"/>
      <c r="J369" s="135">
        <f>ROUND(I369*H369,2)</f>
        <v>0</v>
      </c>
      <c r="K369" s="131" t="s">
        <v>19</v>
      </c>
      <c r="L369" s="32"/>
      <c r="M369" s="136" t="s">
        <v>19</v>
      </c>
      <c r="N369" s="137" t="s">
        <v>43</v>
      </c>
      <c r="P369" s="138">
        <f>O369*H369</f>
        <v>0</v>
      </c>
      <c r="Q369" s="138">
        <v>3.8700000000000002E-3</v>
      </c>
      <c r="R369" s="138">
        <f>Q369*H369</f>
        <v>5.3793000000000001E-2</v>
      </c>
      <c r="S369" s="138">
        <v>0</v>
      </c>
      <c r="T369" s="139">
        <f>S369*H369</f>
        <v>0</v>
      </c>
      <c r="AR369" s="140" t="s">
        <v>136</v>
      </c>
      <c r="AT369" s="140" t="s">
        <v>131</v>
      </c>
      <c r="AU369" s="140" t="s">
        <v>82</v>
      </c>
      <c r="AY369" s="17" t="s">
        <v>129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7" t="s">
        <v>79</v>
      </c>
      <c r="BK369" s="141">
        <f>ROUND(I369*H369,2)</f>
        <v>0</v>
      </c>
      <c r="BL369" s="17" t="s">
        <v>136</v>
      </c>
      <c r="BM369" s="140" t="s">
        <v>500</v>
      </c>
    </row>
    <row r="370" spans="2:65" s="12" customFormat="1" ht="10.199999999999999">
      <c r="B370" s="146"/>
      <c r="D370" s="147" t="s">
        <v>140</v>
      </c>
      <c r="E370" s="148" t="s">
        <v>19</v>
      </c>
      <c r="F370" s="149" t="s">
        <v>501</v>
      </c>
      <c r="H370" s="148" t="s">
        <v>19</v>
      </c>
      <c r="I370" s="150"/>
      <c r="L370" s="146"/>
      <c r="M370" s="151"/>
      <c r="T370" s="152"/>
      <c r="AT370" s="148" t="s">
        <v>140</v>
      </c>
      <c r="AU370" s="148" t="s">
        <v>82</v>
      </c>
      <c r="AV370" s="12" t="s">
        <v>79</v>
      </c>
      <c r="AW370" s="12" t="s">
        <v>33</v>
      </c>
      <c r="AX370" s="12" t="s">
        <v>72</v>
      </c>
      <c r="AY370" s="148" t="s">
        <v>129</v>
      </c>
    </row>
    <row r="371" spans="2:65" s="13" customFormat="1" ht="10.199999999999999">
      <c r="B371" s="153"/>
      <c r="D371" s="147" t="s">
        <v>140</v>
      </c>
      <c r="E371" s="154" t="s">
        <v>19</v>
      </c>
      <c r="F371" s="155" t="s">
        <v>502</v>
      </c>
      <c r="H371" s="156">
        <v>13.9</v>
      </c>
      <c r="I371" s="157"/>
      <c r="L371" s="153"/>
      <c r="M371" s="158"/>
      <c r="T371" s="159"/>
      <c r="AT371" s="154" t="s">
        <v>140</v>
      </c>
      <c r="AU371" s="154" t="s">
        <v>82</v>
      </c>
      <c r="AV371" s="13" t="s">
        <v>82</v>
      </c>
      <c r="AW371" s="13" t="s">
        <v>33</v>
      </c>
      <c r="AX371" s="13" t="s">
        <v>79</v>
      </c>
      <c r="AY371" s="154" t="s">
        <v>129</v>
      </c>
    </row>
    <row r="372" spans="2:65" s="1" customFormat="1" ht="16.5" customHeight="1">
      <c r="B372" s="32"/>
      <c r="C372" s="129" t="s">
        <v>503</v>
      </c>
      <c r="D372" s="129" t="s">
        <v>131</v>
      </c>
      <c r="E372" s="130" t="s">
        <v>504</v>
      </c>
      <c r="F372" s="131" t="s">
        <v>505</v>
      </c>
      <c r="G372" s="132" t="s">
        <v>506</v>
      </c>
      <c r="H372" s="133">
        <v>1</v>
      </c>
      <c r="I372" s="134"/>
      <c r="J372" s="135">
        <f>ROUND(I372*H372,2)</f>
        <v>0</v>
      </c>
      <c r="K372" s="131" t="s">
        <v>19</v>
      </c>
      <c r="L372" s="32"/>
      <c r="M372" s="136" t="s">
        <v>19</v>
      </c>
      <c r="N372" s="137" t="s">
        <v>43</v>
      </c>
      <c r="P372" s="138">
        <f>O372*H372</f>
        <v>0</v>
      </c>
      <c r="Q372" s="138">
        <v>0</v>
      </c>
      <c r="R372" s="138">
        <f>Q372*H372</f>
        <v>0</v>
      </c>
      <c r="S372" s="138">
        <v>0</v>
      </c>
      <c r="T372" s="139">
        <f>S372*H372</f>
        <v>0</v>
      </c>
      <c r="AR372" s="140" t="s">
        <v>136</v>
      </c>
      <c r="AT372" s="140" t="s">
        <v>131</v>
      </c>
      <c r="AU372" s="140" t="s">
        <v>82</v>
      </c>
      <c r="AY372" s="17" t="s">
        <v>129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7" t="s">
        <v>79</v>
      </c>
      <c r="BK372" s="141">
        <f>ROUND(I372*H372,2)</f>
        <v>0</v>
      </c>
      <c r="BL372" s="17" t="s">
        <v>136</v>
      </c>
      <c r="BM372" s="140" t="s">
        <v>507</v>
      </c>
    </row>
    <row r="373" spans="2:65" s="13" customFormat="1" ht="10.199999999999999">
      <c r="B373" s="153"/>
      <c r="D373" s="147" t="s">
        <v>140</v>
      </c>
      <c r="E373" s="154" t="s">
        <v>19</v>
      </c>
      <c r="F373" s="155" t="s">
        <v>79</v>
      </c>
      <c r="H373" s="156">
        <v>1</v>
      </c>
      <c r="I373" s="157"/>
      <c r="L373" s="153"/>
      <c r="M373" s="158"/>
      <c r="T373" s="159"/>
      <c r="AT373" s="154" t="s">
        <v>140</v>
      </c>
      <c r="AU373" s="154" t="s">
        <v>82</v>
      </c>
      <c r="AV373" s="13" t="s">
        <v>82</v>
      </c>
      <c r="AW373" s="13" t="s">
        <v>33</v>
      </c>
      <c r="AX373" s="13" t="s">
        <v>79</v>
      </c>
      <c r="AY373" s="154" t="s">
        <v>129</v>
      </c>
    </row>
    <row r="374" spans="2:65" s="11" customFormat="1" ht="22.8" customHeight="1">
      <c r="B374" s="117"/>
      <c r="D374" s="118" t="s">
        <v>71</v>
      </c>
      <c r="E374" s="127" t="s">
        <v>508</v>
      </c>
      <c r="F374" s="127" t="s">
        <v>509</v>
      </c>
      <c r="I374" s="120"/>
      <c r="J374" s="128">
        <f>BK374</f>
        <v>0</v>
      </c>
      <c r="L374" s="117"/>
      <c r="M374" s="122"/>
      <c r="P374" s="123">
        <f>SUM(P375:P389)</f>
        <v>0</v>
      </c>
      <c r="R374" s="123">
        <f>SUM(R375:R389)</f>
        <v>0</v>
      </c>
      <c r="T374" s="124">
        <f>SUM(T375:T389)</f>
        <v>0</v>
      </c>
      <c r="AR374" s="118" t="s">
        <v>79</v>
      </c>
      <c r="AT374" s="125" t="s">
        <v>71</v>
      </c>
      <c r="AU374" s="125" t="s">
        <v>79</v>
      </c>
      <c r="AY374" s="118" t="s">
        <v>129</v>
      </c>
      <c r="BK374" s="126">
        <f>SUM(BK375:BK389)</f>
        <v>0</v>
      </c>
    </row>
    <row r="375" spans="2:65" s="1" customFormat="1" ht="24.15" customHeight="1">
      <c r="B375" s="32"/>
      <c r="C375" s="129" t="s">
        <v>510</v>
      </c>
      <c r="D375" s="129" t="s">
        <v>131</v>
      </c>
      <c r="E375" s="130" t="s">
        <v>511</v>
      </c>
      <c r="F375" s="131" t="s">
        <v>512</v>
      </c>
      <c r="G375" s="132" t="s">
        <v>195</v>
      </c>
      <c r="H375" s="133">
        <v>9.7750000000000004</v>
      </c>
      <c r="I375" s="134"/>
      <c r="J375" s="135">
        <f>ROUND(I375*H375,2)</f>
        <v>0</v>
      </c>
      <c r="K375" s="131" t="s">
        <v>135</v>
      </c>
      <c r="L375" s="32"/>
      <c r="M375" s="136" t="s">
        <v>19</v>
      </c>
      <c r="N375" s="137" t="s">
        <v>43</v>
      </c>
      <c r="P375" s="138">
        <f>O375*H375</f>
        <v>0</v>
      </c>
      <c r="Q375" s="138">
        <v>0</v>
      </c>
      <c r="R375" s="138">
        <f>Q375*H375</f>
        <v>0</v>
      </c>
      <c r="S375" s="138">
        <v>0</v>
      </c>
      <c r="T375" s="139">
        <f>S375*H375</f>
        <v>0</v>
      </c>
      <c r="AR375" s="140" t="s">
        <v>136</v>
      </c>
      <c r="AT375" s="140" t="s">
        <v>131</v>
      </c>
      <c r="AU375" s="140" t="s">
        <v>82</v>
      </c>
      <c r="AY375" s="17" t="s">
        <v>129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7" t="s">
        <v>79</v>
      </c>
      <c r="BK375" s="141">
        <f>ROUND(I375*H375,2)</f>
        <v>0</v>
      </c>
      <c r="BL375" s="17" t="s">
        <v>136</v>
      </c>
      <c r="BM375" s="140" t="s">
        <v>513</v>
      </c>
    </row>
    <row r="376" spans="2:65" s="1" customFormat="1" ht="10.199999999999999">
      <c r="B376" s="32"/>
      <c r="D376" s="142" t="s">
        <v>138</v>
      </c>
      <c r="F376" s="143" t="s">
        <v>514</v>
      </c>
      <c r="I376" s="144"/>
      <c r="L376" s="32"/>
      <c r="M376" s="145"/>
      <c r="T376" s="53"/>
      <c r="AT376" s="17" t="s">
        <v>138</v>
      </c>
      <c r="AU376" s="17" t="s">
        <v>82</v>
      </c>
    </row>
    <row r="377" spans="2:65" s="1" customFormat="1" ht="24.15" customHeight="1">
      <c r="B377" s="32"/>
      <c r="C377" s="129" t="s">
        <v>515</v>
      </c>
      <c r="D377" s="129" t="s">
        <v>131</v>
      </c>
      <c r="E377" s="130" t="s">
        <v>516</v>
      </c>
      <c r="F377" s="131" t="s">
        <v>517</v>
      </c>
      <c r="G377" s="132" t="s">
        <v>195</v>
      </c>
      <c r="H377" s="133">
        <v>68.424999999999997</v>
      </c>
      <c r="I377" s="134"/>
      <c r="J377" s="135">
        <f>ROUND(I377*H377,2)</f>
        <v>0</v>
      </c>
      <c r="K377" s="131" t="s">
        <v>135</v>
      </c>
      <c r="L377" s="32"/>
      <c r="M377" s="136" t="s">
        <v>19</v>
      </c>
      <c r="N377" s="137" t="s">
        <v>43</v>
      </c>
      <c r="P377" s="138">
        <f>O377*H377</f>
        <v>0</v>
      </c>
      <c r="Q377" s="138">
        <v>0</v>
      </c>
      <c r="R377" s="138">
        <f>Q377*H377</f>
        <v>0</v>
      </c>
      <c r="S377" s="138">
        <v>0</v>
      </c>
      <c r="T377" s="139">
        <f>S377*H377</f>
        <v>0</v>
      </c>
      <c r="AR377" s="140" t="s">
        <v>136</v>
      </c>
      <c r="AT377" s="140" t="s">
        <v>131</v>
      </c>
      <c r="AU377" s="140" t="s">
        <v>82</v>
      </c>
      <c r="AY377" s="17" t="s">
        <v>129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7" t="s">
        <v>79</v>
      </c>
      <c r="BK377" s="141">
        <f>ROUND(I377*H377,2)</f>
        <v>0</v>
      </c>
      <c r="BL377" s="17" t="s">
        <v>136</v>
      </c>
      <c r="BM377" s="140" t="s">
        <v>518</v>
      </c>
    </row>
    <row r="378" spans="2:65" s="1" customFormat="1" ht="10.199999999999999">
      <c r="B378" s="32"/>
      <c r="D378" s="142" t="s">
        <v>138</v>
      </c>
      <c r="F378" s="143" t="s">
        <v>519</v>
      </c>
      <c r="I378" s="144"/>
      <c r="L378" s="32"/>
      <c r="M378" s="145"/>
      <c r="T378" s="53"/>
      <c r="AT378" s="17" t="s">
        <v>138</v>
      </c>
      <c r="AU378" s="17" t="s">
        <v>82</v>
      </c>
    </row>
    <row r="379" spans="2:65" s="13" customFormat="1" ht="10.199999999999999">
      <c r="B379" s="153"/>
      <c r="D379" s="147" t="s">
        <v>140</v>
      </c>
      <c r="F379" s="155" t="s">
        <v>520</v>
      </c>
      <c r="H379" s="156">
        <v>68.424999999999997</v>
      </c>
      <c r="I379" s="157"/>
      <c r="L379" s="153"/>
      <c r="M379" s="158"/>
      <c r="T379" s="159"/>
      <c r="AT379" s="154" t="s">
        <v>140</v>
      </c>
      <c r="AU379" s="154" t="s">
        <v>82</v>
      </c>
      <c r="AV379" s="13" t="s">
        <v>82</v>
      </c>
      <c r="AW379" s="13" t="s">
        <v>4</v>
      </c>
      <c r="AX379" s="13" t="s">
        <v>79</v>
      </c>
      <c r="AY379" s="154" t="s">
        <v>129</v>
      </c>
    </row>
    <row r="380" spans="2:65" s="1" customFormat="1" ht="24.15" customHeight="1">
      <c r="B380" s="32"/>
      <c r="C380" s="129" t="s">
        <v>521</v>
      </c>
      <c r="D380" s="129" t="s">
        <v>131</v>
      </c>
      <c r="E380" s="130" t="s">
        <v>522</v>
      </c>
      <c r="F380" s="131" t="s">
        <v>523</v>
      </c>
      <c r="G380" s="132" t="s">
        <v>195</v>
      </c>
      <c r="H380" s="133">
        <v>3.2810000000000001</v>
      </c>
      <c r="I380" s="134"/>
      <c r="J380" s="135">
        <f>ROUND(I380*H380,2)</f>
        <v>0</v>
      </c>
      <c r="K380" s="131" t="s">
        <v>135</v>
      </c>
      <c r="L380" s="32"/>
      <c r="M380" s="136" t="s">
        <v>19</v>
      </c>
      <c r="N380" s="137" t="s">
        <v>43</v>
      </c>
      <c r="P380" s="138">
        <f>O380*H380</f>
        <v>0</v>
      </c>
      <c r="Q380" s="138">
        <v>0</v>
      </c>
      <c r="R380" s="138">
        <f>Q380*H380</f>
        <v>0</v>
      </c>
      <c r="S380" s="138">
        <v>0</v>
      </c>
      <c r="T380" s="139">
        <f>S380*H380</f>
        <v>0</v>
      </c>
      <c r="AR380" s="140" t="s">
        <v>136</v>
      </c>
      <c r="AT380" s="140" t="s">
        <v>131</v>
      </c>
      <c r="AU380" s="140" t="s">
        <v>82</v>
      </c>
      <c r="AY380" s="17" t="s">
        <v>129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7" t="s">
        <v>79</v>
      </c>
      <c r="BK380" s="141">
        <f>ROUND(I380*H380,2)</f>
        <v>0</v>
      </c>
      <c r="BL380" s="17" t="s">
        <v>136</v>
      </c>
      <c r="BM380" s="140" t="s">
        <v>524</v>
      </c>
    </row>
    <row r="381" spans="2:65" s="1" customFormat="1" ht="10.199999999999999">
      <c r="B381" s="32"/>
      <c r="D381" s="142" t="s">
        <v>138</v>
      </c>
      <c r="F381" s="143" t="s">
        <v>525</v>
      </c>
      <c r="I381" s="144"/>
      <c r="L381" s="32"/>
      <c r="M381" s="145"/>
      <c r="T381" s="53"/>
      <c r="AT381" s="17" t="s">
        <v>138</v>
      </c>
      <c r="AU381" s="17" t="s">
        <v>82</v>
      </c>
    </row>
    <row r="382" spans="2:65" s="13" customFormat="1" ht="10.199999999999999">
      <c r="B382" s="153"/>
      <c r="D382" s="147" t="s">
        <v>140</v>
      </c>
      <c r="E382" s="154" t="s">
        <v>19</v>
      </c>
      <c r="F382" s="155" t="s">
        <v>526</v>
      </c>
      <c r="H382" s="156">
        <v>3.2810000000000001</v>
      </c>
      <c r="I382" s="157"/>
      <c r="L382" s="153"/>
      <c r="M382" s="158"/>
      <c r="T382" s="159"/>
      <c r="AT382" s="154" t="s">
        <v>140</v>
      </c>
      <c r="AU382" s="154" t="s">
        <v>82</v>
      </c>
      <c r="AV382" s="13" t="s">
        <v>82</v>
      </c>
      <c r="AW382" s="13" t="s">
        <v>33</v>
      </c>
      <c r="AX382" s="13" t="s">
        <v>79</v>
      </c>
      <c r="AY382" s="154" t="s">
        <v>129</v>
      </c>
    </row>
    <row r="383" spans="2:65" s="1" customFormat="1" ht="24.15" customHeight="1">
      <c r="B383" s="32"/>
      <c r="C383" s="129" t="s">
        <v>527</v>
      </c>
      <c r="D383" s="129" t="s">
        <v>131</v>
      </c>
      <c r="E383" s="130" t="s">
        <v>528</v>
      </c>
      <c r="F383" s="131" t="s">
        <v>529</v>
      </c>
      <c r="G383" s="132" t="s">
        <v>195</v>
      </c>
      <c r="H383" s="133">
        <v>4.9710000000000001</v>
      </c>
      <c r="I383" s="134"/>
      <c r="J383" s="135">
        <f>ROUND(I383*H383,2)</f>
        <v>0</v>
      </c>
      <c r="K383" s="131" t="s">
        <v>135</v>
      </c>
      <c r="L383" s="32"/>
      <c r="M383" s="136" t="s">
        <v>19</v>
      </c>
      <c r="N383" s="137" t="s">
        <v>43</v>
      </c>
      <c r="P383" s="138">
        <f>O383*H383</f>
        <v>0</v>
      </c>
      <c r="Q383" s="138">
        <v>0</v>
      </c>
      <c r="R383" s="138">
        <f>Q383*H383</f>
        <v>0</v>
      </c>
      <c r="S383" s="138">
        <v>0</v>
      </c>
      <c r="T383" s="139">
        <f>S383*H383</f>
        <v>0</v>
      </c>
      <c r="AR383" s="140" t="s">
        <v>136</v>
      </c>
      <c r="AT383" s="140" t="s">
        <v>131</v>
      </c>
      <c r="AU383" s="140" t="s">
        <v>82</v>
      </c>
      <c r="AY383" s="17" t="s">
        <v>129</v>
      </c>
      <c r="BE383" s="141">
        <f>IF(N383="základní",J383,0)</f>
        <v>0</v>
      </c>
      <c r="BF383" s="141">
        <f>IF(N383="snížená",J383,0)</f>
        <v>0</v>
      </c>
      <c r="BG383" s="141">
        <f>IF(N383="zákl. přenesená",J383,0)</f>
        <v>0</v>
      </c>
      <c r="BH383" s="141">
        <f>IF(N383="sníž. přenesená",J383,0)</f>
        <v>0</v>
      </c>
      <c r="BI383" s="141">
        <f>IF(N383="nulová",J383,0)</f>
        <v>0</v>
      </c>
      <c r="BJ383" s="17" t="s">
        <v>79</v>
      </c>
      <c r="BK383" s="141">
        <f>ROUND(I383*H383,2)</f>
        <v>0</v>
      </c>
      <c r="BL383" s="17" t="s">
        <v>136</v>
      </c>
      <c r="BM383" s="140" t="s">
        <v>530</v>
      </c>
    </row>
    <row r="384" spans="2:65" s="1" customFormat="1" ht="10.199999999999999">
      <c r="B384" s="32"/>
      <c r="D384" s="142" t="s">
        <v>138</v>
      </c>
      <c r="F384" s="143" t="s">
        <v>531</v>
      </c>
      <c r="I384" s="144"/>
      <c r="L384" s="32"/>
      <c r="M384" s="145"/>
      <c r="T384" s="53"/>
      <c r="AT384" s="17" t="s">
        <v>138</v>
      </c>
      <c r="AU384" s="17" t="s">
        <v>82</v>
      </c>
    </row>
    <row r="385" spans="2:65" s="13" customFormat="1" ht="10.199999999999999">
      <c r="B385" s="153"/>
      <c r="D385" s="147" t="s">
        <v>140</v>
      </c>
      <c r="E385" s="154" t="s">
        <v>19</v>
      </c>
      <c r="F385" s="155" t="s">
        <v>532</v>
      </c>
      <c r="H385" s="156">
        <v>4.9710000000000001</v>
      </c>
      <c r="I385" s="157"/>
      <c r="L385" s="153"/>
      <c r="M385" s="158"/>
      <c r="T385" s="159"/>
      <c r="AT385" s="154" t="s">
        <v>140</v>
      </c>
      <c r="AU385" s="154" t="s">
        <v>82</v>
      </c>
      <c r="AV385" s="13" t="s">
        <v>82</v>
      </c>
      <c r="AW385" s="13" t="s">
        <v>33</v>
      </c>
      <c r="AX385" s="13" t="s">
        <v>79</v>
      </c>
      <c r="AY385" s="154" t="s">
        <v>129</v>
      </c>
    </row>
    <row r="386" spans="2:65" s="1" customFormat="1" ht="24.15" customHeight="1">
      <c r="B386" s="32"/>
      <c r="C386" s="129" t="s">
        <v>533</v>
      </c>
      <c r="D386" s="129" t="s">
        <v>131</v>
      </c>
      <c r="E386" s="130" t="s">
        <v>534</v>
      </c>
      <c r="F386" s="131" t="s">
        <v>535</v>
      </c>
      <c r="G386" s="132" t="s">
        <v>195</v>
      </c>
      <c r="H386" s="133">
        <v>1.5229999999999999</v>
      </c>
      <c r="I386" s="134"/>
      <c r="J386" s="135">
        <f>ROUND(I386*H386,2)</f>
        <v>0</v>
      </c>
      <c r="K386" s="131" t="s">
        <v>135</v>
      </c>
      <c r="L386" s="32"/>
      <c r="M386" s="136" t="s">
        <v>19</v>
      </c>
      <c r="N386" s="137" t="s">
        <v>43</v>
      </c>
      <c r="P386" s="138">
        <f>O386*H386</f>
        <v>0</v>
      </c>
      <c r="Q386" s="138">
        <v>0</v>
      </c>
      <c r="R386" s="138">
        <f>Q386*H386</f>
        <v>0</v>
      </c>
      <c r="S386" s="138">
        <v>0</v>
      </c>
      <c r="T386" s="139">
        <f>S386*H386</f>
        <v>0</v>
      </c>
      <c r="AR386" s="140" t="s">
        <v>136</v>
      </c>
      <c r="AT386" s="140" t="s">
        <v>131</v>
      </c>
      <c r="AU386" s="140" t="s">
        <v>82</v>
      </c>
      <c r="AY386" s="17" t="s">
        <v>129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7" t="s">
        <v>79</v>
      </c>
      <c r="BK386" s="141">
        <f>ROUND(I386*H386,2)</f>
        <v>0</v>
      </c>
      <c r="BL386" s="17" t="s">
        <v>136</v>
      </c>
      <c r="BM386" s="140" t="s">
        <v>536</v>
      </c>
    </row>
    <row r="387" spans="2:65" s="1" customFormat="1" ht="10.199999999999999">
      <c r="B387" s="32"/>
      <c r="D387" s="142" t="s">
        <v>138</v>
      </c>
      <c r="F387" s="143" t="s">
        <v>537</v>
      </c>
      <c r="I387" s="144"/>
      <c r="L387" s="32"/>
      <c r="M387" s="145"/>
      <c r="T387" s="53"/>
      <c r="AT387" s="17" t="s">
        <v>138</v>
      </c>
      <c r="AU387" s="17" t="s">
        <v>82</v>
      </c>
    </row>
    <row r="388" spans="2:65" s="12" customFormat="1" ht="10.199999999999999">
      <c r="B388" s="146"/>
      <c r="D388" s="147" t="s">
        <v>140</v>
      </c>
      <c r="E388" s="148" t="s">
        <v>19</v>
      </c>
      <c r="F388" s="149" t="s">
        <v>538</v>
      </c>
      <c r="H388" s="148" t="s">
        <v>19</v>
      </c>
      <c r="I388" s="150"/>
      <c r="L388" s="146"/>
      <c r="M388" s="151"/>
      <c r="T388" s="152"/>
      <c r="AT388" s="148" t="s">
        <v>140</v>
      </c>
      <c r="AU388" s="148" t="s">
        <v>82</v>
      </c>
      <c r="AV388" s="12" t="s">
        <v>79</v>
      </c>
      <c r="AW388" s="12" t="s">
        <v>33</v>
      </c>
      <c r="AX388" s="12" t="s">
        <v>72</v>
      </c>
      <c r="AY388" s="148" t="s">
        <v>129</v>
      </c>
    </row>
    <row r="389" spans="2:65" s="13" customFormat="1" ht="10.199999999999999">
      <c r="B389" s="153"/>
      <c r="D389" s="147" t="s">
        <v>140</v>
      </c>
      <c r="E389" s="154" t="s">
        <v>19</v>
      </c>
      <c r="F389" s="155" t="s">
        <v>539</v>
      </c>
      <c r="H389" s="156">
        <v>1.5229999999999999</v>
      </c>
      <c r="I389" s="157"/>
      <c r="L389" s="153"/>
      <c r="M389" s="158"/>
      <c r="T389" s="159"/>
      <c r="AT389" s="154" t="s">
        <v>140</v>
      </c>
      <c r="AU389" s="154" t="s">
        <v>82</v>
      </c>
      <c r="AV389" s="13" t="s">
        <v>82</v>
      </c>
      <c r="AW389" s="13" t="s">
        <v>33</v>
      </c>
      <c r="AX389" s="13" t="s">
        <v>79</v>
      </c>
      <c r="AY389" s="154" t="s">
        <v>129</v>
      </c>
    </row>
    <row r="390" spans="2:65" s="11" customFormat="1" ht="22.8" customHeight="1">
      <c r="B390" s="117"/>
      <c r="D390" s="118" t="s">
        <v>71</v>
      </c>
      <c r="E390" s="127" t="s">
        <v>540</v>
      </c>
      <c r="F390" s="127" t="s">
        <v>541</v>
      </c>
      <c r="I390" s="120"/>
      <c r="J390" s="128">
        <f>BK390</f>
        <v>0</v>
      </c>
      <c r="L390" s="117"/>
      <c r="M390" s="122"/>
      <c r="P390" s="123">
        <f>SUM(P391:P392)</f>
        <v>0</v>
      </c>
      <c r="R390" s="123">
        <f>SUM(R391:R392)</f>
        <v>0</v>
      </c>
      <c r="T390" s="124">
        <f>SUM(T391:T392)</f>
        <v>0</v>
      </c>
      <c r="AR390" s="118" t="s">
        <v>79</v>
      </c>
      <c r="AT390" s="125" t="s">
        <v>71</v>
      </c>
      <c r="AU390" s="125" t="s">
        <v>79</v>
      </c>
      <c r="AY390" s="118" t="s">
        <v>129</v>
      </c>
      <c r="BK390" s="126">
        <f>SUM(BK391:BK392)</f>
        <v>0</v>
      </c>
    </row>
    <row r="391" spans="2:65" s="1" customFormat="1" ht="24.15" customHeight="1">
      <c r="B391" s="32"/>
      <c r="C391" s="129" t="s">
        <v>542</v>
      </c>
      <c r="D391" s="129" t="s">
        <v>131</v>
      </c>
      <c r="E391" s="130" t="s">
        <v>543</v>
      </c>
      <c r="F391" s="131" t="s">
        <v>544</v>
      </c>
      <c r="G391" s="132" t="s">
        <v>195</v>
      </c>
      <c r="H391" s="133">
        <v>6.6319999999999997</v>
      </c>
      <c r="I391" s="134"/>
      <c r="J391" s="135">
        <f>ROUND(I391*H391,2)</f>
        <v>0</v>
      </c>
      <c r="K391" s="131" t="s">
        <v>135</v>
      </c>
      <c r="L391" s="32"/>
      <c r="M391" s="136" t="s">
        <v>19</v>
      </c>
      <c r="N391" s="137" t="s">
        <v>43</v>
      </c>
      <c r="P391" s="138">
        <f>O391*H391</f>
        <v>0</v>
      </c>
      <c r="Q391" s="138">
        <v>0</v>
      </c>
      <c r="R391" s="138">
        <f>Q391*H391</f>
        <v>0</v>
      </c>
      <c r="S391" s="138">
        <v>0</v>
      </c>
      <c r="T391" s="139">
        <f>S391*H391</f>
        <v>0</v>
      </c>
      <c r="AR391" s="140" t="s">
        <v>136</v>
      </c>
      <c r="AT391" s="140" t="s">
        <v>131</v>
      </c>
      <c r="AU391" s="140" t="s">
        <v>82</v>
      </c>
      <c r="AY391" s="17" t="s">
        <v>129</v>
      </c>
      <c r="BE391" s="141">
        <f>IF(N391="základní",J391,0)</f>
        <v>0</v>
      </c>
      <c r="BF391" s="141">
        <f>IF(N391="snížená",J391,0)</f>
        <v>0</v>
      </c>
      <c r="BG391" s="141">
        <f>IF(N391="zákl. přenesená",J391,0)</f>
        <v>0</v>
      </c>
      <c r="BH391" s="141">
        <f>IF(N391="sníž. přenesená",J391,0)</f>
        <v>0</v>
      </c>
      <c r="BI391" s="141">
        <f>IF(N391="nulová",J391,0)</f>
        <v>0</v>
      </c>
      <c r="BJ391" s="17" t="s">
        <v>79</v>
      </c>
      <c r="BK391" s="141">
        <f>ROUND(I391*H391,2)</f>
        <v>0</v>
      </c>
      <c r="BL391" s="17" t="s">
        <v>136</v>
      </c>
      <c r="BM391" s="140" t="s">
        <v>545</v>
      </c>
    </row>
    <row r="392" spans="2:65" s="1" customFormat="1" ht="10.199999999999999">
      <c r="B392" s="32"/>
      <c r="D392" s="142" t="s">
        <v>138</v>
      </c>
      <c r="F392" s="143" t="s">
        <v>546</v>
      </c>
      <c r="I392" s="144"/>
      <c r="L392" s="32"/>
      <c r="M392" s="177"/>
      <c r="N392" s="178"/>
      <c r="O392" s="178"/>
      <c r="P392" s="178"/>
      <c r="Q392" s="178"/>
      <c r="R392" s="178"/>
      <c r="S392" s="178"/>
      <c r="T392" s="179"/>
      <c r="AT392" s="17" t="s">
        <v>138</v>
      </c>
      <c r="AU392" s="17" t="s">
        <v>82</v>
      </c>
    </row>
    <row r="393" spans="2:65" s="1" customFormat="1" ht="6.9" customHeight="1">
      <c r="B393" s="41"/>
      <c r="C393" s="42"/>
      <c r="D393" s="42"/>
      <c r="E393" s="42"/>
      <c r="F393" s="42"/>
      <c r="G393" s="42"/>
      <c r="H393" s="42"/>
      <c r="I393" s="42"/>
      <c r="J393" s="42"/>
      <c r="K393" s="42"/>
      <c r="L393" s="32"/>
    </row>
  </sheetData>
  <sheetProtection algorithmName="SHA-512" hashValue="warsmtS4y+tcEJTRVyLHcZBhzk1gJLkzsAzgkBuskJOSJ3Wc9M4Pb+5ac0C22VqqWdcWpAV1EqLOXKDAFbdsYQ==" saltValue="v7sonm+A13F+iBqeUyKQre/gE1TFz2L9RY1yciBRIXvgBVZdwQO/IgLPvJZOZSEWQg9MzOrl53HxQFpn4WpKGw==" spinCount="100000" sheet="1" objects="1" scenarios="1" formatColumns="0" formatRows="0" autoFilter="0"/>
  <autoFilter ref="C95:K392" xr:uid="{00000000-0009-0000-0000-000001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100-000000000000}"/>
    <hyperlink ref="F104" r:id="rId2" xr:uid="{00000000-0004-0000-0100-000001000000}"/>
    <hyperlink ref="F108" r:id="rId3" xr:uid="{00000000-0004-0000-0100-000002000000}"/>
    <hyperlink ref="F112" r:id="rId4" xr:uid="{00000000-0004-0000-0100-000003000000}"/>
    <hyperlink ref="F119" r:id="rId5" xr:uid="{00000000-0004-0000-0100-000004000000}"/>
    <hyperlink ref="F123" r:id="rId6" xr:uid="{00000000-0004-0000-0100-000005000000}"/>
    <hyperlink ref="F127" r:id="rId7" xr:uid="{00000000-0004-0000-0100-000006000000}"/>
    <hyperlink ref="F139" r:id="rId8" xr:uid="{00000000-0004-0000-0100-000007000000}"/>
    <hyperlink ref="F147" r:id="rId9" xr:uid="{00000000-0004-0000-0100-000008000000}"/>
    <hyperlink ref="F151" r:id="rId10" xr:uid="{00000000-0004-0000-0100-000009000000}"/>
    <hyperlink ref="F155" r:id="rId11" xr:uid="{00000000-0004-0000-0100-00000A000000}"/>
    <hyperlink ref="F162" r:id="rId12" xr:uid="{00000000-0004-0000-0100-00000B000000}"/>
    <hyperlink ref="F168" r:id="rId13" xr:uid="{00000000-0004-0000-0100-00000C000000}"/>
    <hyperlink ref="F173" r:id="rId14" xr:uid="{00000000-0004-0000-0100-00000D000000}"/>
    <hyperlink ref="F178" r:id="rId15" xr:uid="{00000000-0004-0000-0100-00000E000000}"/>
    <hyperlink ref="F186" r:id="rId16" xr:uid="{00000000-0004-0000-0100-00000F000000}"/>
    <hyperlink ref="F190" r:id="rId17" xr:uid="{00000000-0004-0000-0100-000010000000}"/>
    <hyperlink ref="F195" r:id="rId18" xr:uid="{00000000-0004-0000-0100-000011000000}"/>
    <hyperlink ref="F200" r:id="rId19" xr:uid="{00000000-0004-0000-0100-000012000000}"/>
    <hyperlink ref="F206" r:id="rId20" xr:uid="{00000000-0004-0000-0100-000013000000}"/>
    <hyperlink ref="F211" r:id="rId21" xr:uid="{00000000-0004-0000-0100-000014000000}"/>
    <hyperlink ref="F216" r:id="rId22" xr:uid="{00000000-0004-0000-0100-000015000000}"/>
    <hyperlink ref="F221" r:id="rId23" xr:uid="{00000000-0004-0000-0100-000016000000}"/>
    <hyperlink ref="F226" r:id="rId24" xr:uid="{00000000-0004-0000-0100-000017000000}"/>
    <hyperlink ref="F244" r:id="rId25" xr:uid="{00000000-0004-0000-0100-000018000000}"/>
    <hyperlink ref="F248" r:id="rId26" xr:uid="{00000000-0004-0000-0100-000019000000}"/>
    <hyperlink ref="F263" r:id="rId27" xr:uid="{00000000-0004-0000-0100-00001A000000}"/>
    <hyperlink ref="F271" r:id="rId28" xr:uid="{00000000-0004-0000-0100-00001B000000}"/>
    <hyperlink ref="F280" r:id="rId29" xr:uid="{00000000-0004-0000-0100-00001C000000}"/>
    <hyperlink ref="F288" r:id="rId30" xr:uid="{00000000-0004-0000-0100-00001D000000}"/>
    <hyperlink ref="F296" r:id="rId31" xr:uid="{00000000-0004-0000-0100-00001E000000}"/>
    <hyperlink ref="F305" r:id="rId32" xr:uid="{00000000-0004-0000-0100-00001F000000}"/>
    <hyperlink ref="F316" r:id="rId33" xr:uid="{00000000-0004-0000-0100-000020000000}"/>
    <hyperlink ref="F326" r:id="rId34" xr:uid="{00000000-0004-0000-0100-000021000000}"/>
    <hyperlink ref="F337" r:id="rId35" xr:uid="{00000000-0004-0000-0100-000022000000}"/>
    <hyperlink ref="F347" r:id="rId36" xr:uid="{00000000-0004-0000-0100-000023000000}"/>
    <hyperlink ref="F351" r:id="rId37" xr:uid="{00000000-0004-0000-0100-000024000000}"/>
    <hyperlink ref="F355" r:id="rId38" xr:uid="{00000000-0004-0000-0100-000025000000}"/>
    <hyperlink ref="F359" r:id="rId39" xr:uid="{00000000-0004-0000-0100-000026000000}"/>
    <hyperlink ref="F364" r:id="rId40" xr:uid="{00000000-0004-0000-0100-000027000000}"/>
    <hyperlink ref="F376" r:id="rId41" xr:uid="{00000000-0004-0000-0100-000028000000}"/>
    <hyperlink ref="F378" r:id="rId42" xr:uid="{00000000-0004-0000-0100-000029000000}"/>
    <hyperlink ref="F381" r:id="rId43" xr:uid="{00000000-0004-0000-0100-00002A000000}"/>
    <hyperlink ref="F384" r:id="rId44" xr:uid="{00000000-0004-0000-0100-00002B000000}"/>
    <hyperlink ref="F387" r:id="rId45" xr:uid="{00000000-0004-0000-0100-00002C000000}"/>
    <hyperlink ref="F392" r:id="rId46" xr:uid="{00000000-0004-0000-0100-00002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80" customWidth="1"/>
    <col min="2" max="2" width="1.7109375" style="180" customWidth="1"/>
    <col min="3" max="4" width="5" style="180" customWidth="1"/>
    <col min="5" max="5" width="11.7109375" style="180" customWidth="1"/>
    <col min="6" max="6" width="9.140625" style="180" customWidth="1"/>
    <col min="7" max="7" width="5" style="180" customWidth="1"/>
    <col min="8" max="8" width="77.85546875" style="180" customWidth="1"/>
    <col min="9" max="10" width="20" style="180" customWidth="1"/>
    <col min="11" max="11" width="1.7109375" style="180" customWidth="1"/>
  </cols>
  <sheetData>
    <row r="1" spans="2:11" customFormat="1" ht="37.5" customHeight="1"/>
    <row r="2" spans="2:11" customFormat="1" ht="7.5" customHeight="1">
      <c r="B2" s="181"/>
      <c r="C2" s="182"/>
      <c r="D2" s="182"/>
      <c r="E2" s="182"/>
      <c r="F2" s="182"/>
      <c r="G2" s="182"/>
      <c r="H2" s="182"/>
      <c r="I2" s="182"/>
      <c r="J2" s="182"/>
      <c r="K2" s="183"/>
    </row>
    <row r="3" spans="2:11" s="15" customFormat="1" ht="45" customHeight="1">
      <c r="B3" s="184"/>
      <c r="C3" s="312" t="s">
        <v>547</v>
      </c>
      <c r="D3" s="312"/>
      <c r="E3" s="312"/>
      <c r="F3" s="312"/>
      <c r="G3" s="312"/>
      <c r="H3" s="312"/>
      <c r="I3" s="312"/>
      <c r="J3" s="312"/>
      <c r="K3" s="185"/>
    </row>
    <row r="4" spans="2:11" customFormat="1" ht="25.5" customHeight="1">
      <c r="B4" s="186"/>
      <c r="C4" s="311" t="s">
        <v>548</v>
      </c>
      <c r="D4" s="311"/>
      <c r="E4" s="311"/>
      <c r="F4" s="311"/>
      <c r="G4" s="311"/>
      <c r="H4" s="311"/>
      <c r="I4" s="311"/>
      <c r="J4" s="311"/>
      <c r="K4" s="187"/>
    </row>
    <row r="5" spans="2:11" customFormat="1" ht="5.25" customHeight="1">
      <c r="B5" s="186"/>
      <c r="C5" s="188"/>
      <c r="D5" s="188"/>
      <c r="E5" s="188"/>
      <c r="F5" s="188"/>
      <c r="G5" s="188"/>
      <c r="H5" s="188"/>
      <c r="I5" s="188"/>
      <c r="J5" s="188"/>
      <c r="K5" s="187"/>
    </row>
    <row r="6" spans="2:11" customFormat="1" ht="15" customHeight="1">
      <c r="B6" s="186"/>
      <c r="C6" s="310" t="s">
        <v>549</v>
      </c>
      <c r="D6" s="310"/>
      <c r="E6" s="310"/>
      <c r="F6" s="310"/>
      <c r="G6" s="310"/>
      <c r="H6" s="310"/>
      <c r="I6" s="310"/>
      <c r="J6" s="310"/>
      <c r="K6" s="187"/>
    </row>
    <row r="7" spans="2:11" customFormat="1" ht="15" customHeight="1">
      <c r="B7" s="190"/>
      <c r="C7" s="310" t="s">
        <v>550</v>
      </c>
      <c r="D7" s="310"/>
      <c r="E7" s="310"/>
      <c r="F7" s="310"/>
      <c r="G7" s="310"/>
      <c r="H7" s="310"/>
      <c r="I7" s="310"/>
      <c r="J7" s="310"/>
      <c r="K7" s="187"/>
    </row>
    <row r="8" spans="2:11" customFormat="1" ht="12.75" customHeight="1">
      <c r="B8" s="190"/>
      <c r="C8" s="189"/>
      <c r="D8" s="189"/>
      <c r="E8" s="189"/>
      <c r="F8" s="189"/>
      <c r="G8" s="189"/>
      <c r="H8" s="189"/>
      <c r="I8" s="189"/>
      <c r="J8" s="189"/>
      <c r="K8" s="187"/>
    </row>
    <row r="9" spans="2:11" customFormat="1" ht="15" customHeight="1">
      <c r="B9" s="190"/>
      <c r="C9" s="310" t="s">
        <v>551</v>
      </c>
      <c r="D9" s="310"/>
      <c r="E9" s="310"/>
      <c r="F9" s="310"/>
      <c r="G9" s="310"/>
      <c r="H9" s="310"/>
      <c r="I9" s="310"/>
      <c r="J9" s="310"/>
      <c r="K9" s="187"/>
    </row>
    <row r="10" spans="2:11" customFormat="1" ht="15" customHeight="1">
      <c r="B10" s="190"/>
      <c r="C10" s="189"/>
      <c r="D10" s="310" t="s">
        <v>552</v>
      </c>
      <c r="E10" s="310"/>
      <c r="F10" s="310"/>
      <c r="G10" s="310"/>
      <c r="H10" s="310"/>
      <c r="I10" s="310"/>
      <c r="J10" s="310"/>
      <c r="K10" s="187"/>
    </row>
    <row r="11" spans="2:11" customFormat="1" ht="15" customHeight="1">
      <c r="B11" s="190"/>
      <c r="C11" s="191"/>
      <c r="D11" s="310" t="s">
        <v>553</v>
      </c>
      <c r="E11" s="310"/>
      <c r="F11" s="310"/>
      <c r="G11" s="310"/>
      <c r="H11" s="310"/>
      <c r="I11" s="310"/>
      <c r="J11" s="310"/>
      <c r="K11" s="187"/>
    </row>
    <row r="12" spans="2:11" customFormat="1" ht="15" customHeight="1">
      <c r="B12" s="190"/>
      <c r="C12" s="191"/>
      <c r="D12" s="189"/>
      <c r="E12" s="189"/>
      <c r="F12" s="189"/>
      <c r="G12" s="189"/>
      <c r="H12" s="189"/>
      <c r="I12" s="189"/>
      <c r="J12" s="189"/>
      <c r="K12" s="187"/>
    </row>
    <row r="13" spans="2:11" customFormat="1" ht="15" customHeight="1">
      <c r="B13" s="190"/>
      <c r="C13" s="191"/>
      <c r="D13" s="192" t="s">
        <v>554</v>
      </c>
      <c r="E13" s="189"/>
      <c r="F13" s="189"/>
      <c r="G13" s="189"/>
      <c r="H13" s="189"/>
      <c r="I13" s="189"/>
      <c r="J13" s="189"/>
      <c r="K13" s="187"/>
    </row>
    <row r="14" spans="2:11" customFormat="1" ht="12.75" customHeight="1">
      <c r="B14" s="190"/>
      <c r="C14" s="191"/>
      <c r="D14" s="191"/>
      <c r="E14" s="191"/>
      <c r="F14" s="191"/>
      <c r="G14" s="191"/>
      <c r="H14" s="191"/>
      <c r="I14" s="191"/>
      <c r="J14" s="191"/>
      <c r="K14" s="187"/>
    </row>
    <row r="15" spans="2:11" customFormat="1" ht="15" customHeight="1">
      <c r="B15" s="190"/>
      <c r="C15" s="191"/>
      <c r="D15" s="310" t="s">
        <v>555</v>
      </c>
      <c r="E15" s="310"/>
      <c r="F15" s="310"/>
      <c r="G15" s="310"/>
      <c r="H15" s="310"/>
      <c r="I15" s="310"/>
      <c r="J15" s="310"/>
      <c r="K15" s="187"/>
    </row>
    <row r="16" spans="2:11" customFormat="1" ht="15" customHeight="1">
      <c r="B16" s="190"/>
      <c r="C16" s="191"/>
      <c r="D16" s="310" t="s">
        <v>556</v>
      </c>
      <c r="E16" s="310"/>
      <c r="F16" s="310"/>
      <c r="G16" s="310"/>
      <c r="H16" s="310"/>
      <c r="I16" s="310"/>
      <c r="J16" s="310"/>
      <c r="K16" s="187"/>
    </row>
    <row r="17" spans="2:11" customFormat="1" ht="15" customHeight="1">
      <c r="B17" s="190"/>
      <c r="C17" s="191"/>
      <c r="D17" s="310" t="s">
        <v>557</v>
      </c>
      <c r="E17" s="310"/>
      <c r="F17" s="310"/>
      <c r="G17" s="310"/>
      <c r="H17" s="310"/>
      <c r="I17" s="310"/>
      <c r="J17" s="310"/>
      <c r="K17" s="187"/>
    </row>
    <row r="18" spans="2:11" customFormat="1" ht="15" customHeight="1">
      <c r="B18" s="190"/>
      <c r="C18" s="191"/>
      <c r="D18" s="191"/>
      <c r="E18" s="193" t="s">
        <v>78</v>
      </c>
      <c r="F18" s="310" t="s">
        <v>558</v>
      </c>
      <c r="G18" s="310"/>
      <c r="H18" s="310"/>
      <c r="I18" s="310"/>
      <c r="J18" s="310"/>
      <c r="K18" s="187"/>
    </row>
    <row r="19" spans="2:11" customFormat="1" ht="15" customHeight="1">
      <c r="B19" s="190"/>
      <c r="C19" s="191"/>
      <c r="D19" s="191"/>
      <c r="E19" s="193" t="s">
        <v>559</v>
      </c>
      <c r="F19" s="310" t="s">
        <v>560</v>
      </c>
      <c r="G19" s="310"/>
      <c r="H19" s="310"/>
      <c r="I19" s="310"/>
      <c r="J19" s="310"/>
      <c r="K19" s="187"/>
    </row>
    <row r="20" spans="2:11" customFormat="1" ht="15" customHeight="1">
      <c r="B20" s="190"/>
      <c r="C20" s="191"/>
      <c r="D20" s="191"/>
      <c r="E20" s="193" t="s">
        <v>561</v>
      </c>
      <c r="F20" s="310" t="s">
        <v>562</v>
      </c>
      <c r="G20" s="310"/>
      <c r="H20" s="310"/>
      <c r="I20" s="310"/>
      <c r="J20" s="310"/>
      <c r="K20" s="187"/>
    </row>
    <row r="21" spans="2:11" customFormat="1" ht="15" customHeight="1">
      <c r="B21" s="190"/>
      <c r="C21" s="191"/>
      <c r="D21" s="191"/>
      <c r="E21" s="193" t="s">
        <v>563</v>
      </c>
      <c r="F21" s="310" t="s">
        <v>564</v>
      </c>
      <c r="G21" s="310"/>
      <c r="H21" s="310"/>
      <c r="I21" s="310"/>
      <c r="J21" s="310"/>
      <c r="K21" s="187"/>
    </row>
    <row r="22" spans="2:11" customFormat="1" ht="15" customHeight="1">
      <c r="B22" s="190"/>
      <c r="C22" s="191"/>
      <c r="D22" s="191"/>
      <c r="E22" s="193" t="s">
        <v>565</v>
      </c>
      <c r="F22" s="310" t="s">
        <v>566</v>
      </c>
      <c r="G22" s="310"/>
      <c r="H22" s="310"/>
      <c r="I22" s="310"/>
      <c r="J22" s="310"/>
      <c r="K22" s="187"/>
    </row>
    <row r="23" spans="2:11" customFormat="1" ht="15" customHeight="1">
      <c r="B23" s="190"/>
      <c r="C23" s="191"/>
      <c r="D23" s="191"/>
      <c r="E23" s="193" t="s">
        <v>85</v>
      </c>
      <c r="F23" s="310" t="s">
        <v>567</v>
      </c>
      <c r="G23" s="310"/>
      <c r="H23" s="310"/>
      <c r="I23" s="310"/>
      <c r="J23" s="310"/>
      <c r="K23" s="187"/>
    </row>
    <row r="24" spans="2:11" customFormat="1" ht="12.75" customHeight="1">
      <c r="B24" s="190"/>
      <c r="C24" s="191"/>
      <c r="D24" s="191"/>
      <c r="E24" s="191"/>
      <c r="F24" s="191"/>
      <c r="G24" s="191"/>
      <c r="H24" s="191"/>
      <c r="I24" s="191"/>
      <c r="J24" s="191"/>
      <c r="K24" s="187"/>
    </row>
    <row r="25" spans="2:11" customFormat="1" ht="15" customHeight="1">
      <c r="B25" s="190"/>
      <c r="C25" s="310" t="s">
        <v>568</v>
      </c>
      <c r="D25" s="310"/>
      <c r="E25" s="310"/>
      <c r="F25" s="310"/>
      <c r="G25" s="310"/>
      <c r="H25" s="310"/>
      <c r="I25" s="310"/>
      <c r="J25" s="310"/>
      <c r="K25" s="187"/>
    </row>
    <row r="26" spans="2:11" customFormat="1" ht="15" customHeight="1">
      <c r="B26" s="190"/>
      <c r="C26" s="310" t="s">
        <v>569</v>
      </c>
      <c r="D26" s="310"/>
      <c r="E26" s="310"/>
      <c r="F26" s="310"/>
      <c r="G26" s="310"/>
      <c r="H26" s="310"/>
      <c r="I26" s="310"/>
      <c r="J26" s="310"/>
      <c r="K26" s="187"/>
    </row>
    <row r="27" spans="2:11" customFormat="1" ht="15" customHeight="1">
      <c r="B27" s="190"/>
      <c r="C27" s="189"/>
      <c r="D27" s="310" t="s">
        <v>570</v>
      </c>
      <c r="E27" s="310"/>
      <c r="F27" s="310"/>
      <c r="G27" s="310"/>
      <c r="H27" s="310"/>
      <c r="I27" s="310"/>
      <c r="J27" s="310"/>
      <c r="K27" s="187"/>
    </row>
    <row r="28" spans="2:11" customFormat="1" ht="15" customHeight="1">
      <c r="B28" s="190"/>
      <c r="C28" s="191"/>
      <c r="D28" s="310" t="s">
        <v>571</v>
      </c>
      <c r="E28" s="310"/>
      <c r="F28" s="310"/>
      <c r="G28" s="310"/>
      <c r="H28" s="310"/>
      <c r="I28" s="310"/>
      <c r="J28" s="310"/>
      <c r="K28" s="187"/>
    </row>
    <row r="29" spans="2:11" customFormat="1" ht="12.75" customHeight="1">
      <c r="B29" s="190"/>
      <c r="C29" s="191"/>
      <c r="D29" s="191"/>
      <c r="E29" s="191"/>
      <c r="F29" s="191"/>
      <c r="G29" s="191"/>
      <c r="H29" s="191"/>
      <c r="I29" s="191"/>
      <c r="J29" s="191"/>
      <c r="K29" s="187"/>
    </row>
    <row r="30" spans="2:11" customFormat="1" ht="15" customHeight="1">
      <c r="B30" s="190"/>
      <c r="C30" s="191"/>
      <c r="D30" s="310" t="s">
        <v>572</v>
      </c>
      <c r="E30" s="310"/>
      <c r="F30" s="310"/>
      <c r="G30" s="310"/>
      <c r="H30" s="310"/>
      <c r="I30" s="310"/>
      <c r="J30" s="310"/>
      <c r="K30" s="187"/>
    </row>
    <row r="31" spans="2:11" customFormat="1" ht="15" customHeight="1">
      <c r="B31" s="190"/>
      <c r="C31" s="191"/>
      <c r="D31" s="310" t="s">
        <v>573</v>
      </c>
      <c r="E31" s="310"/>
      <c r="F31" s="310"/>
      <c r="G31" s="310"/>
      <c r="H31" s="310"/>
      <c r="I31" s="310"/>
      <c r="J31" s="310"/>
      <c r="K31" s="187"/>
    </row>
    <row r="32" spans="2:11" customFormat="1" ht="12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87"/>
    </row>
    <row r="33" spans="2:11" customFormat="1" ht="15" customHeight="1">
      <c r="B33" s="190"/>
      <c r="C33" s="191"/>
      <c r="D33" s="310" t="s">
        <v>574</v>
      </c>
      <c r="E33" s="310"/>
      <c r="F33" s="310"/>
      <c r="G33" s="310"/>
      <c r="H33" s="310"/>
      <c r="I33" s="310"/>
      <c r="J33" s="310"/>
      <c r="K33" s="187"/>
    </row>
    <row r="34" spans="2:11" customFormat="1" ht="15" customHeight="1">
      <c r="B34" s="190"/>
      <c r="C34" s="191"/>
      <c r="D34" s="310" t="s">
        <v>575</v>
      </c>
      <c r="E34" s="310"/>
      <c r="F34" s="310"/>
      <c r="G34" s="310"/>
      <c r="H34" s="310"/>
      <c r="I34" s="310"/>
      <c r="J34" s="310"/>
      <c r="K34" s="187"/>
    </row>
    <row r="35" spans="2:11" customFormat="1" ht="15" customHeight="1">
      <c r="B35" s="190"/>
      <c r="C35" s="191"/>
      <c r="D35" s="310" t="s">
        <v>576</v>
      </c>
      <c r="E35" s="310"/>
      <c r="F35" s="310"/>
      <c r="G35" s="310"/>
      <c r="H35" s="310"/>
      <c r="I35" s="310"/>
      <c r="J35" s="310"/>
      <c r="K35" s="187"/>
    </row>
    <row r="36" spans="2:11" customFormat="1" ht="15" customHeight="1">
      <c r="B36" s="190"/>
      <c r="C36" s="191"/>
      <c r="D36" s="189"/>
      <c r="E36" s="192" t="s">
        <v>115</v>
      </c>
      <c r="F36" s="189"/>
      <c r="G36" s="310" t="s">
        <v>577</v>
      </c>
      <c r="H36" s="310"/>
      <c r="I36" s="310"/>
      <c r="J36" s="310"/>
      <c r="K36" s="187"/>
    </row>
    <row r="37" spans="2:11" customFormat="1" ht="30.75" customHeight="1">
      <c r="B37" s="190"/>
      <c r="C37" s="191"/>
      <c r="D37" s="189"/>
      <c r="E37" s="192" t="s">
        <v>578</v>
      </c>
      <c r="F37" s="189"/>
      <c r="G37" s="310" t="s">
        <v>579</v>
      </c>
      <c r="H37" s="310"/>
      <c r="I37" s="310"/>
      <c r="J37" s="310"/>
      <c r="K37" s="187"/>
    </row>
    <row r="38" spans="2:11" customFormat="1" ht="15" customHeight="1">
      <c r="B38" s="190"/>
      <c r="C38" s="191"/>
      <c r="D38" s="189"/>
      <c r="E38" s="192" t="s">
        <v>53</v>
      </c>
      <c r="F38" s="189"/>
      <c r="G38" s="310" t="s">
        <v>580</v>
      </c>
      <c r="H38" s="310"/>
      <c r="I38" s="310"/>
      <c r="J38" s="310"/>
      <c r="K38" s="187"/>
    </row>
    <row r="39" spans="2:11" customFormat="1" ht="15" customHeight="1">
      <c r="B39" s="190"/>
      <c r="C39" s="191"/>
      <c r="D39" s="189"/>
      <c r="E39" s="192" t="s">
        <v>54</v>
      </c>
      <c r="F39" s="189"/>
      <c r="G39" s="310" t="s">
        <v>581</v>
      </c>
      <c r="H39" s="310"/>
      <c r="I39" s="310"/>
      <c r="J39" s="310"/>
      <c r="K39" s="187"/>
    </row>
    <row r="40" spans="2:11" customFormat="1" ht="15" customHeight="1">
      <c r="B40" s="190"/>
      <c r="C40" s="191"/>
      <c r="D40" s="189"/>
      <c r="E40" s="192" t="s">
        <v>116</v>
      </c>
      <c r="F40" s="189"/>
      <c r="G40" s="310" t="s">
        <v>582</v>
      </c>
      <c r="H40" s="310"/>
      <c r="I40" s="310"/>
      <c r="J40" s="310"/>
      <c r="K40" s="187"/>
    </row>
    <row r="41" spans="2:11" customFormat="1" ht="15" customHeight="1">
      <c r="B41" s="190"/>
      <c r="C41" s="191"/>
      <c r="D41" s="189"/>
      <c r="E41" s="192" t="s">
        <v>117</v>
      </c>
      <c r="F41" s="189"/>
      <c r="G41" s="310" t="s">
        <v>583</v>
      </c>
      <c r="H41" s="310"/>
      <c r="I41" s="310"/>
      <c r="J41" s="310"/>
      <c r="K41" s="187"/>
    </row>
    <row r="42" spans="2:11" customFormat="1" ht="15" customHeight="1">
      <c r="B42" s="190"/>
      <c r="C42" s="191"/>
      <c r="D42" s="189"/>
      <c r="E42" s="192" t="s">
        <v>584</v>
      </c>
      <c r="F42" s="189"/>
      <c r="G42" s="310" t="s">
        <v>585</v>
      </c>
      <c r="H42" s="310"/>
      <c r="I42" s="310"/>
      <c r="J42" s="310"/>
      <c r="K42" s="187"/>
    </row>
    <row r="43" spans="2:11" customFormat="1" ht="15" customHeight="1">
      <c r="B43" s="190"/>
      <c r="C43" s="191"/>
      <c r="D43" s="189"/>
      <c r="E43" s="192"/>
      <c r="F43" s="189"/>
      <c r="G43" s="310" t="s">
        <v>586</v>
      </c>
      <c r="H43" s="310"/>
      <c r="I43" s="310"/>
      <c r="J43" s="310"/>
      <c r="K43" s="187"/>
    </row>
    <row r="44" spans="2:11" customFormat="1" ht="15" customHeight="1">
      <c r="B44" s="190"/>
      <c r="C44" s="191"/>
      <c r="D44" s="189"/>
      <c r="E44" s="192" t="s">
        <v>587</v>
      </c>
      <c r="F44" s="189"/>
      <c r="G44" s="310" t="s">
        <v>588</v>
      </c>
      <c r="H44" s="310"/>
      <c r="I44" s="310"/>
      <c r="J44" s="310"/>
      <c r="K44" s="187"/>
    </row>
    <row r="45" spans="2:11" customFormat="1" ht="15" customHeight="1">
      <c r="B45" s="190"/>
      <c r="C45" s="191"/>
      <c r="D45" s="189"/>
      <c r="E45" s="192" t="s">
        <v>119</v>
      </c>
      <c r="F45" s="189"/>
      <c r="G45" s="310" t="s">
        <v>589</v>
      </c>
      <c r="H45" s="310"/>
      <c r="I45" s="310"/>
      <c r="J45" s="310"/>
      <c r="K45" s="187"/>
    </row>
    <row r="46" spans="2:11" customFormat="1" ht="12.75" customHeight="1">
      <c r="B46" s="190"/>
      <c r="C46" s="191"/>
      <c r="D46" s="189"/>
      <c r="E46" s="189"/>
      <c r="F46" s="189"/>
      <c r="G46" s="189"/>
      <c r="H46" s="189"/>
      <c r="I46" s="189"/>
      <c r="J46" s="189"/>
      <c r="K46" s="187"/>
    </row>
    <row r="47" spans="2:11" customFormat="1" ht="15" customHeight="1">
      <c r="B47" s="190"/>
      <c r="C47" s="191"/>
      <c r="D47" s="310" t="s">
        <v>590</v>
      </c>
      <c r="E47" s="310"/>
      <c r="F47" s="310"/>
      <c r="G47" s="310"/>
      <c r="H47" s="310"/>
      <c r="I47" s="310"/>
      <c r="J47" s="310"/>
      <c r="K47" s="187"/>
    </row>
    <row r="48" spans="2:11" customFormat="1" ht="15" customHeight="1">
      <c r="B48" s="190"/>
      <c r="C48" s="191"/>
      <c r="D48" s="191"/>
      <c r="E48" s="310" t="s">
        <v>591</v>
      </c>
      <c r="F48" s="310"/>
      <c r="G48" s="310"/>
      <c r="H48" s="310"/>
      <c r="I48" s="310"/>
      <c r="J48" s="310"/>
      <c r="K48" s="187"/>
    </row>
    <row r="49" spans="2:11" customFormat="1" ht="15" customHeight="1">
      <c r="B49" s="190"/>
      <c r="C49" s="191"/>
      <c r="D49" s="191"/>
      <c r="E49" s="310" t="s">
        <v>592</v>
      </c>
      <c r="F49" s="310"/>
      <c r="G49" s="310"/>
      <c r="H49" s="310"/>
      <c r="I49" s="310"/>
      <c r="J49" s="310"/>
      <c r="K49" s="187"/>
    </row>
    <row r="50" spans="2:11" customFormat="1" ht="15" customHeight="1">
      <c r="B50" s="190"/>
      <c r="C50" s="191"/>
      <c r="D50" s="191"/>
      <c r="E50" s="310" t="s">
        <v>593</v>
      </c>
      <c r="F50" s="310"/>
      <c r="G50" s="310"/>
      <c r="H50" s="310"/>
      <c r="I50" s="310"/>
      <c r="J50" s="310"/>
      <c r="K50" s="187"/>
    </row>
    <row r="51" spans="2:11" customFormat="1" ht="15" customHeight="1">
      <c r="B51" s="190"/>
      <c r="C51" s="191"/>
      <c r="D51" s="310" t="s">
        <v>594</v>
      </c>
      <c r="E51" s="310"/>
      <c r="F51" s="310"/>
      <c r="G51" s="310"/>
      <c r="H51" s="310"/>
      <c r="I51" s="310"/>
      <c r="J51" s="310"/>
      <c r="K51" s="187"/>
    </row>
    <row r="52" spans="2:11" customFormat="1" ht="25.5" customHeight="1">
      <c r="B52" s="186"/>
      <c r="C52" s="311" t="s">
        <v>595</v>
      </c>
      <c r="D52" s="311"/>
      <c r="E52" s="311"/>
      <c r="F52" s="311"/>
      <c r="G52" s="311"/>
      <c r="H52" s="311"/>
      <c r="I52" s="311"/>
      <c r="J52" s="311"/>
      <c r="K52" s="187"/>
    </row>
    <row r="53" spans="2:11" customFormat="1" ht="5.25" customHeight="1">
      <c r="B53" s="186"/>
      <c r="C53" s="188"/>
      <c r="D53" s="188"/>
      <c r="E53" s="188"/>
      <c r="F53" s="188"/>
      <c r="G53" s="188"/>
      <c r="H53" s="188"/>
      <c r="I53" s="188"/>
      <c r="J53" s="188"/>
      <c r="K53" s="187"/>
    </row>
    <row r="54" spans="2:11" customFormat="1" ht="15" customHeight="1">
      <c r="B54" s="186"/>
      <c r="C54" s="310" t="s">
        <v>596</v>
      </c>
      <c r="D54" s="310"/>
      <c r="E54" s="310"/>
      <c r="F54" s="310"/>
      <c r="G54" s="310"/>
      <c r="H54" s="310"/>
      <c r="I54" s="310"/>
      <c r="J54" s="310"/>
      <c r="K54" s="187"/>
    </row>
    <row r="55" spans="2:11" customFormat="1" ht="15" customHeight="1">
      <c r="B55" s="186"/>
      <c r="C55" s="310" t="s">
        <v>597</v>
      </c>
      <c r="D55" s="310"/>
      <c r="E55" s="310"/>
      <c r="F55" s="310"/>
      <c r="G55" s="310"/>
      <c r="H55" s="310"/>
      <c r="I55" s="310"/>
      <c r="J55" s="310"/>
      <c r="K55" s="187"/>
    </row>
    <row r="56" spans="2:11" customFormat="1" ht="12.75" customHeight="1">
      <c r="B56" s="186"/>
      <c r="C56" s="189"/>
      <c r="D56" s="189"/>
      <c r="E56" s="189"/>
      <c r="F56" s="189"/>
      <c r="G56" s="189"/>
      <c r="H56" s="189"/>
      <c r="I56" s="189"/>
      <c r="J56" s="189"/>
      <c r="K56" s="187"/>
    </row>
    <row r="57" spans="2:11" customFormat="1" ht="15" customHeight="1">
      <c r="B57" s="186"/>
      <c r="C57" s="310" t="s">
        <v>598</v>
      </c>
      <c r="D57" s="310"/>
      <c r="E57" s="310"/>
      <c r="F57" s="310"/>
      <c r="G57" s="310"/>
      <c r="H57" s="310"/>
      <c r="I57" s="310"/>
      <c r="J57" s="310"/>
      <c r="K57" s="187"/>
    </row>
    <row r="58" spans="2:11" customFormat="1" ht="15" customHeight="1">
      <c r="B58" s="186"/>
      <c r="C58" s="191"/>
      <c r="D58" s="310" t="s">
        <v>599</v>
      </c>
      <c r="E58" s="310"/>
      <c r="F58" s="310"/>
      <c r="G58" s="310"/>
      <c r="H58" s="310"/>
      <c r="I58" s="310"/>
      <c r="J58" s="310"/>
      <c r="K58" s="187"/>
    </row>
    <row r="59" spans="2:11" customFormat="1" ht="15" customHeight="1">
      <c r="B59" s="186"/>
      <c r="C59" s="191"/>
      <c r="D59" s="310" t="s">
        <v>600</v>
      </c>
      <c r="E59" s="310"/>
      <c r="F59" s="310"/>
      <c r="G59" s="310"/>
      <c r="H59" s="310"/>
      <c r="I59" s="310"/>
      <c r="J59" s="310"/>
      <c r="K59" s="187"/>
    </row>
    <row r="60" spans="2:11" customFormat="1" ht="15" customHeight="1">
      <c r="B60" s="186"/>
      <c r="C60" s="191"/>
      <c r="D60" s="310" t="s">
        <v>601</v>
      </c>
      <c r="E60" s="310"/>
      <c r="F60" s="310"/>
      <c r="G60" s="310"/>
      <c r="H60" s="310"/>
      <c r="I60" s="310"/>
      <c r="J60" s="310"/>
      <c r="K60" s="187"/>
    </row>
    <row r="61" spans="2:11" customFormat="1" ht="15" customHeight="1">
      <c r="B61" s="186"/>
      <c r="C61" s="191"/>
      <c r="D61" s="310" t="s">
        <v>602</v>
      </c>
      <c r="E61" s="310"/>
      <c r="F61" s="310"/>
      <c r="G61" s="310"/>
      <c r="H61" s="310"/>
      <c r="I61" s="310"/>
      <c r="J61" s="310"/>
      <c r="K61" s="187"/>
    </row>
    <row r="62" spans="2:11" customFormat="1" ht="15" customHeight="1">
      <c r="B62" s="186"/>
      <c r="C62" s="191"/>
      <c r="D62" s="313" t="s">
        <v>603</v>
      </c>
      <c r="E62" s="313"/>
      <c r="F62" s="313"/>
      <c r="G62" s="313"/>
      <c r="H62" s="313"/>
      <c r="I62" s="313"/>
      <c r="J62" s="313"/>
      <c r="K62" s="187"/>
    </row>
    <row r="63" spans="2:11" customFormat="1" ht="15" customHeight="1">
      <c r="B63" s="186"/>
      <c r="C63" s="191"/>
      <c r="D63" s="310" t="s">
        <v>604</v>
      </c>
      <c r="E63" s="310"/>
      <c r="F63" s="310"/>
      <c r="G63" s="310"/>
      <c r="H63" s="310"/>
      <c r="I63" s="310"/>
      <c r="J63" s="310"/>
      <c r="K63" s="187"/>
    </row>
    <row r="64" spans="2:11" customFormat="1" ht="12.75" customHeight="1">
      <c r="B64" s="186"/>
      <c r="C64" s="191"/>
      <c r="D64" s="191"/>
      <c r="E64" s="194"/>
      <c r="F64" s="191"/>
      <c r="G64" s="191"/>
      <c r="H64" s="191"/>
      <c r="I64" s="191"/>
      <c r="J64" s="191"/>
      <c r="K64" s="187"/>
    </row>
    <row r="65" spans="2:11" customFormat="1" ht="15" customHeight="1">
      <c r="B65" s="186"/>
      <c r="C65" s="191"/>
      <c r="D65" s="310" t="s">
        <v>605</v>
      </c>
      <c r="E65" s="310"/>
      <c r="F65" s="310"/>
      <c r="G65" s="310"/>
      <c r="H65" s="310"/>
      <c r="I65" s="310"/>
      <c r="J65" s="310"/>
      <c r="K65" s="187"/>
    </row>
    <row r="66" spans="2:11" customFormat="1" ht="15" customHeight="1">
      <c r="B66" s="186"/>
      <c r="C66" s="191"/>
      <c r="D66" s="313" t="s">
        <v>606</v>
      </c>
      <c r="E66" s="313"/>
      <c r="F66" s="313"/>
      <c r="G66" s="313"/>
      <c r="H66" s="313"/>
      <c r="I66" s="313"/>
      <c r="J66" s="313"/>
      <c r="K66" s="187"/>
    </row>
    <row r="67" spans="2:11" customFormat="1" ht="15" customHeight="1">
      <c r="B67" s="186"/>
      <c r="C67" s="191"/>
      <c r="D67" s="310" t="s">
        <v>607</v>
      </c>
      <c r="E67" s="310"/>
      <c r="F67" s="310"/>
      <c r="G67" s="310"/>
      <c r="H67" s="310"/>
      <c r="I67" s="310"/>
      <c r="J67" s="310"/>
      <c r="K67" s="187"/>
    </row>
    <row r="68" spans="2:11" customFormat="1" ht="15" customHeight="1">
      <c r="B68" s="186"/>
      <c r="C68" s="191"/>
      <c r="D68" s="310" t="s">
        <v>608</v>
      </c>
      <c r="E68" s="310"/>
      <c r="F68" s="310"/>
      <c r="G68" s="310"/>
      <c r="H68" s="310"/>
      <c r="I68" s="310"/>
      <c r="J68" s="310"/>
      <c r="K68" s="187"/>
    </row>
    <row r="69" spans="2:11" customFormat="1" ht="15" customHeight="1">
      <c r="B69" s="186"/>
      <c r="C69" s="191"/>
      <c r="D69" s="310" t="s">
        <v>609</v>
      </c>
      <c r="E69" s="310"/>
      <c r="F69" s="310"/>
      <c r="G69" s="310"/>
      <c r="H69" s="310"/>
      <c r="I69" s="310"/>
      <c r="J69" s="310"/>
      <c r="K69" s="187"/>
    </row>
    <row r="70" spans="2:11" customFormat="1" ht="15" customHeight="1">
      <c r="B70" s="186"/>
      <c r="C70" s="191"/>
      <c r="D70" s="310" t="s">
        <v>610</v>
      </c>
      <c r="E70" s="310"/>
      <c r="F70" s="310"/>
      <c r="G70" s="310"/>
      <c r="H70" s="310"/>
      <c r="I70" s="310"/>
      <c r="J70" s="310"/>
      <c r="K70" s="187"/>
    </row>
    <row r="71" spans="2:11" customFormat="1" ht="12.75" customHeight="1">
      <c r="B71" s="195"/>
      <c r="C71" s="196"/>
      <c r="D71" s="196"/>
      <c r="E71" s="196"/>
      <c r="F71" s="196"/>
      <c r="G71" s="196"/>
      <c r="H71" s="196"/>
      <c r="I71" s="196"/>
      <c r="J71" s="196"/>
      <c r="K71" s="197"/>
    </row>
    <row r="72" spans="2:11" customFormat="1" ht="18.75" customHeight="1">
      <c r="B72" s="198"/>
      <c r="C72" s="198"/>
      <c r="D72" s="198"/>
      <c r="E72" s="198"/>
      <c r="F72" s="198"/>
      <c r="G72" s="198"/>
      <c r="H72" s="198"/>
      <c r="I72" s="198"/>
      <c r="J72" s="198"/>
      <c r="K72" s="199"/>
    </row>
    <row r="73" spans="2:11" customFormat="1" ht="18.75" customHeight="1"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2:11" customFormat="1" ht="7.5" customHeight="1">
      <c r="B74" s="200"/>
      <c r="C74" s="201"/>
      <c r="D74" s="201"/>
      <c r="E74" s="201"/>
      <c r="F74" s="201"/>
      <c r="G74" s="201"/>
      <c r="H74" s="201"/>
      <c r="I74" s="201"/>
      <c r="J74" s="201"/>
      <c r="K74" s="202"/>
    </row>
    <row r="75" spans="2:11" customFormat="1" ht="45" customHeight="1">
      <c r="B75" s="203"/>
      <c r="C75" s="314" t="s">
        <v>611</v>
      </c>
      <c r="D75" s="314"/>
      <c r="E75" s="314"/>
      <c r="F75" s="314"/>
      <c r="G75" s="314"/>
      <c r="H75" s="314"/>
      <c r="I75" s="314"/>
      <c r="J75" s="314"/>
      <c r="K75" s="204"/>
    </row>
    <row r="76" spans="2:11" customFormat="1" ht="17.25" customHeight="1">
      <c r="B76" s="203"/>
      <c r="C76" s="205" t="s">
        <v>612</v>
      </c>
      <c r="D76" s="205"/>
      <c r="E76" s="205"/>
      <c r="F76" s="205" t="s">
        <v>613</v>
      </c>
      <c r="G76" s="206"/>
      <c r="H76" s="205" t="s">
        <v>54</v>
      </c>
      <c r="I76" s="205" t="s">
        <v>57</v>
      </c>
      <c r="J76" s="205" t="s">
        <v>614</v>
      </c>
      <c r="K76" s="204"/>
    </row>
    <row r="77" spans="2:11" customFormat="1" ht="17.25" customHeight="1">
      <c r="B77" s="203"/>
      <c r="C77" s="207" t="s">
        <v>615</v>
      </c>
      <c r="D77" s="207"/>
      <c r="E77" s="207"/>
      <c r="F77" s="208" t="s">
        <v>616</v>
      </c>
      <c r="G77" s="209"/>
      <c r="H77" s="207"/>
      <c r="I77" s="207"/>
      <c r="J77" s="207" t="s">
        <v>617</v>
      </c>
      <c r="K77" s="204"/>
    </row>
    <row r="78" spans="2:11" customFormat="1" ht="5.25" customHeight="1">
      <c r="B78" s="203"/>
      <c r="C78" s="210"/>
      <c r="D78" s="210"/>
      <c r="E78" s="210"/>
      <c r="F78" s="210"/>
      <c r="G78" s="211"/>
      <c r="H78" s="210"/>
      <c r="I78" s="210"/>
      <c r="J78" s="210"/>
      <c r="K78" s="204"/>
    </row>
    <row r="79" spans="2:11" customFormat="1" ht="15" customHeight="1">
      <c r="B79" s="203"/>
      <c r="C79" s="192" t="s">
        <v>53</v>
      </c>
      <c r="D79" s="212"/>
      <c r="E79" s="212"/>
      <c r="F79" s="213" t="s">
        <v>618</v>
      </c>
      <c r="G79" s="214"/>
      <c r="H79" s="192" t="s">
        <v>619</v>
      </c>
      <c r="I79" s="192" t="s">
        <v>620</v>
      </c>
      <c r="J79" s="192">
        <v>20</v>
      </c>
      <c r="K79" s="204"/>
    </row>
    <row r="80" spans="2:11" customFormat="1" ht="15" customHeight="1">
      <c r="B80" s="203"/>
      <c r="C80" s="192" t="s">
        <v>621</v>
      </c>
      <c r="D80" s="192"/>
      <c r="E80" s="192"/>
      <c r="F80" s="213" t="s">
        <v>618</v>
      </c>
      <c r="G80" s="214"/>
      <c r="H80" s="192" t="s">
        <v>622</v>
      </c>
      <c r="I80" s="192" t="s">
        <v>620</v>
      </c>
      <c r="J80" s="192">
        <v>120</v>
      </c>
      <c r="K80" s="204"/>
    </row>
    <row r="81" spans="2:11" customFormat="1" ht="15" customHeight="1">
      <c r="B81" s="215"/>
      <c r="C81" s="192" t="s">
        <v>623</v>
      </c>
      <c r="D81" s="192"/>
      <c r="E81" s="192"/>
      <c r="F81" s="213" t="s">
        <v>624</v>
      </c>
      <c r="G81" s="214"/>
      <c r="H81" s="192" t="s">
        <v>625</v>
      </c>
      <c r="I81" s="192" t="s">
        <v>620</v>
      </c>
      <c r="J81" s="192">
        <v>50</v>
      </c>
      <c r="K81" s="204"/>
    </row>
    <row r="82" spans="2:11" customFormat="1" ht="15" customHeight="1">
      <c r="B82" s="215"/>
      <c r="C82" s="192" t="s">
        <v>626</v>
      </c>
      <c r="D82" s="192"/>
      <c r="E82" s="192"/>
      <c r="F82" s="213" t="s">
        <v>618</v>
      </c>
      <c r="G82" s="214"/>
      <c r="H82" s="192" t="s">
        <v>627</v>
      </c>
      <c r="I82" s="192" t="s">
        <v>628</v>
      </c>
      <c r="J82" s="192"/>
      <c r="K82" s="204"/>
    </row>
    <row r="83" spans="2:11" customFormat="1" ht="15" customHeight="1">
      <c r="B83" s="215"/>
      <c r="C83" s="192" t="s">
        <v>629</v>
      </c>
      <c r="D83" s="192"/>
      <c r="E83" s="192"/>
      <c r="F83" s="213" t="s">
        <v>624</v>
      </c>
      <c r="G83" s="192"/>
      <c r="H83" s="192" t="s">
        <v>630</v>
      </c>
      <c r="I83" s="192" t="s">
        <v>620</v>
      </c>
      <c r="J83" s="192">
        <v>15</v>
      </c>
      <c r="K83" s="204"/>
    </row>
    <row r="84" spans="2:11" customFormat="1" ht="15" customHeight="1">
      <c r="B84" s="215"/>
      <c r="C84" s="192" t="s">
        <v>631</v>
      </c>
      <c r="D84" s="192"/>
      <c r="E84" s="192"/>
      <c r="F84" s="213" t="s">
        <v>624</v>
      </c>
      <c r="G84" s="192"/>
      <c r="H84" s="192" t="s">
        <v>632</v>
      </c>
      <c r="I84" s="192" t="s">
        <v>620</v>
      </c>
      <c r="J84" s="192">
        <v>15</v>
      </c>
      <c r="K84" s="204"/>
    </row>
    <row r="85" spans="2:11" customFormat="1" ht="15" customHeight="1">
      <c r="B85" s="215"/>
      <c r="C85" s="192" t="s">
        <v>633</v>
      </c>
      <c r="D85" s="192"/>
      <c r="E85" s="192"/>
      <c r="F85" s="213" t="s">
        <v>624</v>
      </c>
      <c r="G85" s="192"/>
      <c r="H85" s="192" t="s">
        <v>634</v>
      </c>
      <c r="I85" s="192" t="s">
        <v>620</v>
      </c>
      <c r="J85" s="192">
        <v>20</v>
      </c>
      <c r="K85" s="204"/>
    </row>
    <row r="86" spans="2:11" customFormat="1" ht="15" customHeight="1">
      <c r="B86" s="215"/>
      <c r="C86" s="192" t="s">
        <v>635</v>
      </c>
      <c r="D86" s="192"/>
      <c r="E86" s="192"/>
      <c r="F86" s="213" t="s">
        <v>624</v>
      </c>
      <c r="G86" s="192"/>
      <c r="H86" s="192" t="s">
        <v>636</v>
      </c>
      <c r="I86" s="192" t="s">
        <v>620</v>
      </c>
      <c r="J86" s="192">
        <v>20</v>
      </c>
      <c r="K86" s="204"/>
    </row>
    <row r="87" spans="2:11" customFormat="1" ht="15" customHeight="1">
      <c r="B87" s="215"/>
      <c r="C87" s="192" t="s">
        <v>637</v>
      </c>
      <c r="D87" s="192"/>
      <c r="E87" s="192"/>
      <c r="F87" s="213" t="s">
        <v>624</v>
      </c>
      <c r="G87" s="214"/>
      <c r="H87" s="192" t="s">
        <v>638</v>
      </c>
      <c r="I87" s="192" t="s">
        <v>620</v>
      </c>
      <c r="J87" s="192">
        <v>50</v>
      </c>
      <c r="K87" s="204"/>
    </row>
    <row r="88" spans="2:11" customFormat="1" ht="15" customHeight="1">
      <c r="B88" s="215"/>
      <c r="C88" s="192" t="s">
        <v>639</v>
      </c>
      <c r="D88" s="192"/>
      <c r="E88" s="192"/>
      <c r="F88" s="213" t="s">
        <v>624</v>
      </c>
      <c r="G88" s="214"/>
      <c r="H88" s="192" t="s">
        <v>640</v>
      </c>
      <c r="I88" s="192" t="s">
        <v>620</v>
      </c>
      <c r="J88" s="192">
        <v>20</v>
      </c>
      <c r="K88" s="204"/>
    </row>
    <row r="89" spans="2:11" customFormat="1" ht="15" customHeight="1">
      <c r="B89" s="215"/>
      <c r="C89" s="192" t="s">
        <v>641</v>
      </c>
      <c r="D89" s="192"/>
      <c r="E89" s="192"/>
      <c r="F89" s="213" t="s">
        <v>624</v>
      </c>
      <c r="G89" s="214"/>
      <c r="H89" s="192" t="s">
        <v>642</v>
      </c>
      <c r="I89" s="192" t="s">
        <v>620</v>
      </c>
      <c r="J89" s="192">
        <v>20</v>
      </c>
      <c r="K89" s="204"/>
    </row>
    <row r="90" spans="2:11" customFormat="1" ht="15" customHeight="1">
      <c r="B90" s="215"/>
      <c r="C90" s="192" t="s">
        <v>643</v>
      </c>
      <c r="D90" s="192"/>
      <c r="E90" s="192"/>
      <c r="F90" s="213" t="s">
        <v>624</v>
      </c>
      <c r="G90" s="214"/>
      <c r="H90" s="192" t="s">
        <v>644</v>
      </c>
      <c r="I90" s="192" t="s">
        <v>620</v>
      </c>
      <c r="J90" s="192">
        <v>50</v>
      </c>
      <c r="K90" s="204"/>
    </row>
    <row r="91" spans="2:11" customFormat="1" ht="15" customHeight="1">
      <c r="B91" s="215"/>
      <c r="C91" s="192" t="s">
        <v>645</v>
      </c>
      <c r="D91" s="192"/>
      <c r="E91" s="192"/>
      <c r="F91" s="213" t="s">
        <v>624</v>
      </c>
      <c r="G91" s="214"/>
      <c r="H91" s="192" t="s">
        <v>645</v>
      </c>
      <c r="I91" s="192" t="s">
        <v>620</v>
      </c>
      <c r="J91" s="192">
        <v>50</v>
      </c>
      <c r="K91" s="204"/>
    </row>
    <row r="92" spans="2:11" customFormat="1" ht="15" customHeight="1">
      <c r="B92" s="215"/>
      <c r="C92" s="192" t="s">
        <v>646</v>
      </c>
      <c r="D92" s="192"/>
      <c r="E92" s="192"/>
      <c r="F92" s="213" t="s">
        <v>624</v>
      </c>
      <c r="G92" s="214"/>
      <c r="H92" s="192" t="s">
        <v>647</v>
      </c>
      <c r="I92" s="192" t="s">
        <v>620</v>
      </c>
      <c r="J92" s="192">
        <v>255</v>
      </c>
      <c r="K92" s="204"/>
    </row>
    <row r="93" spans="2:11" customFormat="1" ht="15" customHeight="1">
      <c r="B93" s="215"/>
      <c r="C93" s="192" t="s">
        <v>648</v>
      </c>
      <c r="D93" s="192"/>
      <c r="E93" s="192"/>
      <c r="F93" s="213" t="s">
        <v>618</v>
      </c>
      <c r="G93" s="214"/>
      <c r="H93" s="192" t="s">
        <v>649</v>
      </c>
      <c r="I93" s="192" t="s">
        <v>650</v>
      </c>
      <c r="J93" s="192"/>
      <c r="K93" s="204"/>
    </row>
    <row r="94" spans="2:11" customFormat="1" ht="15" customHeight="1">
      <c r="B94" s="215"/>
      <c r="C94" s="192" t="s">
        <v>651</v>
      </c>
      <c r="D94" s="192"/>
      <c r="E94" s="192"/>
      <c r="F94" s="213" t="s">
        <v>618</v>
      </c>
      <c r="G94" s="214"/>
      <c r="H94" s="192" t="s">
        <v>652</v>
      </c>
      <c r="I94" s="192" t="s">
        <v>653</v>
      </c>
      <c r="J94" s="192"/>
      <c r="K94" s="204"/>
    </row>
    <row r="95" spans="2:11" customFormat="1" ht="15" customHeight="1">
      <c r="B95" s="215"/>
      <c r="C95" s="192" t="s">
        <v>654</v>
      </c>
      <c r="D95" s="192"/>
      <c r="E95" s="192"/>
      <c r="F95" s="213" t="s">
        <v>618</v>
      </c>
      <c r="G95" s="214"/>
      <c r="H95" s="192" t="s">
        <v>654</v>
      </c>
      <c r="I95" s="192" t="s">
        <v>653</v>
      </c>
      <c r="J95" s="192"/>
      <c r="K95" s="204"/>
    </row>
    <row r="96" spans="2:11" customFormat="1" ht="15" customHeight="1">
      <c r="B96" s="215"/>
      <c r="C96" s="192" t="s">
        <v>38</v>
      </c>
      <c r="D96" s="192"/>
      <c r="E96" s="192"/>
      <c r="F96" s="213" t="s">
        <v>618</v>
      </c>
      <c r="G96" s="214"/>
      <c r="H96" s="192" t="s">
        <v>655</v>
      </c>
      <c r="I96" s="192" t="s">
        <v>653</v>
      </c>
      <c r="J96" s="192"/>
      <c r="K96" s="204"/>
    </row>
    <row r="97" spans="2:11" customFormat="1" ht="15" customHeight="1">
      <c r="B97" s="215"/>
      <c r="C97" s="192" t="s">
        <v>48</v>
      </c>
      <c r="D97" s="192"/>
      <c r="E97" s="192"/>
      <c r="F97" s="213" t="s">
        <v>618</v>
      </c>
      <c r="G97" s="214"/>
      <c r="H97" s="192" t="s">
        <v>656</v>
      </c>
      <c r="I97" s="192" t="s">
        <v>653</v>
      </c>
      <c r="J97" s="192"/>
      <c r="K97" s="204"/>
    </row>
    <row r="98" spans="2:11" customFormat="1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8"/>
    </row>
    <row r="99" spans="2:11" customFormat="1" ht="18.7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19"/>
    </row>
    <row r="100" spans="2:11" customFormat="1" ht="18.75" customHeight="1"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</row>
    <row r="101" spans="2:11" customFormat="1" ht="7.5" customHeight="1">
      <c r="B101" s="200"/>
      <c r="C101" s="201"/>
      <c r="D101" s="201"/>
      <c r="E101" s="201"/>
      <c r="F101" s="201"/>
      <c r="G101" s="201"/>
      <c r="H101" s="201"/>
      <c r="I101" s="201"/>
      <c r="J101" s="201"/>
      <c r="K101" s="202"/>
    </row>
    <row r="102" spans="2:11" customFormat="1" ht="45" customHeight="1">
      <c r="B102" s="203"/>
      <c r="C102" s="314" t="s">
        <v>657</v>
      </c>
      <c r="D102" s="314"/>
      <c r="E102" s="314"/>
      <c r="F102" s="314"/>
      <c r="G102" s="314"/>
      <c r="H102" s="314"/>
      <c r="I102" s="314"/>
      <c r="J102" s="314"/>
      <c r="K102" s="204"/>
    </row>
    <row r="103" spans="2:11" customFormat="1" ht="17.25" customHeight="1">
      <c r="B103" s="203"/>
      <c r="C103" s="205" t="s">
        <v>612</v>
      </c>
      <c r="D103" s="205"/>
      <c r="E103" s="205"/>
      <c r="F103" s="205" t="s">
        <v>613</v>
      </c>
      <c r="G103" s="206"/>
      <c r="H103" s="205" t="s">
        <v>54</v>
      </c>
      <c r="I103" s="205" t="s">
        <v>57</v>
      </c>
      <c r="J103" s="205" t="s">
        <v>614</v>
      </c>
      <c r="K103" s="204"/>
    </row>
    <row r="104" spans="2:11" customFormat="1" ht="17.25" customHeight="1">
      <c r="B104" s="203"/>
      <c r="C104" s="207" t="s">
        <v>615</v>
      </c>
      <c r="D104" s="207"/>
      <c r="E104" s="207"/>
      <c r="F104" s="208" t="s">
        <v>616</v>
      </c>
      <c r="G104" s="209"/>
      <c r="H104" s="207"/>
      <c r="I104" s="207"/>
      <c r="J104" s="207" t="s">
        <v>617</v>
      </c>
      <c r="K104" s="204"/>
    </row>
    <row r="105" spans="2:11" customFormat="1" ht="5.25" customHeight="1">
      <c r="B105" s="203"/>
      <c r="C105" s="205"/>
      <c r="D105" s="205"/>
      <c r="E105" s="205"/>
      <c r="F105" s="205"/>
      <c r="G105" s="221"/>
      <c r="H105" s="205"/>
      <c r="I105" s="205"/>
      <c r="J105" s="205"/>
      <c r="K105" s="204"/>
    </row>
    <row r="106" spans="2:11" customFormat="1" ht="15" customHeight="1">
      <c r="B106" s="203"/>
      <c r="C106" s="192" t="s">
        <v>53</v>
      </c>
      <c r="D106" s="212"/>
      <c r="E106" s="212"/>
      <c r="F106" s="213" t="s">
        <v>618</v>
      </c>
      <c r="G106" s="192"/>
      <c r="H106" s="192" t="s">
        <v>658</v>
      </c>
      <c r="I106" s="192" t="s">
        <v>620</v>
      </c>
      <c r="J106" s="192">
        <v>20</v>
      </c>
      <c r="K106" s="204"/>
    </row>
    <row r="107" spans="2:11" customFormat="1" ht="15" customHeight="1">
      <c r="B107" s="203"/>
      <c r="C107" s="192" t="s">
        <v>621</v>
      </c>
      <c r="D107" s="192"/>
      <c r="E107" s="192"/>
      <c r="F107" s="213" t="s">
        <v>618</v>
      </c>
      <c r="G107" s="192"/>
      <c r="H107" s="192" t="s">
        <v>658</v>
      </c>
      <c r="I107" s="192" t="s">
        <v>620</v>
      </c>
      <c r="J107" s="192">
        <v>120</v>
      </c>
      <c r="K107" s="204"/>
    </row>
    <row r="108" spans="2:11" customFormat="1" ht="15" customHeight="1">
      <c r="B108" s="215"/>
      <c r="C108" s="192" t="s">
        <v>623</v>
      </c>
      <c r="D108" s="192"/>
      <c r="E108" s="192"/>
      <c r="F108" s="213" t="s">
        <v>624</v>
      </c>
      <c r="G108" s="192"/>
      <c r="H108" s="192" t="s">
        <v>658</v>
      </c>
      <c r="I108" s="192" t="s">
        <v>620</v>
      </c>
      <c r="J108" s="192">
        <v>50</v>
      </c>
      <c r="K108" s="204"/>
    </row>
    <row r="109" spans="2:11" customFormat="1" ht="15" customHeight="1">
      <c r="B109" s="215"/>
      <c r="C109" s="192" t="s">
        <v>626</v>
      </c>
      <c r="D109" s="192"/>
      <c r="E109" s="192"/>
      <c r="F109" s="213" t="s">
        <v>618</v>
      </c>
      <c r="G109" s="192"/>
      <c r="H109" s="192" t="s">
        <v>658</v>
      </c>
      <c r="I109" s="192" t="s">
        <v>628</v>
      </c>
      <c r="J109" s="192"/>
      <c r="K109" s="204"/>
    </row>
    <row r="110" spans="2:11" customFormat="1" ht="15" customHeight="1">
      <c r="B110" s="215"/>
      <c r="C110" s="192" t="s">
        <v>637</v>
      </c>
      <c r="D110" s="192"/>
      <c r="E110" s="192"/>
      <c r="F110" s="213" t="s">
        <v>624</v>
      </c>
      <c r="G110" s="192"/>
      <c r="H110" s="192" t="s">
        <v>658</v>
      </c>
      <c r="I110" s="192" t="s">
        <v>620</v>
      </c>
      <c r="J110" s="192">
        <v>50</v>
      </c>
      <c r="K110" s="204"/>
    </row>
    <row r="111" spans="2:11" customFormat="1" ht="15" customHeight="1">
      <c r="B111" s="215"/>
      <c r="C111" s="192" t="s">
        <v>645</v>
      </c>
      <c r="D111" s="192"/>
      <c r="E111" s="192"/>
      <c r="F111" s="213" t="s">
        <v>624</v>
      </c>
      <c r="G111" s="192"/>
      <c r="H111" s="192" t="s">
        <v>658</v>
      </c>
      <c r="I111" s="192" t="s">
        <v>620</v>
      </c>
      <c r="J111" s="192">
        <v>50</v>
      </c>
      <c r="K111" s="204"/>
    </row>
    <row r="112" spans="2:11" customFormat="1" ht="15" customHeight="1">
      <c r="B112" s="215"/>
      <c r="C112" s="192" t="s">
        <v>643</v>
      </c>
      <c r="D112" s="192"/>
      <c r="E112" s="192"/>
      <c r="F112" s="213" t="s">
        <v>624</v>
      </c>
      <c r="G112" s="192"/>
      <c r="H112" s="192" t="s">
        <v>658</v>
      </c>
      <c r="I112" s="192" t="s">
        <v>620</v>
      </c>
      <c r="J112" s="192">
        <v>50</v>
      </c>
      <c r="K112" s="204"/>
    </row>
    <row r="113" spans="2:11" customFormat="1" ht="15" customHeight="1">
      <c r="B113" s="215"/>
      <c r="C113" s="192" t="s">
        <v>53</v>
      </c>
      <c r="D113" s="192"/>
      <c r="E113" s="192"/>
      <c r="F113" s="213" t="s">
        <v>618</v>
      </c>
      <c r="G113" s="192"/>
      <c r="H113" s="192" t="s">
        <v>659</v>
      </c>
      <c r="I113" s="192" t="s">
        <v>620</v>
      </c>
      <c r="J113" s="192">
        <v>20</v>
      </c>
      <c r="K113" s="204"/>
    </row>
    <row r="114" spans="2:11" customFormat="1" ht="15" customHeight="1">
      <c r="B114" s="215"/>
      <c r="C114" s="192" t="s">
        <v>660</v>
      </c>
      <c r="D114" s="192"/>
      <c r="E114" s="192"/>
      <c r="F114" s="213" t="s">
        <v>618</v>
      </c>
      <c r="G114" s="192"/>
      <c r="H114" s="192" t="s">
        <v>661</v>
      </c>
      <c r="I114" s="192" t="s">
        <v>620</v>
      </c>
      <c r="J114" s="192">
        <v>120</v>
      </c>
      <c r="K114" s="204"/>
    </row>
    <row r="115" spans="2:11" customFormat="1" ht="15" customHeight="1">
      <c r="B115" s="215"/>
      <c r="C115" s="192" t="s">
        <v>38</v>
      </c>
      <c r="D115" s="192"/>
      <c r="E115" s="192"/>
      <c r="F115" s="213" t="s">
        <v>618</v>
      </c>
      <c r="G115" s="192"/>
      <c r="H115" s="192" t="s">
        <v>662</v>
      </c>
      <c r="I115" s="192" t="s">
        <v>653</v>
      </c>
      <c r="J115" s="192"/>
      <c r="K115" s="204"/>
    </row>
    <row r="116" spans="2:11" customFormat="1" ht="15" customHeight="1">
      <c r="B116" s="215"/>
      <c r="C116" s="192" t="s">
        <v>48</v>
      </c>
      <c r="D116" s="192"/>
      <c r="E116" s="192"/>
      <c r="F116" s="213" t="s">
        <v>618</v>
      </c>
      <c r="G116" s="192"/>
      <c r="H116" s="192" t="s">
        <v>663</v>
      </c>
      <c r="I116" s="192" t="s">
        <v>653</v>
      </c>
      <c r="J116" s="192"/>
      <c r="K116" s="204"/>
    </row>
    <row r="117" spans="2:11" customFormat="1" ht="15" customHeight="1">
      <c r="B117" s="215"/>
      <c r="C117" s="192" t="s">
        <v>57</v>
      </c>
      <c r="D117" s="192"/>
      <c r="E117" s="192"/>
      <c r="F117" s="213" t="s">
        <v>618</v>
      </c>
      <c r="G117" s="192"/>
      <c r="H117" s="192" t="s">
        <v>664</v>
      </c>
      <c r="I117" s="192" t="s">
        <v>665</v>
      </c>
      <c r="J117" s="192"/>
      <c r="K117" s="204"/>
    </row>
    <row r="118" spans="2:11" customFormat="1" ht="15" customHeight="1">
      <c r="B118" s="216"/>
      <c r="C118" s="222"/>
      <c r="D118" s="222"/>
      <c r="E118" s="222"/>
      <c r="F118" s="222"/>
      <c r="G118" s="222"/>
      <c r="H118" s="222"/>
      <c r="I118" s="222"/>
      <c r="J118" s="222"/>
      <c r="K118" s="218"/>
    </row>
    <row r="119" spans="2:11" customFormat="1" ht="18.75" customHeight="1">
      <c r="B119" s="223"/>
      <c r="C119" s="224"/>
      <c r="D119" s="224"/>
      <c r="E119" s="224"/>
      <c r="F119" s="225"/>
      <c r="G119" s="224"/>
      <c r="H119" s="224"/>
      <c r="I119" s="224"/>
      <c r="J119" s="224"/>
      <c r="K119" s="223"/>
    </row>
    <row r="120" spans="2:11" customFormat="1" ht="18.75" customHeight="1"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2:11" customFormat="1" ht="7.5" customHeigh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2:11" customFormat="1" ht="45" customHeight="1">
      <c r="B122" s="229"/>
      <c r="C122" s="312" t="s">
        <v>666</v>
      </c>
      <c r="D122" s="312"/>
      <c r="E122" s="312"/>
      <c r="F122" s="312"/>
      <c r="G122" s="312"/>
      <c r="H122" s="312"/>
      <c r="I122" s="312"/>
      <c r="J122" s="312"/>
      <c r="K122" s="230"/>
    </row>
    <row r="123" spans="2:11" customFormat="1" ht="17.25" customHeight="1">
      <c r="B123" s="231"/>
      <c r="C123" s="205" t="s">
        <v>612</v>
      </c>
      <c r="D123" s="205"/>
      <c r="E123" s="205"/>
      <c r="F123" s="205" t="s">
        <v>613</v>
      </c>
      <c r="G123" s="206"/>
      <c r="H123" s="205" t="s">
        <v>54</v>
      </c>
      <c r="I123" s="205" t="s">
        <v>57</v>
      </c>
      <c r="J123" s="205" t="s">
        <v>614</v>
      </c>
      <c r="K123" s="232"/>
    </row>
    <row r="124" spans="2:11" customFormat="1" ht="17.25" customHeight="1">
      <c r="B124" s="231"/>
      <c r="C124" s="207" t="s">
        <v>615</v>
      </c>
      <c r="D124" s="207"/>
      <c r="E124" s="207"/>
      <c r="F124" s="208" t="s">
        <v>616</v>
      </c>
      <c r="G124" s="209"/>
      <c r="H124" s="207"/>
      <c r="I124" s="207"/>
      <c r="J124" s="207" t="s">
        <v>617</v>
      </c>
      <c r="K124" s="232"/>
    </row>
    <row r="125" spans="2:11" customFormat="1" ht="5.25" customHeight="1">
      <c r="B125" s="233"/>
      <c r="C125" s="210"/>
      <c r="D125" s="210"/>
      <c r="E125" s="210"/>
      <c r="F125" s="210"/>
      <c r="G125" s="234"/>
      <c r="H125" s="210"/>
      <c r="I125" s="210"/>
      <c r="J125" s="210"/>
      <c r="K125" s="235"/>
    </row>
    <row r="126" spans="2:11" customFormat="1" ht="15" customHeight="1">
      <c r="B126" s="233"/>
      <c r="C126" s="192" t="s">
        <v>621</v>
      </c>
      <c r="D126" s="212"/>
      <c r="E126" s="212"/>
      <c r="F126" s="213" t="s">
        <v>618</v>
      </c>
      <c r="G126" s="192"/>
      <c r="H126" s="192" t="s">
        <v>658</v>
      </c>
      <c r="I126" s="192" t="s">
        <v>620</v>
      </c>
      <c r="J126" s="192">
        <v>120</v>
      </c>
      <c r="K126" s="236"/>
    </row>
    <row r="127" spans="2:11" customFormat="1" ht="15" customHeight="1">
      <c r="B127" s="233"/>
      <c r="C127" s="192" t="s">
        <v>667</v>
      </c>
      <c r="D127" s="192"/>
      <c r="E127" s="192"/>
      <c r="F127" s="213" t="s">
        <v>618</v>
      </c>
      <c r="G127" s="192"/>
      <c r="H127" s="192" t="s">
        <v>668</v>
      </c>
      <c r="I127" s="192" t="s">
        <v>620</v>
      </c>
      <c r="J127" s="192" t="s">
        <v>669</v>
      </c>
      <c r="K127" s="236"/>
    </row>
    <row r="128" spans="2:11" customFormat="1" ht="15" customHeight="1">
      <c r="B128" s="233"/>
      <c r="C128" s="192" t="s">
        <v>85</v>
      </c>
      <c r="D128" s="192"/>
      <c r="E128" s="192"/>
      <c r="F128" s="213" t="s">
        <v>618</v>
      </c>
      <c r="G128" s="192"/>
      <c r="H128" s="192" t="s">
        <v>670</v>
      </c>
      <c r="I128" s="192" t="s">
        <v>620</v>
      </c>
      <c r="J128" s="192" t="s">
        <v>669</v>
      </c>
      <c r="K128" s="236"/>
    </row>
    <row r="129" spans="2:11" customFormat="1" ht="15" customHeight="1">
      <c r="B129" s="233"/>
      <c r="C129" s="192" t="s">
        <v>629</v>
      </c>
      <c r="D129" s="192"/>
      <c r="E129" s="192"/>
      <c r="F129" s="213" t="s">
        <v>624</v>
      </c>
      <c r="G129" s="192"/>
      <c r="H129" s="192" t="s">
        <v>630</v>
      </c>
      <c r="I129" s="192" t="s">
        <v>620</v>
      </c>
      <c r="J129" s="192">
        <v>15</v>
      </c>
      <c r="K129" s="236"/>
    </row>
    <row r="130" spans="2:11" customFormat="1" ht="15" customHeight="1">
      <c r="B130" s="233"/>
      <c r="C130" s="192" t="s">
        <v>631</v>
      </c>
      <c r="D130" s="192"/>
      <c r="E130" s="192"/>
      <c r="F130" s="213" t="s">
        <v>624</v>
      </c>
      <c r="G130" s="192"/>
      <c r="H130" s="192" t="s">
        <v>632</v>
      </c>
      <c r="I130" s="192" t="s">
        <v>620</v>
      </c>
      <c r="J130" s="192">
        <v>15</v>
      </c>
      <c r="K130" s="236"/>
    </row>
    <row r="131" spans="2:11" customFormat="1" ht="15" customHeight="1">
      <c r="B131" s="233"/>
      <c r="C131" s="192" t="s">
        <v>633</v>
      </c>
      <c r="D131" s="192"/>
      <c r="E131" s="192"/>
      <c r="F131" s="213" t="s">
        <v>624</v>
      </c>
      <c r="G131" s="192"/>
      <c r="H131" s="192" t="s">
        <v>634</v>
      </c>
      <c r="I131" s="192" t="s">
        <v>620</v>
      </c>
      <c r="J131" s="192">
        <v>20</v>
      </c>
      <c r="K131" s="236"/>
    </row>
    <row r="132" spans="2:11" customFormat="1" ht="15" customHeight="1">
      <c r="B132" s="233"/>
      <c r="C132" s="192" t="s">
        <v>635</v>
      </c>
      <c r="D132" s="192"/>
      <c r="E132" s="192"/>
      <c r="F132" s="213" t="s">
        <v>624</v>
      </c>
      <c r="G132" s="192"/>
      <c r="H132" s="192" t="s">
        <v>636</v>
      </c>
      <c r="I132" s="192" t="s">
        <v>620</v>
      </c>
      <c r="J132" s="192">
        <v>20</v>
      </c>
      <c r="K132" s="236"/>
    </row>
    <row r="133" spans="2:11" customFormat="1" ht="15" customHeight="1">
      <c r="B133" s="233"/>
      <c r="C133" s="192" t="s">
        <v>623</v>
      </c>
      <c r="D133" s="192"/>
      <c r="E133" s="192"/>
      <c r="F133" s="213" t="s">
        <v>624</v>
      </c>
      <c r="G133" s="192"/>
      <c r="H133" s="192" t="s">
        <v>658</v>
      </c>
      <c r="I133" s="192" t="s">
        <v>620</v>
      </c>
      <c r="J133" s="192">
        <v>50</v>
      </c>
      <c r="K133" s="236"/>
    </row>
    <row r="134" spans="2:11" customFormat="1" ht="15" customHeight="1">
      <c r="B134" s="233"/>
      <c r="C134" s="192" t="s">
        <v>637</v>
      </c>
      <c r="D134" s="192"/>
      <c r="E134" s="192"/>
      <c r="F134" s="213" t="s">
        <v>624</v>
      </c>
      <c r="G134" s="192"/>
      <c r="H134" s="192" t="s">
        <v>658</v>
      </c>
      <c r="I134" s="192" t="s">
        <v>620</v>
      </c>
      <c r="J134" s="192">
        <v>50</v>
      </c>
      <c r="K134" s="236"/>
    </row>
    <row r="135" spans="2:11" customFormat="1" ht="15" customHeight="1">
      <c r="B135" s="233"/>
      <c r="C135" s="192" t="s">
        <v>643</v>
      </c>
      <c r="D135" s="192"/>
      <c r="E135" s="192"/>
      <c r="F135" s="213" t="s">
        <v>624</v>
      </c>
      <c r="G135" s="192"/>
      <c r="H135" s="192" t="s">
        <v>658</v>
      </c>
      <c r="I135" s="192" t="s">
        <v>620</v>
      </c>
      <c r="J135" s="192">
        <v>50</v>
      </c>
      <c r="K135" s="236"/>
    </row>
    <row r="136" spans="2:11" customFormat="1" ht="15" customHeight="1">
      <c r="B136" s="233"/>
      <c r="C136" s="192" t="s">
        <v>645</v>
      </c>
      <c r="D136" s="192"/>
      <c r="E136" s="192"/>
      <c r="F136" s="213" t="s">
        <v>624</v>
      </c>
      <c r="G136" s="192"/>
      <c r="H136" s="192" t="s">
        <v>658</v>
      </c>
      <c r="I136" s="192" t="s">
        <v>620</v>
      </c>
      <c r="J136" s="192">
        <v>50</v>
      </c>
      <c r="K136" s="236"/>
    </row>
    <row r="137" spans="2:11" customFormat="1" ht="15" customHeight="1">
      <c r="B137" s="233"/>
      <c r="C137" s="192" t="s">
        <v>646</v>
      </c>
      <c r="D137" s="192"/>
      <c r="E137" s="192"/>
      <c r="F137" s="213" t="s">
        <v>624</v>
      </c>
      <c r="G137" s="192"/>
      <c r="H137" s="192" t="s">
        <v>671</v>
      </c>
      <c r="I137" s="192" t="s">
        <v>620</v>
      </c>
      <c r="J137" s="192">
        <v>255</v>
      </c>
      <c r="K137" s="236"/>
    </row>
    <row r="138" spans="2:11" customFormat="1" ht="15" customHeight="1">
      <c r="B138" s="233"/>
      <c r="C138" s="192" t="s">
        <v>648</v>
      </c>
      <c r="D138" s="192"/>
      <c r="E138" s="192"/>
      <c r="F138" s="213" t="s">
        <v>618</v>
      </c>
      <c r="G138" s="192"/>
      <c r="H138" s="192" t="s">
        <v>672</v>
      </c>
      <c r="I138" s="192" t="s">
        <v>650</v>
      </c>
      <c r="J138" s="192"/>
      <c r="K138" s="236"/>
    </row>
    <row r="139" spans="2:11" customFormat="1" ht="15" customHeight="1">
      <c r="B139" s="233"/>
      <c r="C139" s="192" t="s">
        <v>651</v>
      </c>
      <c r="D139" s="192"/>
      <c r="E139" s="192"/>
      <c r="F139" s="213" t="s">
        <v>618</v>
      </c>
      <c r="G139" s="192"/>
      <c r="H139" s="192" t="s">
        <v>673</v>
      </c>
      <c r="I139" s="192" t="s">
        <v>653</v>
      </c>
      <c r="J139" s="192"/>
      <c r="K139" s="236"/>
    </row>
    <row r="140" spans="2:11" customFormat="1" ht="15" customHeight="1">
      <c r="B140" s="233"/>
      <c r="C140" s="192" t="s">
        <v>654</v>
      </c>
      <c r="D140" s="192"/>
      <c r="E140" s="192"/>
      <c r="F140" s="213" t="s">
        <v>618</v>
      </c>
      <c r="G140" s="192"/>
      <c r="H140" s="192" t="s">
        <v>654</v>
      </c>
      <c r="I140" s="192" t="s">
        <v>653</v>
      </c>
      <c r="J140" s="192"/>
      <c r="K140" s="236"/>
    </row>
    <row r="141" spans="2:11" customFormat="1" ht="15" customHeight="1">
      <c r="B141" s="233"/>
      <c r="C141" s="192" t="s">
        <v>38</v>
      </c>
      <c r="D141" s="192"/>
      <c r="E141" s="192"/>
      <c r="F141" s="213" t="s">
        <v>618</v>
      </c>
      <c r="G141" s="192"/>
      <c r="H141" s="192" t="s">
        <v>674</v>
      </c>
      <c r="I141" s="192" t="s">
        <v>653</v>
      </c>
      <c r="J141" s="192"/>
      <c r="K141" s="236"/>
    </row>
    <row r="142" spans="2:11" customFormat="1" ht="15" customHeight="1">
      <c r="B142" s="233"/>
      <c r="C142" s="192" t="s">
        <v>675</v>
      </c>
      <c r="D142" s="192"/>
      <c r="E142" s="192"/>
      <c r="F142" s="213" t="s">
        <v>618</v>
      </c>
      <c r="G142" s="192"/>
      <c r="H142" s="192" t="s">
        <v>676</v>
      </c>
      <c r="I142" s="192" t="s">
        <v>653</v>
      </c>
      <c r="J142" s="192"/>
      <c r="K142" s="236"/>
    </row>
    <row r="143" spans="2:11" customFormat="1" ht="1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9"/>
    </row>
    <row r="144" spans="2:11" customFormat="1" ht="18.75" customHeight="1">
      <c r="B144" s="224"/>
      <c r="C144" s="224"/>
      <c r="D144" s="224"/>
      <c r="E144" s="224"/>
      <c r="F144" s="225"/>
      <c r="G144" s="224"/>
      <c r="H144" s="224"/>
      <c r="I144" s="224"/>
      <c r="J144" s="224"/>
      <c r="K144" s="224"/>
    </row>
    <row r="145" spans="2:11" customFormat="1" ht="18.75" customHeight="1"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</row>
    <row r="146" spans="2:11" customFormat="1" ht="7.5" customHeight="1">
      <c r="B146" s="200"/>
      <c r="C146" s="201"/>
      <c r="D146" s="201"/>
      <c r="E146" s="201"/>
      <c r="F146" s="201"/>
      <c r="G146" s="201"/>
      <c r="H146" s="201"/>
      <c r="I146" s="201"/>
      <c r="J146" s="201"/>
      <c r="K146" s="202"/>
    </row>
    <row r="147" spans="2:11" customFormat="1" ht="45" customHeight="1">
      <c r="B147" s="203"/>
      <c r="C147" s="314" t="s">
        <v>677</v>
      </c>
      <c r="D147" s="314"/>
      <c r="E147" s="314"/>
      <c r="F147" s="314"/>
      <c r="G147" s="314"/>
      <c r="H147" s="314"/>
      <c r="I147" s="314"/>
      <c r="J147" s="314"/>
      <c r="K147" s="204"/>
    </row>
    <row r="148" spans="2:11" customFormat="1" ht="17.25" customHeight="1">
      <c r="B148" s="203"/>
      <c r="C148" s="205" t="s">
        <v>612</v>
      </c>
      <c r="D148" s="205"/>
      <c r="E148" s="205"/>
      <c r="F148" s="205" t="s">
        <v>613</v>
      </c>
      <c r="G148" s="206"/>
      <c r="H148" s="205" t="s">
        <v>54</v>
      </c>
      <c r="I148" s="205" t="s">
        <v>57</v>
      </c>
      <c r="J148" s="205" t="s">
        <v>614</v>
      </c>
      <c r="K148" s="204"/>
    </row>
    <row r="149" spans="2:11" customFormat="1" ht="17.25" customHeight="1">
      <c r="B149" s="203"/>
      <c r="C149" s="207" t="s">
        <v>615</v>
      </c>
      <c r="D149" s="207"/>
      <c r="E149" s="207"/>
      <c r="F149" s="208" t="s">
        <v>616</v>
      </c>
      <c r="G149" s="209"/>
      <c r="H149" s="207"/>
      <c r="I149" s="207"/>
      <c r="J149" s="207" t="s">
        <v>617</v>
      </c>
      <c r="K149" s="204"/>
    </row>
    <row r="150" spans="2:11" customFormat="1" ht="5.25" customHeight="1">
      <c r="B150" s="215"/>
      <c r="C150" s="210"/>
      <c r="D150" s="210"/>
      <c r="E150" s="210"/>
      <c r="F150" s="210"/>
      <c r="G150" s="211"/>
      <c r="H150" s="210"/>
      <c r="I150" s="210"/>
      <c r="J150" s="210"/>
      <c r="K150" s="236"/>
    </row>
    <row r="151" spans="2:11" customFormat="1" ht="15" customHeight="1">
      <c r="B151" s="215"/>
      <c r="C151" s="240" t="s">
        <v>621</v>
      </c>
      <c r="D151" s="192"/>
      <c r="E151" s="192"/>
      <c r="F151" s="241" t="s">
        <v>618</v>
      </c>
      <c r="G151" s="192"/>
      <c r="H151" s="240" t="s">
        <v>658</v>
      </c>
      <c r="I151" s="240" t="s">
        <v>620</v>
      </c>
      <c r="J151" s="240">
        <v>120</v>
      </c>
      <c r="K151" s="236"/>
    </row>
    <row r="152" spans="2:11" customFormat="1" ht="15" customHeight="1">
      <c r="B152" s="215"/>
      <c r="C152" s="240" t="s">
        <v>667</v>
      </c>
      <c r="D152" s="192"/>
      <c r="E152" s="192"/>
      <c r="F152" s="241" t="s">
        <v>618</v>
      </c>
      <c r="G152" s="192"/>
      <c r="H152" s="240" t="s">
        <v>678</v>
      </c>
      <c r="I152" s="240" t="s">
        <v>620</v>
      </c>
      <c r="J152" s="240" t="s">
        <v>669</v>
      </c>
      <c r="K152" s="236"/>
    </row>
    <row r="153" spans="2:11" customFormat="1" ht="15" customHeight="1">
      <c r="B153" s="215"/>
      <c r="C153" s="240" t="s">
        <v>85</v>
      </c>
      <c r="D153" s="192"/>
      <c r="E153" s="192"/>
      <c r="F153" s="241" t="s">
        <v>618</v>
      </c>
      <c r="G153" s="192"/>
      <c r="H153" s="240" t="s">
        <v>679</v>
      </c>
      <c r="I153" s="240" t="s">
        <v>620</v>
      </c>
      <c r="J153" s="240" t="s">
        <v>669</v>
      </c>
      <c r="K153" s="236"/>
    </row>
    <row r="154" spans="2:11" customFormat="1" ht="15" customHeight="1">
      <c r="B154" s="215"/>
      <c r="C154" s="240" t="s">
        <v>623</v>
      </c>
      <c r="D154" s="192"/>
      <c r="E154" s="192"/>
      <c r="F154" s="241" t="s">
        <v>624</v>
      </c>
      <c r="G154" s="192"/>
      <c r="H154" s="240" t="s">
        <v>658</v>
      </c>
      <c r="I154" s="240" t="s">
        <v>620</v>
      </c>
      <c r="J154" s="240">
        <v>50</v>
      </c>
      <c r="K154" s="236"/>
    </row>
    <row r="155" spans="2:11" customFormat="1" ht="15" customHeight="1">
      <c r="B155" s="215"/>
      <c r="C155" s="240" t="s">
        <v>626</v>
      </c>
      <c r="D155" s="192"/>
      <c r="E155" s="192"/>
      <c r="F155" s="241" t="s">
        <v>618</v>
      </c>
      <c r="G155" s="192"/>
      <c r="H155" s="240" t="s">
        <v>658</v>
      </c>
      <c r="I155" s="240" t="s">
        <v>628</v>
      </c>
      <c r="J155" s="240"/>
      <c r="K155" s="236"/>
    </row>
    <row r="156" spans="2:11" customFormat="1" ht="15" customHeight="1">
      <c r="B156" s="215"/>
      <c r="C156" s="240" t="s">
        <v>637</v>
      </c>
      <c r="D156" s="192"/>
      <c r="E156" s="192"/>
      <c r="F156" s="241" t="s">
        <v>624</v>
      </c>
      <c r="G156" s="192"/>
      <c r="H156" s="240" t="s">
        <v>658</v>
      </c>
      <c r="I156" s="240" t="s">
        <v>620</v>
      </c>
      <c r="J156" s="240">
        <v>50</v>
      </c>
      <c r="K156" s="236"/>
    </row>
    <row r="157" spans="2:11" customFormat="1" ht="15" customHeight="1">
      <c r="B157" s="215"/>
      <c r="C157" s="240" t="s">
        <v>645</v>
      </c>
      <c r="D157" s="192"/>
      <c r="E157" s="192"/>
      <c r="F157" s="241" t="s">
        <v>624</v>
      </c>
      <c r="G157" s="192"/>
      <c r="H157" s="240" t="s">
        <v>658</v>
      </c>
      <c r="I157" s="240" t="s">
        <v>620</v>
      </c>
      <c r="J157" s="240">
        <v>50</v>
      </c>
      <c r="K157" s="236"/>
    </row>
    <row r="158" spans="2:11" customFormat="1" ht="15" customHeight="1">
      <c r="B158" s="215"/>
      <c r="C158" s="240" t="s">
        <v>643</v>
      </c>
      <c r="D158" s="192"/>
      <c r="E158" s="192"/>
      <c r="F158" s="241" t="s">
        <v>624</v>
      </c>
      <c r="G158" s="192"/>
      <c r="H158" s="240" t="s">
        <v>658</v>
      </c>
      <c r="I158" s="240" t="s">
        <v>620</v>
      </c>
      <c r="J158" s="240">
        <v>50</v>
      </c>
      <c r="K158" s="236"/>
    </row>
    <row r="159" spans="2:11" customFormat="1" ht="15" customHeight="1">
      <c r="B159" s="215"/>
      <c r="C159" s="240" t="s">
        <v>100</v>
      </c>
      <c r="D159" s="192"/>
      <c r="E159" s="192"/>
      <c r="F159" s="241" t="s">
        <v>618</v>
      </c>
      <c r="G159" s="192"/>
      <c r="H159" s="240" t="s">
        <v>680</v>
      </c>
      <c r="I159" s="240" t="s">
        <v>620</v>
      </c>
      <c r="J159" s="240" t="s">
        <v>681</v>
      </c>
      <c r="K159" s="236"/>
    </row>
    <row r="160" spans="2:11" customFormat="1" ht="15" customHeight="1">
      <c r="B160" s="215"/>
      <c r="C160" s="240" t="s">
        <v>682</v>
      </c>
      <c r="D160" s="192"/>
      <c r="E160" s="192"/>
      <c r="F160" s="241" t="s">
        <v>618</v>
      </c>
      <c r="G160" s="192"/>
      <c r="H160" s="240" t="s">
        <v>683</v>
      </c>
      <c r="I160" s="240" t="s">
        <v>653</v>
      </c>
      <c r="J160" s="240"/>
      <c r="K160" s="236"/>
    </row>
    <row r="161" spans="2:11" customFormat="1" ht="15" customHeight="1">
      <c r="B161" s="242"/>
      <c r="C161" s="222"/>
      <c r="D161" s="222"/>
      <c r="E161" s="222"/>
      <c r="F161" s="222"/>
      <c r="G161" s="222"/>
      <c r="H161" s="222"/>
      <c r="I161" s="222"/>
      <c r="J161" s="222"/>
      <c r="K161" s="243"/>
    </row>
    <row r="162" spans="2:11" customFormat="1" ht="18.75" customHeight="1">
      <c r="B162" s="224"/>
      <c r="C162" s="234"/>
      <c r="D162" s="234"/>
      <c r="E162" s="234"/>
      <c r="F162" s="244"/>
      <c r="G162" s="234"/>
      <c r="H162" s="234"/>
      <c r="I162" s="234"/>
      <c r="J162" s="234"/>
      <c r="K162" s="224"/>
    </row>
    <row r="163" spans="2:11" customFormat="1" ht="18.75" customHeight="1"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</row>
    <row r="164" spans="2:11" customFormat="1" ht="7.5" customHeight="1">
      <c r="B164" s="181"/>
      <c r="C164" s="182"/>
      <c r="D164" s="182"/>
      <c r="E164" s="182"/>
      <c r="F164" s="182"/>
      <c r="G164" s="182"/>
      <c r="H164" s="182"/>
      <c r="I164" s="182"/>
      <c r="J164" s="182"/>
      <c r="K164" s="183"/>
    </row>
    <row r="165" spans="2:11" customFormat="1" ht="45" customHeight="1">
      <c r="B165" s="184"/>
      <c r="C165" s="312" t="s">
        <v>684</v>
      </c>
      <c r="D165" s="312"/>
      <c r="E165" s="312"/>
      <c r="F165" s="312"/>
      <c r="G165" s="312"/>
      <c r="H165" s="312"/>
      <c r="I165" s="312"/>
      <c r="J165" s="312"/>
      <c r="K165" s="185"/>
    </row>
    <row r="166" spans="2:11" customFormat="1" ht="17.25" customHeight="1">
      <c r="B166" s="184"/>
      <c r="C166" s="205" t="s">
        <v>612</v>
      </c>
      <c r="D166" s="205"/>
      <c r="E166" s="205"/>
      <c r="F166" s="205" t="s">
        <v>613</v>
      </c>
      <c r="G166" s="245"/>
      <c r="H166" s="246" t="s">
        <v>54</v>
      </c>
      <c r="I166" s="246" t="s">
        <v>57</v>
      </c>
      <c r="J166" s="205" t="s">
        <v>614</v>
      </c>
      <c r="K166" s="185"/>
    </row>
    <row r="167" spans="2:11" customFormat="1" ht="17.25" customHeight="1">
      <c r="B167" s="186"/>
      <c r="C167" s="207" t="s">
        <v>615</v>
      </c>
      <c r="D167" s="207"/>
      <c r="E167" s="207"/>
      <c r="F167" s="208" t="s">
        <v>616</v>
      </c>
      <c r="G167" s="247"/>
      <c r="H167" s="248"/>
      <c r="I167" s="248"/>
      <c r="J167" s="207" t="s">
        <v>617</v>
      </c>
      <c r="K167" s="187"/>
    </row>
    <row r="168" spans="2:11" customFormat="1" ht="5.25" customHeight="1">
      <c r="B168" s="215"/>
      <c r="C168" s="210"/>
      <c r="D168" s="210"/>
      <c r="E168" s="210"/>
      <c r="F168" s="210"/>
      <c r="G168" s="211"/>
      <c r="H168" s="210"/>
      <c r="I168" s="210"/>
      <c r="J168" s="210"/>
      <c r="K168" s="236"/>
    </row>
    <row r="169" spans="2:11" customFormat="1" ht="15" customHeight="1">
      <c r="B169" s="215"/>
      <c r="C169" s="192" t="s">
        <v>621</v>
      </c>
      <c r="D169" s="192"/>
      <c r="E169" s="192"/>
      <c r="F169" s="213" t="s">
        <v>618</v>
      </c>
      <c r="G169" s="192"/>
      <c r="H169" s="192" t="s">
        <v>658</v>
      </c>
      <c r="I169" s="192" t="s">
        <v>620</v>
      </c>
      <c r="J169" s="192">
        <v>120</v>
      </c>
      <c r="K169" s="236"/>
    </row>
    <row r="170" spans="2:11" customFormat="1" ht="15" customHeight="1">
      <c r="B170" s="215"/>
      <c r="C170" s="192" t="s">
        <v>667</v>
      </c>
      <c r="D170" s="192"/>
      <c r="E170" s="192"/>
      <c r="F170" s="213" t="s">
        <v>618</v>
      </c>
      <c r="G170" s="192"/>
      <c r="H170" s="192" t="s">
        <v>668</v>
      </c>
      <c r="I170" s="192" t="s">
        <v>620</v>
      </c>
      <c r="J170" s="192" t="s">
        <v>669</v>
      </c>
      <c r="K170" s="236"/>
    </row>
    <row r="171" spans="2:11" customFormat="1" ht="15" customHeight="1">
      <c r="B171" s="215"/>
      <c r="C171" s="192" t="s">
        <v>85</v>
      </c>
      <c r="D171" s="192"/>
      <c r="E171" s="192"/>
      <c r="F171" s="213" t="s">
        <v>618</v>
      </c>
      <c r="G171" s="192"/>
      <c r="H171" s="192" t="s">
        <v>685</v>
      </c>
      <c r="I171" s="192" t="s">
        <v>620</v>
      </c>
      <c r="J171" s="192" t="s">
        <v>669</v>
      </c>
      <c r="K171" s="236"/>
    </row>
    <row r="172" spans="2:11" customFormat="1" ht="15" customHeight="1">
      <c r="B172" s="215"/>
      <c r="C172" s="192" t="s">
        <v>623</v>
      </c>
      <c r="D172" s="192"/>
      <c r="E172" s="192"/>
      <c r="F172" s="213" t="s">
        <v>624</v>
      </c>
      <c r="G172" s="192"/>
      <c r="H172" s="192" t="s">
        <v>685</v>
      </c>
      <c r="I172" s="192" t="s">
        <v>620</v>
      </c>
      <c r="J172" s="192">
        <v>50</v>
      </c>
      <c r="K172" s="236"/>
    </row>
    <row r="173" spans="2:11" customFormat="1" ht="15" customHeight="1">
      <c r="B173" s="215"/>
      <c r="C173" s="192" t="s">
        <v>626</v>
      </c>
      <c r="D173" s="192"/>
      <c r="E173" s="192"/>
      <c r="F173" s="213" t="s">
        <v>618</v>
      </c>
      <c r="G173" s="192"/>
      <c r="H173" s="192" t="s">
        <v>685</v>
      </c>
      <c r="I173" s="192" t="s">
        <v>628</v>
      </c>
      <c r="J173" s="192"/>
      <c r="K173" s="236"/>
    </row>
    <row r="174" spans="2:11" customFormat="1" ht="15" customHeight="1">
      <c r="B174" s="215"/>
      <c r="C174" s="192" t="s">
        <v>637</v>
      </c>
      <c r="D174" s="192"/>
      <c r="E174" s="192"/>
      <c r="F174" s="213" t="s">
        <v>624</v>
      </c>
      <c r="G174" s="192"/>
      <c r="H174" s="192" t="s">
        <v>685</v>
      </c>
      <c r="I174" s="192" t="s">
        <v>620</v>
      </c>
      <c r="J174" s="192">
        <v>50</v>
      </c>
      <c r="K174" s="236"/>
    </row>
    <row r="175" spans="2:11" customFormat="1" ht="15" customHeight="1">
      <c r="B175" s="215"/>
      <c r="C175" s="192" t="s">
        <v>645</v>
      </c>
      <c r="D175" s="192"/>
      <c r="E175" s="192"/>
      <c r="F175" s="213" t="s">
        <v>624</v>
      </c>
      <c r="G175" s="192"/>
      <c r="H175" s="192" t="s">
        <v>685</v>
      </c>
      <c r="I175" s="192" t="s">
        <v>620</v>
      </c>
      <c r="J175" s="192">
        <v>50</v>
      </c>
      <c r="K175" s="236"/>
    </row>
    <row r="176" spans="2:11" customFormat="1" ht="15" customHeight="1">
      <c r="B176" s="215"/>
      <c r="C176" s="192" t="s">
        <v>643</v>
      </c>
      <c r="D176" s="192"/>
      <c r="E176" s="192"/>
      <c r="F176" s="213" t="s">
        <v>624</v>
      </c>
      <c r="G176" s="192"/>
      <c r="H176" s="192" t="s">
        <v>685</v>
      </c>
      <c r="I176" s="192" t="s">
        <v>620</v>
      </c>
      <c r="J176" s="192">
        <v>50</v>
      </c>
      <c r="K176" s="236"/>
    </row>
    <row r="177" spans="2:11" customFormat="1" ht="15" customHeight="1">
      <c r="B177" s="215"/>
      <c r="C177" s="192" t="s">
        <v>115</v>
      </c>
      <c r="D177" s="192"/>
      <c r="E177" s="192"/>
      <c r="F177" s="213" t="s">
        <v>618</v>
      </c>
      <c r="G177" s="192"/>
      <c r="H177" s="192" t="s">
        <v>686</v>
      </c>
      <c r="I177" s="192" t="s">
        <v>687</v>
      </c>
      <c r="J177" s="192"/>
      <c r="K177" s="236"/>
    </row>
    <row r="178" spans="2:11" customFormat="1" ht="15" customHeight="1">
      <c r="B178" s="215"/>
      <c r="C178" s="192" t="s">
        <v>57</v>
      </c>
      <c r="D178" s="192"/>
      <c r="E178" s="192"/>
      <c r="F178" s="213" t="s">
        <v>618</v>
      </c>
      <c r="G178" s="192"/>
      <c r="H178" s="192" t="s">
        <v>688</v>
      </c>
      <c r="I178" s="192" t="s">
        <v>689</v>
      </c>
      <c r="J178" s="192">
        <v>1</v>
      </c>
      <c r="K178" s="236"/>
    </row>
    <row r="179" spans="2:11" customFormat="1" ht="15" customHeight="1">
      <c r="B179" s="215"/>
      <c r="C179" s="192" t="s">
        <v>53</v>
      </c>
      <c r="D179" s="192"/>
      <c r="E179" s="192"/>
      <c r="F179" s="213" t="s">
        <v>618</v>
      </c>
      <c r="G179" s="192"/>
      <c r="H179" s="192" t="s">
        <v>690</v>
      </c>
      <c r="I179" s="192" t="s">
        <v>620</v>
      </c>
      <c r="J179" s="192">
        <v>20</v>
      </c>
      <c r="K179" s="236"/>
    </row>
    <row r="180" spans="2:11" customFormat="1" ht="15" customHeight="1">
      <c r="B180" s="215"/>
      <c r="C180" s="192" t="s">
        <v>54</v>
      </c>
      <c r="D180" s="192"/>
      <c r="E180" s="192"/>
      <c r="F180" s="213" t="s">
        <v>618</v>
      </c>
      <c r="G180" s="192"/>
      <c r="H180" s="192" t="s">
        <v>691</v>
      </c>
      <c r="I180" s="192" t="s">
        <v>620</v>
      </c>
      <c r="J180" s="192">
        <v>255</v>
      </c>
      <c r="K180" s="236"/>
    </row>
    <row r="181" spans="2:11" customFormat="1" ht="15" customHeight="1">
      <c r="B181" s="215"/>
      <c r="C181" s="192" t="s">
        <v>116</v>
      </c>
      <c r="D181" s="192"/>
      <c r="E181" s="192"/>
      <c r="F181" s="213" t="s">
        <v>618</v>
      </c>
      <c r="G181" s="192"/>
      <c r="H181" s="192" t="s">
        <v>582</v>
      </c>
      <c r="I181" s="192" t="s">
        <v>620</v>
      </c>
      <c r="J181" s="192">
        <v>10</v>
      </c>
      <c r="K181" s="236"/>
    </row>
    <row r="182" spans="2:11" customFormat="1" ht="15" customHeight="1">
      <c r="B182" s="215"/>
      <c r="C182" s="192" t="s">
        <v>117</v>
      </c>
      <c r="D182" s="192"/>
      <c r="E182" s="192"/>
      <c r="F182" s="213" t="s">
        <v>618</v>
      </c>
      <c r="G182" s="192"/>
      <c r="H182" s="192" t="s">
        <v>692</v>
      </c>
      <c r="I182" s="192" t="s">
        <v>653</v>
      </c>
      <c r="J182" s="192"/>
      <c r="K182" s="236"/>
    </row>
    <row r="183" spans="2:11" customFormat="1" ht="15" customHeight="1">
      <c r="B183" s="215"/>
      <c r="C183" s="192" t="s">
        <v>693</v>
      </c>
      <c r="D183" s="192"/>
      <c r="E183" s="192"/>
      <c r="F183" s="213" t="s">
        <v>618</v>
      </c>
      <c r="G183" s="192"/>
      <c r="H183" s="192" t="s">
        <v>694</v>
      </c>
      <c r="I183" s="192" t="s">
        <v>653</v>
      </c>
      <c r="J183" s="192"/>
      <c r="K183" s="236"/>
    </row>
    <row r="184" spans="2:11" customFormat="1" ht="15" customHeight="1">
      <c r="B184" s="215"/>
      <c r="C184" s="192" t="s">
        <v>682</v>
      </c>
      <c r="D184" s="192"/>
      <c r="E184" s="192"/>
      <c r="F184" s="213" t="s">
        <v>618</v>
      </c>
      <c r="G184" s="192"/>
      <c r="H184" s="192" t="s">
        <v>695</v>
      </c>
      <c r="I184" s="192" t="s">
        <v>653</v>
      </c>
      <c r="J184" s="192"/>
      <c r="K184" s="236"/>
    </row>
    <row r="185" spans="2:11" customFormat="1" ht="15" customHeight="1">
      <c r="B185" s="215"/>
      <c r="C185" s="192" t="s">
        <v>119</v>
      </c>
      <c r="D185" s="192"/>
      <c r="E185" s="192"/>
      <c r="F185" s="213" t="s">
        <v>624</v>
      </c>
      <c r="G185" s="192"/>
      <c r="H185" s="192" t="s">
        <v>696</v>
      </c>
      <c r="I185" s="192" t="s">
        <v>620</v>
      </c>
      <c r="J185" s="192">
        <v>50</v>
      </c>
      <c r="K185" s="236"/>
    </row>
    <row r="186" spans="2:11" customFormat="1" ht="15" customHeight="1">
      <c r="B186" s="215"/>
      <c r="C186" s="192" t="s">
        <v>697</v>
      </c>
      <c r="D186" s="192"/>
      <c r="E186" s="192"/>
      <c r="F186" s="213" t="s">
        <v>624</v>
      </c>
      <c r="G186" s="192"/>
      <c r="H186" s="192" t="s">
        <v>698</v>
      </c>
      <c r="I186" s="192" t="s">
        <v>699</v>
      </c>
      <c r="J186" s="192"/>
      <c r="K186" s="236"/>
    </row>
    <row r="187" spans="2:11" customFormat="1" ht="15" customHeight="1">
      <c r="B187" s="215"/>
      <c r="C187" s="192" t="s">
        <v>700</v>
      </c>
      <c r="D187" s="192"/>
      <c r="E187" s="192"/>
      <c r="F187" s="213" t="s">
        <v>624</v>
      </c>
      <c r="G187" s="192"/>
      <c r="H187" s="192" t="s">
        <v>701</v>
      </c>
      <c r="I187" s="192" t="s">
        <v>699</v>
      </c>
      <c r="J187" s="192"/>
      <c r="K187" s="236"/>
    </row>
    <row r="188" spans="2:11" customFormat="1" ht="15" customHeight="1">
      <c r="B188" s="215"/>
      <c r="C188" s="192" t="s">
        <v>702</v>
      </c>
      <c r="D188" s="192"/>
      <c r="E188" s="192"/>
      <c r="F188" s="213" t="s">
        <v>624</v>
      </c>
      <c r="G188" s="192"/>
      <c r="H188" s="192" t="s">
        <v>703</v>
      </c>
      <c r="I188" s="192" t="s">
        <v>699</v>
      </c>
      <c r="J188" s="192"/>
      <c r="K188" s="236"/>
    </row>
    <row r="189" spans="2:11" customFormat="1" ht="15" customHeight="1">
      <c r="B189" s="215"/>
      <c r="C189" s="249" t="s">
        <v>704</v>
      </c>
      <c r="D189" s="192"/>
      <c r="E189" s="192"/>
      <c r="F189" s="213" t="s">
        <v>624</v>
      </c>
      <c r="G189" s="192"/>
      <c r="H189" s="192" t="s">
        <v>705</v>
      </c>
      <c r="I189" s="192" t="s">
        <v>706</v>
      </c>
      <c r="J189" s="250" t="s">
        <v>707</v>
      </c>
      <c r="K189" s="236"/>
    </row>
    <row r="190" spans="2:11" customFormat="1" ht="15" customHeight="1">
      <c r="B190" s="251"/>
      <c r="C190" s="252" t="s">
        <v>708</v>
      </c>
      <c r="D190" s="253"/>
      <c r="E190" s="253"/>
      <c r="F190" s="254" t="s">
        <v>624</v>
      </c>
      <c r="G190" s="253"/>
      <c r="H190" s="253" t="s">
        <v>709</v>
      </c>
      <c r="I190" s="253" t="s">
        <v>706</v>
      </c>
      <c r="J190" s="255" t="s">
        <v>707</v>
      </c>
      <c r="K190" s="256"/>
    </row>
    <row r="191" spans="2:11" customFormat="1" ht="15" customHeight="1">
      <c r="B191" s="215"/>
      <c r="C191" s="249" t="s">
        <v>42</v>
      </c>
      <c r="D191" s="192"/>
      <c r="E191" s="192"/>
      <c r="F191" s="213" t="s">
        <v>618</v>
      </c>
      <c r="G191" s="192"/>
      <c r="H191" s="189" t="s">
        <v>710</v>
      </c>
      <c r="I191" s="192" t="s">
        <v>711</v>
      </c>
      <c r="J191" s="192"/>
      <c r="K191" s="236"/>
    </row>
    <row r="192" spans="2:11" customFormat="1" ht="15" customHeight="1">
      <c r="B192" s="215"/>
      <c r="C192" s="249" t="s">
        <v>712</v>
      </c>
      <c r="D192" s="192"/>
      <c r="E192" s="192"/>
      <c r="F192" s="213" t="s">
        <v>618</v>
      </c>
      <c r="G192" s="192"/>
      <c r="H192" s="192" t="s">
        <v>713</v>
      </c>
      <c r="I192" s="192" t="s">
        <v>653</v>
      </c>
      <c r="J192" s="192"/>
      <c r="K192" s="236"/>
    </row>
    <row r="193" spans="2:11" customFormat="1" ht="15" customHeight="1">
      <c r="B193" s="215"/>
      <c r="C193" s="249" t="s">
        <v>714</v>
      </c>
      <c r="D193" s="192"/>
      <c r="E193" s="192"/>
      <c r="F193" s="213" t="s">
        <v>618</v>
      </c>
      <c r="G193" s="192"/>
      <c r="H193" s="192" t="s">
        <v>715</v>
      </c>
      <c r="I193" s="192" t="s">
        <v>653</v>
      </c>
      <c r="J193" s="192"/>
      <c r="K193" s="236"/>
    </row>
    <row r="194" spans="2:11" customFormat="1" ht="15" customHeight="1">
      <c r="B194" s="215"/>
      <c r="C194" s="249" t="s">
        <v>716</v>
      </c>
      <c r="D194" s="192"/>
      <c r="E194" s="192"/>
      <c r="F194" s="213" t="s">
        <v>624</v>
      </c>
      <c r="G194" s="192"/>
      <c r="H194" s="192" t="s">
        <v>717</v>
      </c>
      <c r="I194" s="192" t="s">
        <v>653</v>
      </c>
      <c r="J194" s="192"/>
      <c r="K194" s="236"/>
    </row>
    <row r="195" spans="2:11" customFormat="1" ht="15" customHeight="1">
      <c r="B195" s="242"/>
      <c r="C195" s="257"/>
      <c r="D195" s="222"/>
      <c r="E195" s="222"/>
      <c r="F195" s="222"/>
      <c r="G195" s="222"/>
      <c r="H195" s="222"/>
      <c r="I195" s="222"/>
      <c r="J195" s="222"/>
      <c r="K195" s="243"/>
    </row>
    <row r="196" spans="2:11" customFormat="1" ht="18.75" customHeight="1">
      <c r="B196" s="224"/>
      <c r="C196" s="234"/>
      <c r="D196" s="234"/>
      <c r="E196" s="234"/>
      <c r="F196" s="244"/>
      <c r="G196" s="234"/>
      <c r="H196" s="234"/>
      <c r="I196" s="234"/>
      <c r="J196" s="234"/>
      <c r="K196" s="224"/>
    </row>
    <row r="197" spans="2:11" customFormat="1" ht="18.75" customHeight="1">
      <c r="B197" s="224"/>
      <c r="C197" s="234"/>
      <c r="D197" s="234"/>
      <c r="E197" s="234"/>
      <c r="F197" s="244"/>
      <c r="G197" s="234"/>
      <c r="H197" s="234"/>
      <c r="I197" s="234"/>
      <c r="J197" s="234"/>
      <c r="K197" s="224"/>
    </row>
    <row r="198" spans="2:11" customFormat="1" ht="18.75" customHeight="1"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</row>
    <row r="199" spans="2:11" customFormat="1" ht="12">
      <c r="B199" s="181"/>
      <c r="C199" s="182"/>
      <c r="D199" s="182"/>
      <c r="E199" s="182"/>
      <c r="F199" s="182"/>
      <c r="G199" s="182"/>
      <c r="H199" s="182"/>
      <c r="I199" s="182"/>
      <c r="J199" s="182"/>
      <c r="K199" s="183"/>
    </row>
    <row r="200" spans="2:11" customFormat="1" ht="22.2">
      <c r="B200" s="184"/>
      <c r="C200" s="312" t="s">
        <v>718</v>
      </c>
      <c r="D200" s="312"/>
      <c r="E200" s="312"/>
      <c r="F200" s="312"/>
      <c r="G200" s="312"/>
      <c r="H200" s="312"/>
      <c r="I200" s="312"/>
      <c r="J200" s="312"/>
      <c r="K200" s="185"/>
    </row>
    <row r="201" spans="2:11" customFormat="1" ht="25.5" customHeight="1">
      <c r="B201" s="184"/>
      <c r="C201" s="258" t="s">
        <v>719</v>
      </c>
      <c r="D201" s="258"/>
      <c r="E201" s="258"/>
      <c r="F201" s="258" t="s">
        <v>720</v>
      </c>
      <c r="G201" s="259"/>
      <c r="H201" s="315" t="s">
        <v>721</v>
      </c>
      <c r="I201" s="315"/>
      <c r="J201" s="315"/>
      <c r="K201" s="185"/>
    </row>
    <row r="202" spans="2:11" customFormat="1" ht="5.25" customHeight="1">
      <c r="B202" s="215"/>
      <c r="C202" s="210"/>
      <c r="D202" s="210"/>
      <c r="E202" s="210"/>
      <c r="F202" s="210"/>
      <c r="G202" s="234"/>
      <c r="H202" s="210"/>
      <c r="I202" s="210"/>
      <c r="J202" s="210"/>
      <c r="K202" s="236"/>
    </row>
    <row r="203" spans="2:11" customFormat="1" ht="15" customHeight="1">
      <c r="B203" s="215"/>
      <c r="C203" s="192" t="s">
        <v>711</v>
      </c>
      <c r="D203" s="192"/>
      <c r="E203" s="192"/>
      <c r="F203" s="213" t="s">
        <v>43</v>
      </c>
      <c r="G203" s="192"/>
      <c r="H203" s="316" t="s">
        <v>722</v>
      </c>
      <c r="I203" s="316"/>
      <c r="J203" s="316"/>
      <c r="K203" s="236"/>
    </row>
    <row r="204" spans="2:11" customFormat="1" ht="15" customHeight="1">
      <c r="B204" s="215"/>
      <c r="C204" s="192"/>
      <c r="D204" s="192"/>
      <c r="E204" s="192"/>
      <c r="F204" s="213" t="s">
        <v>44</v>
      </c>
      <c r="G204" s="192"/>
      <c r="H204" s="316" t="s">
        <v>723</v>
      </c>
      <c r="I204" s="316"/>
      <c r="J204" s="316"/>
      <c r="K204" s="236"/>
    </row>
    <row r="205" spans="2:11" customFormat="1" ht="15" customHeight="1">
      <c r="B205" s="215"/>
      <c r="C205" s="192"/>
      <c r="D205" s="192"/>
      <c r="E205" s="192"/>
      <c r="F205" s="213" t="s">
        <v>47</v>
      </c>
      <c r="G205" s="192"/>
      <c r="H205" s="316" t="s">
        <v>724</v>
      </c>
      <c r="I205" s="316"/>
      <c r="J205" s="316"/>
      <c r="K205" s="236"/>
    </row>
    <row r="206" spans="2:11" customFormat="1" ht="15" customHeight="1">
      <c r="B206" s="215"/>
      <c r="C206" s="192"/>
      <c r="D206" s="192"/>
      <c r="E206" s="192"/>
      <c r="F206" s="213" t="s">
        <v>45</v>
      </c>
      <c r="G206" s="192"/>
      <c r="H206" s="316" t="s">
        <v>725</v>
      </c>
      <c r="I206" s="316"/>
      <c r="J206" s="316"/>
      <c r="K206" s="236"/>
    </row>
    <row r="207" spans="2:11" customFormat="1" ht="15" customHeight="1">
      <c r="B207" s="215"/>
      <c r="C207" s="192"/>
      <c r="D207" s="192"/>
      <c r="E207" s="192"/>
      <c r="F207" s="213" t="s">
        <v>46</v>
      </c>
      <c r="G207" s="192"/>
      <c r="H207" s="316" t="s">
        <v>726</v>
      </c>
      <c r="I207" s="316"/>
      <c r="J207" s="316"/>
      <c r="K207" s="236"/>
    </row>
    <row r="208" spans="2:11" customFormat="1" ht="15" customHeight="1">
      <c r="B208" s="215"/>
      <c r="C208" s="192"/>
      <c r="D208" s="192"/>
      <c r="E208" s="192"/>
      <c r="F208" s="213"/>
      <c r="G208" s="192"/>
      <c r="H208" s="192"/>
      <c r="I208" s="192"/>
      <c r="J208" s="192"/>
      <c r="K208" s="236"/>
    </row>
    <row r="209" spans="2:11" customFormat="1" ht="15" customHeight="1">
      <c r="B209" s="215"/>
      <c r="C209" s="192" t="s">
        <v>665</v>
      </c>
      <c r="D209" s="192"/>
      <c r="E209" s="192"/>
      <c r="F209" s="213" t="s">
        <v>78</v>
      </c>
      <c r="G209" s="192"/>
      <c r="H209" s="316" t="s">
        <v>727</v>
      </c>
      <c r="I209" s="316"/>
      <c r="J209" s="316"/>
      <c r="K209" s="236"/>
    </row>
    <row r="210" spans="2:11" customFormat="1" ht="15" customHeight="1">
      <c r="B210" s="215"/>
      <c r="C210" s="192"/>
      <c r="D210" s="192"/>
      <c r="E210" s="192"/>
      <c r="F210" s="213" t="s">
        <v>561</v>
      </c>
      <c r="G210" s="192"/>
      <c r="H210" s="316" t="s">
        <v>562</v>
      </c>
      <c r="I210" s="316"/>
      <c r="J210" s="316"/>
      <c r="K210" s="236"/>
    </row>
    <row r="211" spans="2:11" customFormat="1" ht="15" customHeight="1">
      <c r="B211" s="215"/>
      <c r="C211" s="192"/>
      <c r="D211" s="192"/>
      <c r="E211" s="192"/>
      <c r="F211" s="213" t="s">
        <v>559</v>
      </c>
      <c r="G211" s="192"/>
      <c r="H211" s="316" t="s">
        <v>728</v>
      </c>
      <c r="I211" s="316"/>
      <c r="J211" s="316"/>
      <c r="K211" s="236"/>
    </row>
    <row r="212" spans="2:11" customFormat="1" ht="15" customHeight="1">
      <c r="B212" s="260"/>
      <c r="C212" s="192"/>
      <c r="D212" s="192"/>
      <c r="E212" s="192"/>
      <c r="F212" s="213" t="s">
        <v>563</v>
      </c>
      <c r="G212" s="249"/>
      <c r="H212" s="317" t="s">
        <v>564</v>
      </c>
      <c r="I212" s="317"/>
      <c r="J212" s="317"/>
      <c r="K212" s="261"/>
    </row>
    <row r="213" spans="2:11" customFormat="1" ht="15" customHeight="1">
      <c r="B213" s="260"/>
      <c r="C213" s="192"/>
      <c r="D213" s="192"/>
      <c r="E213" s="192"/>
      <c r="F213" s="213" t="s">
        <v>565</v>
      </c>
      <c r="G213" s="249"/>
      <c r="H213" s="317" t="s">
        <v>729</v>
      </c>
      <c r="I213" s="317"/>
      <c r="J213" s="317"/>
      <c r="K213" s="261"/>
    </row>
    <row r="214" spans="2:11" customFormat="1" ht="15" customHeight="1">
      <c r="B214" s="260"/>
      <c r="C214" s="192"/>
      <c r="D214" s="192"/>
      <c r="E214" s="192"/>
      <c r="F214" s="213"/>
      <c r="G214" s="249"/>
      <c r="H214" s="240"/>
      <c r="I214" s="240"/>
      <c r="J214" s="240"/>
      <c r="K214" s="261"/>
    </row>
    <row r="215" spans="2:11" customFormat="1" ht="15" customHeight="1">
      <c r="B215" s="260"/>
      <c r="C215" s="192" t="s">
        <v>689</v>
      </c>
      <c r="D215" s="192"/>
      <c r="E215" s="192"/>
      <c r="F215" s="213">
        <v>1</v>
      </c>
      <c r="G215" s="249"/>
      <c r="H215" s="317" t="s">
        <v>730</v>
      </c>
      <c r="I215" s="317"/>
      <c r="J215" s="317"/>
      <c r="K215" s="261"/>
    </row>
    <row r="216" spans="2:11" customFormat="1" ht="15" customHeight="1">
      <c r="B216" s="260"/>
      <c r="C216" s="192"/>
      <c r="D216" s="192"/>
      <c r="E216" s="192"/>
      <c r="F216" s="213">
        <v>2</v>
      </c>
      <c r="G216" s="249"/>
      <c r="H216" s="317" t="s">
        <v>731</v>
      </c>
      <c r="I216" s="317"/>
      <c r="J216" s="317"/>
      <c r="K216" s="261"/>
    </row>
    <row r="217" spans="2:11" customFormat="1" ht="15" customHeight="1">
      <c r="B217" s="260"/>
      <c r="C217" s="192"/>
      <c r="D217" s="192"/>
      <c r="E217" s="192"/>
      <c r="F217" s="213">
        <v>3</v>
      </c>
      <c r="G217" s="249"/>
      <c r="H217" s="317" t="s">
        <v>732</v>
      </c>
      <c r="I217" s="317"/>
      <c r="J217" s="317"/>
      <c r="K217" s="261"/>
    </row>
    <row r="218" spans="2:11" customFormat="1" ht="15" customHeight="1">
      <c r="B218" s="260"/>
      <c r="C218" s="192"/>
      <c r="D218" s="192"/>
      <c r="E218" s="192"/>
      <c r="F218" s="213">
        <v>4</v>
      </c>
      <c r="G218" s="249"/>
      <c r="H218" s="317" t="s">
        <v>733</v>
      </c>
      <c r="I218" s="317"/>
      <c r="J218" s="317"/>
      <c r="K218" s="261"/>
    </row>
    <row r="219" spans="2:11" customFormat="1" ht="12.75" customHeight="1">
      <c r="B219" s="262"/>
      <c r="C219" s="263"/>
      <c r="D219" s="263"/>
      <c r="E219" s="263"/>
      <c r="F219" s="263"/>
      <c r="G219" s="263"/>
      <c r="H219" s="263"/>
      <c r="I219" s="263"/>
      <c r="J219" s="263"/>
      <c r="K219" s="26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Přeložka vodovodu</vt:lpstr>
      <vt:lpstr>Pokyny pro vyplnění</vt:lpstr>
      <vt:lpstr>'01 - Přeložka vodovodu'!Názvy_tisku</vt:lpstr>
      <vt:lpstr>'Rekapitulace stavby'!Názvy_tisku</vt:lpstr>
      <vt:lpstr>'01 - Přeložka vodovodu'!Oblast_tisku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DESKTOP-M64R3N4\práce</dc:creator>
  <cp:lastModifiedBy>Adéla Palovská</cp:lastModifiedBy>
  <dcterms:created xsi:type="dcterms:W3CDTF">2024-05-17T07:27:24Z</dcterms:created>
  <dcterms:modified xsi:type="dcterms:W3CDTF">2025-02-26T09:01:32Z</dcterms:modified>
</cp:coreProperties>
</file>