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57886B51-6A1C-476B-9D68-D108848900FD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Pol!$A$1:$J$40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G39" i="32" l="1"/>
  <c r="I39" i="32" s="1"/>
  <c r="G34" i="32"/>
  <c r="I34" i="32" s="1"/>
  <c r="J39" i="32" l="1"/>
  <c r="J34" i="32"/>
  <c r="G33" i="32"/>
  <c r="G32" i="32"/>
  <c r="G31" i="32"/>
  <c r="G35" i="32"/>
  <c r="G36" i="32"/>
  <c r="G37" i="32"/>
  <c r="G38" i="32"/>
  <c r="G28" i="32"/>
  <c r="G29" i="32"/>
  <c r="G3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10" i="32"/>
  <c r="G8" i="32" l="1"/>
  <c r="I10" i="32"/>
  <c r="J10" i="32"/>
  <c r="I14" i="32"/>
  <c r="J14" i="32"/>
  <c r="I13" i="32"/>
  <c r="J13" i="32"/>
  <c r="I12" i="32"/>
  <c r="J12" i="32"/>
  <c r="J27" i="32"/>
  <c r="I27" i="32"/>
  <c r="J11" i="32"/>
  <c r="I11" i="32"/>
  <c r="J26" i="32"/>
  <c r="I26" i="32"/>
  <c r="I30" i="32"/>
  <c r="J30" i="32"/>
  <c r="I25" i="32"/>
  <c r="J25" i="32"/>
  <c r="I29" i="32"/>
  <c r="J29" i="32"/>
  <c r="I24" i="32"/>
  <c r="J24" i="32"/>
  <c r="I28" i="32"/>
  <c r="J28" i="32"/>
  <c r="I23" i="32"/>
  <c r="J23" i="32"/>
  <c r="I38" i="32"/>
  <c r="J38" i="32"/>
  <c r="I22" i="32"/>
  <c r="J22" i="32"/>
  <c r="I37" i="32"/>
  <c r="J37" i="32"/>
  <c r="I21" i="32"/>
  <c r="J21" i="32"/>
  <c r="I36" i="32"/>
  <c r="J36" i="32"/>
  <c r="I20" i="32"/>
  <c r="J20" i="32"/>
  <c r="I35" i="32"/>
  <c r="J35" i="32"/>
  <c r="I19" i="32"/>
  <c r="J19" i="32"/>
  <c r="I31" i="32"/>
  <c r="J31" i="32"/>
  <c r="I18" i="32"/>
  <c r="J18" i="32"/>
  <c r="I32" i="32"/>
  <c r="J32" i="32"/>
  <c r="I17" i="32"/>
  <c r="J17" i="32"/>
  <c r="I33" i="32"/>
  <c r="J33" i="32"/>
  <c r="I16" i="32"/>
  <c r="J16" i="32"/>
  <c r="I15" i="32"/>
  <c r="J15" i="32"/>
  <c r="G40" i="32"/>
  <c r="I47" i="31"/>
  <c r="I17" i="31" s="1"/>
  <c r="P39" i="32"/>
  <c r="O39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J40" i="32" l="1"/>
  <c r="I40" i="32"/>
  <c r="H39" i="31"/>
  <c r="H40" i="31" s="1"/>
  <c r="F40" i="31"/>
  <c r="G28" i="31" s="1"/>
  <c r="I39" i="31" l="1"/>
  <c r="I40" i="31" s="1"/>
  <c r="J39" i="31" s="1"/>
  <c r="J40" i="31" s="1"/>
  <c r="I48" i="31"/>
  <c r="I21" i="3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<sst xmlns="http://schemas.openxmlformats.org/spreadsheetml/2006/main" count="225" uniqueCount="144">
  <si>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</si>
  <si>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</si>
  <si>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</si>
  <si>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</si>
  <si>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</si>
  <si>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</si>
  <si>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</si>
  <si>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</si>
  <si>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</si>
  <si>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</si>
  <si>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</si>
  <si>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</si>
  <si>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</si>
  <si>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</si>
  <si>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</si>
  <si>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</si>
  <si>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</si>
  <si>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</si>
  <si>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</si>
  <si>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</si>
  <si>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</si>
  <si>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</si>
  <si>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</si>
  <si>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</si>
  <si>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</si>
  <si>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</si>
  <si>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</si>
  <si>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</si>
  <si>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</si>
  <si>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</si>
  <si>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</si>
  <si>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</si>
  <si>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</si>
  <si>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</si>
  <si>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</si>
  <si>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</si>
  <si>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</si>
  <si>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</si>
  <si>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</si>
  <si>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</si>
  <si>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</si>
  <si>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</si>
  <si>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</si>
  <si>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</si>
  <si>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</si>
  <si>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</si>
  <si>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</si>
  <si>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</si>
  <si>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</si>
  <si>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</si>
  <si>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</si>
  <si>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</si>
  <si>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</si>
  <si>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</si>
  <si>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</si>
  <si>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</si>
  <si>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</si>
  <si>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</si>
  <si>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</si>
  <si>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</si>
  <si>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</si>
  <si>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</si>
  <si>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</si>
  <si>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</si>
  <si>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</si>
  <si>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</si>
  <si>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</si>
  <si>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>SUM</t>
  </si>
  <si>
    <t xml:space="preserve">CPV : </t>
  </si>
  <si>
    <t>01.01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</si>
  <si>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</si>
  <si>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</si>
  <si>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</si>
  <si>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</si>
  <si>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</si>
  <si>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</si>
  <si>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</si>
  <si>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</si>
  <si>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</si>
  <si>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</si>
  <si>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</si>
  <si>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</si>
  <si>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</si>
  <si>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</si>
  <si>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</si>
  <si>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</si>
  <si>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</si>
  <si>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</si>
  <si>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</si>
  <si>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</si>
  <si>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</si>
  <si>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</si>
  <si>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</si>
  <si>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01.30</t>
  </si>
  <si>
    <t xml:space="preserve">CZ -CC : </t>
  </si>
  <si>
    <t xml:space="preserve">JKSO : </t>
  </si>
  <si>
    <t>ks</t>
  </si>
  <si>
    <t>Dětská skupina při MŠ Husova</t>
  </si>
  <si>
    <t>Fotovoltaika</t>
  </si>
  <si>
    <t>Fotovoltaický panel monokrystal s technologii half-cell o výkoně 500Wp včetně dodávky a montáže</t>
  </si>
  <si>
    <t xml:space="preserve">Specifikace </t>
  </si>
  <si>
    <t>Výkonový optimizér včetně dodávky a montáže</t>
  </si>
  <si>
    <t>01.02</t>
  </si>
  <si>
    <t>Přístupový bod pro monitoring panelů skrz výkonové optimizéry včetně dodávky a montáže</t>
  </si>
  <si>
    <t>01.03</t>
  </si>
  <si>
    <t>Rozvaděč monitoringu panelů dle výkresové dokumentace včetně dodávky a montáže</t>
  </si>
  <si>
    <t>01.04</t>
  </si>
  <si>
    <t>01.05</t>
  </si>
  <si>
    <t>01.06</t>
  </si>
  <si>
    <t>Montážní konstrukce pro uchycení fotovoltaických panelů na plochou střechu dle PD včetně betonových podstavců pro zatížení konstrukce, dodávky a montáže</t>
  </si>
  <si>
    <t>kpl</t>
  </si>
  <si>
    <t xml:space="preserve">Fotovoltaický hybridní střídač, 3-fázový, asymetrický vstupní výkon 18 kWp, výstupní výkon 12kW včetně konfigurace, dodávky a montáže </t>
  </si>
  <si>
    <t>Smartmeter pro komunikaci se střídačem včetně dodávky a montáže</t>
  </si>
  <si>
    <t>Nástěnný rozvaděč R-FVE(DC) dle projektové dokumentace včetně dodávky a montáže</t>
  </si>
  <si>
    <t>Nástěnný rozvaděč R-FVE(AC) dle projektové dokumentace včetně dodávky a montáže</t>
  </si>
  <si>
    <t>Adapter box pro řízení přetoků el. energie včetně dodávky a montáže</t>
  </si>
  <si>
    <t>Bateriový modul Master, 5,8 kWh včetně dodávky a montáže</t>
  </si>
  <si>
    <t>Bateriový modul Slave, 5,7 kWh včetně dodávky a montáže</t>
  </si>
  <si>
    <t>Bezpečnostní STOP tlačítko, červené s aretaci, 1x rozpínací kontakt včetně dodávky a montáže</t>
  </si>
  <si>
    <t>Štítek PV včetně dodávky a montáže</t>
  </si>
  <si>
    <t>Kabel silový s Cu jádrem 750 V CYKY 5x6 mm2 včetně dodávky a montáže</t>
  </si>
  <si>
    <t>m</t>
  </si>
  <si>
    <t>Kabel silový s Cu jádrem 750 V CYKY 3x4 mm2 včetně dodávky a montáže</t>
  </si>
  <si>
    <t>Kabel silový s Cu jádrem 750 V CYKY 3x1,5 mm2 včetně dodávky a montáže</t>
  </si>
  <si>
    <t>Sdělovací kabel UTP cat.7 včetně dodávky a montáže</t>
  </si>
  <si>
    <t>Solární kabel 6mm2 včetně dodávky a montáže</t>
  </si>
  <si>
    <t>Vodič pro pevné uložení CYA 10,00 mm2 zelený včetně dodávky a montáže</t>
  </si>
  <si>
    <t>Vodič pro pevné uložení CYA 16,00 mm2 zelený včetně dodávky a montáže</t>
  </si>
  <si>
    <t>Kladný FV konektor MC4 pro solární kabel 4mm2, IP67 včetně dodávky a montáže</t>
  </si>
  <si>
    <t>Záporný FV konektor MC4 pro solární kabel 4mm2, IP67 včetně dodávky a montáže</t>
  </si>
  <si>
    <t>Plný kabelový žlab 60x100 včetně spojovacího, upevňovacího materiálu, dodávky a montáže</t>
  </si>
  <si>
    <t>kpl/m</t>
  </si>
  <si>
    <t>Hranatá lišta LHD 100x60 pro kabely včetně dodávky a montáže</t>
  </si>
  <si>
    <t>Chránička DN 63 včetně dodávky a montáže</t>
  </si>
  <si>
    <t>Chránička DN 40 včetně dodávky a montáže</t>
  </si>
  <si>
    <t>Venkovní chránička DN 32 (UV odolná) včetně dodávky a montáže</t>
  </si>
  <si>
    <t>Revize systému FVE</t>
  </si>
  <si>
    <t>Podružný elektroinstalační materiál</t>
  </si>
  <si>
    <t>Město Náměšť nad Oslavou</t>
  </si>
  <si>
    <t>Masarykovo nám. 104</t>
  </si>
  <si>
    <t>675 71 Náměšť nad Oslavou</t>
  </si>
  <si>
    <t>D.308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</si>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</sst>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41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0" xfId="0" applyFont="1" applyAlignment="1">
      <alignment wrapText="1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64" fontId="25" fillId="0" borderId="34" xfId="0" applyNumberFormat="1" applyFont="1" applyBorder="1" applyAlignment="1">
      <alignment horizontal="center" vertical="center"/>
    </xf>
    <xf numFmtId="0" fontId="25" fillId="8" borderId="21" xfId="0" applyFont="1" applyFill="1" applyBorder="1"/>
    <xf numFmtId="49" fontId="28" fillId="8" borderId="13" xfId="0" applyNumberFormat="1" applyFont="1" applyFill="1" applyBorder="1" applyAlignment="1">
      <alignment vertical="top"/>
    </xf>
    <xf numFmtId="49" fontId="25" fillId="8" borderId="13" xfId="0" applyNumberFormat="1" applyFont="1" applyFill="1" applyBorder="1"/>
    <xf numFmtId="0" fontId="25" fillId="8" borderId="13" xfId="0" applyFont="1" applyFill="1" applyBorder="1" applyAlignment="1">
      <alignment horizontal="center"/>
    </xf>
    <xf numFmtId="4" fontId="25" fillId="8" borderId="13" xfId="0" applyNumberFormat="1" applyFont="1" applyFill="1" applyBorder="1"/>
    <xf numFmtId="0" fontId="25" fillId="8" borderId="13" xfId="0" applyFont="1" applyFill="1" applyBorder="1"/>
    <xf numFmtId="0" fontId="25" fillId="8" borderId="33" xfId="0" applyFont="1" applyFill="1" applyBorder="1" applyAlignment="1">
      <alignment horizontal="center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right" vertical="top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164" fontId="25" fillId="0" borderId="35" xfId="0" applyNumberFormat="1" applyFont="1" applyBorder="1" applyAlignment="1">
      <alignment horizontal="center" vertical="center"/>
    </xf>
    <xf numFmtId="0" fontId="25" fillId="0" borderId="35" xfId="0" applyFont="1" applyBorder="1" applyAlignment="1">
      <alignment vertical="top" wrapText="1"/>
    </xf>
    <xf numFmtId="49" fontId="25" fillId="0" borderId="35" xfId="0" applyNumberFormat="1" applyFont="1" applyBorder="1" applyAlignment="1">
      <alignment horizontal="center" vertical="top" wrapText="1"/>
    </xf>
    <xf numFmtId="2" fontId="25" fillId="0" borderId="35" xfId="0" applyNumberFormat="1" applyFont="1" applyBorder="1" applyAlignment="1">
      <alignment horizontal="right" vertical="top" wrapText="1"/>
    </xf>
    <xf numFmtId="4" fontId="25" fillId="0" borderId="35" xfId="0" applyNumberFormat="1" applyFont="1" applyBorder="1" applyAlignment="1">
      <alignment vertical="top" wrapText="1" shrinkToFit="1"/>
    </xf>
    <xf numFmtId="0" fontId="25" fillId="0" borderId="35" xfId="0" applyFont="1" applyBorder="1" applyAlignment="1">
      <alignment horizontal="center" vertical="top" wrapText="1" shrinkToFit="1"/>
    </xf>
    <xf numFmtId="49" fontId="20" fillId="0" borderId="35" xfId="0" applyNumberFormat="1" applyFont="1" applyBorder="1" applyAlignment="1">
      <alignment horizontal="left" vertical="top" wrapText="1"/>
    </xf>
    <xf numFmtId="49" fontId="20" fillId="0" borderId="35" xfId="0" applyNumberFormat="1" applyFont="1" applyBorder="1" applyAlignment="1">
      <alignment horizontal="center" vertical="top"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 wrapText="1"/>
    </xf>
    <xf numFmtId="49" fontId="20" fillId="0" borderId="36" xfId="0" applyNumberFormat="1" applyFont="1" applyBorder="1" applyAlignment="1">
      <alignment horizontal="center" vertical="top" wrapText="1"/>
    </xf>
    <xf numFmtId="2" fontId="25" fillId="0" borderId="36" xfId="0" applyNumberFormat="1" applyFont="1" applyBorder="1" applyAlignment="1">
      <alignment horizontal="right" vertical="top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164" fontId="25" fillId="0" borderId="36" xfId="0" applyNumberFormat="1" applyFont="1" applyBorder="1" applyAlignment="1">
      <alignment horizontal="center" vertical="center"/>
    </xf>
    <xf numFmtId="164" fontId="25" fillId="8" borderId="0" xfId="0" applyNumberFormat="1" applyFont="1" applyFill="1" applyAlignment="1">
      <alignment horizontal="center" vertic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5" xfId="0" applyNumberFormat="1" applyFont="1" applyFill="1" applyBorder="1" applyAlignment="1" applyProtection="1">
      <alignment vertical="top" wrapText="1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1" zoomScaleNormal="100" zoomScaleSheetLayoutView="100" workbookViewId="0">
      <selection activeCell="L18" sqref="L18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1" t="s">
        <v>1</v>
      </c>
      <c r="B1" s="191" t="s">
        <v>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>
      <c r="A2" s="32"/>
      <c r="B2" s="33" t="s">
        <v>3</v>
      </c>
      <c r="C2" s="34"/>
      <c r="D2" s="194" t="s">
        <v>97</v>
      </c>
      <c r="E2" s="195"/>
      <c r="F2" s="195"/>
      <c r="G2" s="195"/>
      <c r="H2" s="195"/>
      <c r="I2" s="195"/>
      <c r="J2" s="196"/>
      <c r="O2" s="35"/>
    </row>
    <row r="3" spans="1:15" ht="23.25" customHeight="1">
      <c r="A3" s="32"/>
      <c r="B3" s="36" t="s">
        <v>4</v>
      </c>
      <c r="C3" s="37"/>
      <c r="D3" s="197" t="s">
        <v>141</v>
      </c>
      <c r="E3" s="198"/>
      <c r="F3" s="198"/>
      <c r="G3" s="198"/>
      <c r="H3" s="198"/>
      <c r="I3" s="198"/>
      <c r="J3" s="199"/>
    </row>
    <row r="4" spans="1:15" ht="23.25" customHeight="1">
      <c r="A4" s="32"/>
      <c r="B4" s="38" t="s">
        <v>5</v>
      </c>
      <c r="C4" s="39"/>
      <c r="D4" s="200" t="s">
        <v>98</v>
      </c>
      <c r="E4" s="201"/>
      <c r="F4" s="201"/>
      <c r="G4" s="201"/>
      <c r="H4" s="201"/>
      <c r="I4" s="201"/>
      <c r="J4" s="202"/>
    </row>
    <row r="5" spans="1:15" ht="24" customHeight="1">
      <c r="A5" s="32"/>
      <c r="B5" s="40" t="s">
        <v>6</v>
      </c>
      <c r="D5" s="41" t="s">
        <v>138</v>
      </c>
      <c r="E5" s="42"/>
      <c r="F5" s="42"/>
      <c r="G5" s="42"/>
      <c r="H5" s="43" t="s">
        <v>68</v>
      </c>
      <c r="I5" s="41"/>
      <c r="J5" s="44"/>
    </row>
    <row r="6" spans="1:15" ht="15.75" customHeight="1">
      <c r="A6" s="32"/>
      <c r="B6" s="45"/>
      <c r="C6" s="42"/>
      <c r="D6" s="41" t="s">
        <v>139</v>
      </c>
      <c r="E6" s="42"/>
      <c r="F6" s="42"/>
      <c r="G6" s="42"/>
      <c r="H6" s="43" t="s">
        <v>94</v>
      </c>
      <c r="I6" s="41"/>
      <c r="J6" s="44"/>
    </row>
    <row r="7" spans="1:15" ht="15.75" customHeight="1">
      <c r="A7" s="32"/>
      <c r="B7" s="46"/>
      <c r="C7" s="47"/>
      <c r="D7" s="48" t="s">
        <v>140</v>
      </c>
      <c r="E7" s="49"/>
      <c r="F7" s="49"/>
      <c r="G7" s="49"/>
      <c r="H7" s="50" t="s">
        <v>95</v>
      </c>
      <c r="I7" s="49"/>
      <c r="J7" s="51"/>
    </row>
    <row r="8" spans="1:15" ht="24" hidden="1" customHeight="1">
      <c r="A8" s="32"/>
      <c r="B8" s="40" t="s">
        <v>7</v>
      </c>
      <c r="D8" s="52"/>
      <c r="H8" s="53" t="s">
        <v>8</v>
      </c>
      <c r="I8" s="52"/>
      <c r="J8" s="44"/>
    </row>
    <row r="9" spans="1:15" ht="15.75" hidden="1" customHeight="1">
      <c r="A9" s="32"/>
      <c r="B9" s="32"/>
      <c r="D9" s="52"/>
      <c r="H9" s="53" t="s">
        <v>9</v>
      </c>
      <c r="I9" s="52"/>
      <c r="J9" s="44"/>
    </row>
    <row r="10" spans="1:15" ht="15.75" hidden="1" customHeight="1">
      <c r="A10" s="32"/>
      <c r="B10" s="54"/>
      <c r="C10" s="55"/>
      <c r="D10" s="56"/>
      <c r="E10" s="57"/>
      <c r="F10" s="57"/>
      <c r="G10" s="58"/>
      <c r="H10" s="58"/>
      <c r="I10" s="59"/>
      <c r="J10" s="51"/>
    </row>
    <row r="11" spans="1:15" ht="24" customHeight="1">
      <c r="A11" s="32"/>
      <c r="B11" s="40" t="s">
        <v>10</v>
      </c>
      <c r="D11" s="203"/>
      <c r="E11" s="203"/>
      <c r="F11" s="203"/>
      <c r="G11" s="203"/>
      <c r="H11" s="53" t="s">
        <v>8</v>
      </c>
      <c r="I11" s="1"/>
      <c r="J11" s="44"/>
    </row>
    <row r="12" spans="1:15" ht="15.75" customHeight="1">
      <c r="A12" s="32"/>
      <c r="B12" s="45"/>
      <c r="C12" s="42"/>
      <c r="D12" s="190"/>
      <c r="E12" s="190"/>
      <c r="F12" s="190"/>
      <c r="G12" s="190"/>
      <c r="H12" s="53" t="s">
        <v>9</v>
      </c>
      <c r="I12" s="1"/>
      <c r="J12" s="44"/>
    </row>
    <row r="13" spans="1:15" ht="15.75" customHeight="1">
      <c r="A13" s="32"/>
      <c r="B13" s="46"/>
      <c r="C13" s="2"/>
      <c r="D13" s="204"/>
      <c r="E13" s="204"/>
      <c r="F13" s="204"/>
      <c r="G13" s="204"/>
      <c r="H13" s="60"/>
      <c r="I13" s="49"/>
      <c r="J13" s="51"/>
    </row>
    <row r="14" spans="1:15" ht="24" hidden="1" customHeight="1">
      <c r="A14" s="32"/>
      <c r="B14" s="61" t="s">
        <v>11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2"/>
      <c r="B15" s="54" t="s">
        <v>12</v>
      </c>
      <c r="C15" s="67"/>
      <c r="D15" s="58"/>
      <c r="E15" s="205"/>
      <c r="F15" s="205"/>
      <c r="G15" s="206"/>
      <c r="H15" s="206"/>
      <c r="I15" s="206" t="s">
        <v>13</v>
      </c>
      <c r="J15" s="207"/>
    </row>
    <row r="16" spans="1:15" ht="23.25" customHeight="1">
      <c r="A16" s="68" t="s">
        <v>14</v>
      </c>
      <c r="B16" s="69" t="s">
        <v>14</v>
      </c>
      <c r="C16" s="70"/>
      <c r="D16" s="71"/>
      <c r="E16" s="208"/>
      <c r="F16" s="209"/>
      <c r="G16" s="208"/>
      <c r="H16" s="209"/>
      <c r="I16" s="208">
        <f>SUMIF(F47:F47,A16,I47:I47)+SUMIF(F47:F47,"PSU",I47:I47)</f>
        <v>0</v>
      </c>
      <c r="J16" s="210"/>
    </row>
    <row r="17" spans="1:10" ht="23.25" customHeight="1">
      <c r="A17" s="68" t="s">
        <v>15</v>
      </c>
      <c r="B17" s="69" t="s">
        <v>15</v>
      </c>
      <c r="C17" s="70"/>
      <c r="D17" s="71"/>
      <c r="E17" s="208"/>
      <c r="F17" s="209"/>
      <c r="G17" s="208"/>
      <c r="H17" s="209"/>
      <c r="I17" s="208">
        <f>SUMIF(F47:F47,A17,I47:I47)</f>
        <v>0</v>
      </c>
      <c r="J17" s="210"/>
    </row>
    <row r="18" spans="1:10" ht="23.25" customHeight="1">
      <c r="A18" s="68" t="s">
        <v>16</v>
      </c>
      <c r="B18" s="69" t="s">
        <v>16</v>
      </c>
      <c r="C18" s="70"/>
      <c r="D18" s="71"/>
      <c r="E18" s="208"/>
      <c r="F18" s="209"/>
      <c r="G18" s="208"/>
      <c r="H18" s="209"/>
      <c r="I18" s="208">
        <f>SUMIF(F47:F47,A18,I47:I47)</f>
        <v>0</v>
      </c>
      <c r="J18" s="210"/>
    </row>
    <row r="19" spans="1:10" ht="23.25" customHeight="1">
      <c r="A19" s="68" t="s">
        <v>17</v>
      </c>
      <c r="B19" s="69" t="s">
        <v>18</v>
      </c>
      <c r="C19" s="70"/>
      <c r="D19" s="71"/>
      <c r="E19" s="208"/>
      <c r="F19" s="209"/>
      <c r="G19" s="208"/>
      <c r="H19" s="209"/>
      <c r="I19" s="208">
        <f>SUMIF(F47:F47,A19,I47:I47)</f>
        <v>0</v>
      </c>
      <c r="J19" s="210"/>
    </row>
    <row r="20" spans="1:10" ht="23.25" customHeight="1">
      <c r="A20" s="68" t="s">
        <v>19</v>
      </c>
      <c r="B20" s="69" t="s">
        <v>20</v>
      </c>
      <c r="C20" s="70"/>
      <c r="D20" s="71"/>
      <c r="E20" s="208"/>
      <c r="F20" s="209"/>
      <c r="G20" s="208"/>
      <c r="H20" s="209"/>
      <c r="I20" s="208">
        <f>SUMIF(F47:F47,A20,I47:I47)</f>
        <v>0</v>
      </c>
      <c r="J20" s="210"/>
    </row>
    <row r="21" spans="1:10" ht="23.25" customHeight="1">
      <c r="A21" s="32"/>
      <c r="B21" s="72" t="s">
        <v>13</v>
      </c>
      <c r="C21" s="73"/>
      <c r="D21" s="74"/>
      <c r="E21" s="213"/>
      <c r="F21" s="214"/>
      <c r="G21" s="213"/>
      <c r="H21" s="214"/>
      <c r="I21" s="213">
        <f>SUM(I16:J20)</f>
        <v>0</v>
      </c>
      <c r="J21" s="215"/>
    </row>
    <row r="22" spans="1:10" ht="33" customHeight="1">
      <c r="A22" s="32"/>
      <c r="B22" s="75" t="s">
        <v>21</v>
      </c>
      <c r="C22" s="70"/>
      <c r="D22" s="71"/>
      <c r="E22" s="76"/>
      <c r="F22" s="77"/>
      <c r="G22" s="78"/>
      <c r="H22" s="78"/>
      <c r="I22" s="78"/>
      <c r="J22" s="79"/>
    </row>
    <row r="23" spans="1:10" ht="23.25" customHeight="1">
      <c r="A23" s="32"/>
      <c r="B23" s="80" t="s">
        <v>22</v>
      </c>
      <c r="C23" s="70"/>
      <c r="D23" s="71"/>
      <c r="E23" s="81">
        <v>15</v>
      </c>
      <c r="F23" s="77" t="s">
        <v>23</v>
      </c>
      <c r="G23" s="211">
        <v>0</v>
      </c>
      <c r="H23" s="212"/>
      <c r="I23" s="212"/>
      <c r="J23" s="79" t="str">
        <f t="shared" ref="J23:J28" si="0">Mena</f>
        <v>CZK</v>
      </c>
    </row>
    <row r="24" spans="1:10" ht="23.25" customHeight="1">
      <c r="A24" s="32"/>
      <c r="B24" s="80" t="s">
        <v>24</v>
      </c>
      <c r="C24" s="70"/>
      <c r="D24" s="71"/>
      <c r="E24" s="81">
        <f>SazbaDPH1</f>
        <v>15</v>
      </c>
      <c r="F24" s="77" t="s">
        <v>23</v>
      </c>
      <c r="G24" s="216">
        <f>ZakladDPHSni*SazbaDPH1/100</f>
        <v>0</v>
      </c>
      <c r="H24" s="217"/>
      <c r="I24" s="217"/>
      <c r="J24" s="79" t="str">
        <f t="shared" si="0"/>
        <v>CZK</v>
      </c>
    </row>
    <row r="25" spans="1:10" ht="23.25" customHeight="1">
      <c r="A25" s="32"/>
      <c r="B25" s="80" t="s">
        <v>25</v>
      </c>
      <c r="C25" s="70"/>
      <c r="D25" s="71"/>
      <c r="E25" s="81">
        <v>21</v>
      </c>
      <c r="F25" s="77" t="s">
        <v>23</v>
      </c>
      <c r="G25" s="211">
        <f>I21</f>
        <v>0</v>
      </c>
      <c r="H25" s="212"/>
      <c r="I25" s="212"/>
      <c r="J25" s="79" t="str">
        <f t="shared" si="0"/>
        <v>CZK</v>
      </c>
    </row>
    <row r="26" spans="1:10" ht="23.25" customHeight="1">
      <c r="A26" s="32"/>
      <c r="B26" s="82" t="s">
        <v>26</v>
      </c>
      <c r="C26" s="83"/>
      <c r="D26" s="58"/>
      <c r="E26" s="84">
        <f>SazbaDPH2</f>
        <v>21</v>
      </c>
      <c r="F26" s="85" t="s">
        <v>23</v>
      </c>
      <c r="G26" s="219">
        <f>ZakladDPHZakl*SazbaDPH2/100</f>
        <v>0</v>
      </c>
      <c r="H26" s="220"/>
      <c r="I26" s="220"/>
      <c r="J26" s="86" t="str">
        <f t="shared" si="0"/>
        <v>CZK</v>
      </c>
    </row>
    <row r="27" spans="1:10" ht="23.25" customHeight="1" thickBot="1">
      <c r="A27" s="32"/>
      <c r="B27" s="40" t="s">
        <v>27</v>
      </c>
      <c r="C27" s="87"/>
      <c r="D27" s="88"/>
      <c r="E27" s="87"/>
      <c r="F27" s="89"/>
      <c r="G27" s="221">
        <f>0</f>
        <v>0</v>
      </c>
      <c r="H27" s="221"/>
      <c r="I27" s="221"/>
      <c r="J27" s="90" t="str">
        <f t="shared" si="0"/>
        <v>CZK</v>
      </c>
    </row>
    <row r="28" spans="1:10" ht="27.75" hidden="1" customHeight="1">
      <c r="A28" s="32"/>
      <c r="B28" s="91" t="s">
        <v>28</v>
      </c>
      <c r="C28" s="92"/>
      <c r="D28" s="92"/>
      <c r="E28" s="93"/>
      <c r="F28" s="94"/>
      <c r="G28" s="222" t="e">
        <f>ZakladDPHSniVypocet+ZakladDPHZaklVypocet</f>
        <v>#REF!</v>
      </c>
      <c r="H28" s="222"/>
      <c r="I28" s="222"/>
      <c r="J28" s="95" t="str">
        <f t="shared" si="0"/>
        <v>CZK</v>
      </c>
    </row>
    <row r="29" spans="1:10" ht="27.75" customHeight="1" thickBot="1">
      <c r="A29" s="32"/>
      <c r="B29" s="91" t="s">
        <v>29</v>
      </c>
      <c r="C29" s="96"/>
      <c r="D29" s="96"/>
      <c r="E29" s="96"/>
      <c r="F29" s="96"/>
      <c r="G29" s="223">
        <f>ZakladDPHSni+DPHSni+ZakladDPHZakl+DPHZakl+Zaokrouhleni</f>
        <v>0</v>
      </c>
      <c r="H29" s="223"/>
      <c r="I29" s="223"/>
      <c r="J29" s="97" t="s">
        <v>30</v>
      </c>
    </row>
    <row r="30" spans="1:10" ht="12.75" customHeight="1">
      <c r="A30" s="32"/>
      <c r="B30" s="32"/>
      <c r="J30" s="98"/>
    </row>
    <row r="31" spans="1:10" ht="78.75" customHeight="1">
      <c r="A31" s="32"/>
      <c r="B31" s="224"/>
      <c r="C31" s="225"/>
      <c r="D31" s="225"/>
      <c r="E31" s="225"/>
      <c r="F31" s="225"/>
      <c r="G31" s="225"/>
      <c r="H31" s="225"/>
      <c r="I31" s="225"/>
      <c r="J31" s="226"/>
    </row>
    <row r="32" spans="1:10" ht="18.75" customHeight="1">
      <c r="A32" s="32"/>
      <c r="B32" s="99"/>
      <c r="C32" s="100" t="s">
        <v>31</v>
      </c>
      <c r="D32" s="101"/>
      <c r="E32" s="101"/>
      <c r="F32" s="100" t="s">
        <v>32</v>
      </c>
      <c r="G32" s="101"/>
      <c r="H32" s="102">
        <f ca="1">TODAY()</f>
        <v>45496</v>
      </c>
      <c r="I32" s="101"/>
      <c r="J32" s="98"/>
    </row>
    <row r="33" spans="1:10" ht="47.25" customHeight="1">
      <c r="A33" s="32"/>
      <c r="B33" s="32"/>
      <c r="J33" s="98"/>
    </row>
    <row r="34" spans="1:10" s="104" customFormat="1" ht="18.75" customHeight="1">
      <c r="A34" s="103"/>
      <c r="B34" s="103"/>
      <c r="D34" s="105"/>
      <c r="E34" s="105"/>
      <c r="G34" s="105"/>
      <c r="H34" s="105"/>
      <c r="I34" s="105"/>
      <c r="J34" s="106"/>
    </row>
    <row r="35" spans="1:10" ht="12.75" customHeight="1">
      <c r="A35" s="32"/>
      <c r="B35" s="32"/>
      <c r="D35" s="227" t="s">
        <v>33</v>
      </c>
      <c r="E35" s="227"/>
      <c r="H35" s="107" t="s">
        <v>34</v>
      </c>
      <c r="J35" s="98"/>
    </row>
    <row r="36" spans="1:10" ht="13.5" customHeight="1" thickBot="1">
      <c r="A36" s="108"/>
      <c r="B36" s="108"/>
      <c r="C36" s="109"/>
      <c r="D36" s="109"/>
      <c r="E36" s="109"/>
      <c r="F36" s="109"/>
      <c r="G36" s="109"/>
      <c r="H36" s="109"/>
      <c r="I36" s="109"/>
      <c r="J36" s="110"/>
    </row>
    <row r="37" spans="1:10" ht="27" hidden="1" customHeight="1">
      <c r="B37" s="111" t="s">
        <v>35</v>
      </c>
      <c r="C37" s="112"/>
      <c r="D37" s="112"/>
      <c r="E37" s="112"/>
      <c r="F37" s="113"/>
      <c r="G37" s="113"/>
      <c r="H37" s="113"/>
      <c r="I37" s="113"/>
      <c r="J37" s="112"/>
    </row>
    <row r="38" spans="1:10" ht="25.5" hidden="1" customHeight="1">
      <c r="A38" s="114" t="s">
        <v>36</v>
      </c>
      <c r="B38" s="115" t="s">
        <v>37</v>
      </c>
      <c r="C38" s="116" t="s">
        <v>38</v>
      </c>
      <c r="D38" s="117"/>
      <c r="E38" s="117"/>
      <c r="F38" s="118" t="str">
        <f>B23</f>
        <v>Základ pro sníženou DPH</v>
      </c>
      <c r="G38" s="118" t="str">
        <f>B25</f>
        <v>Základ pro základní DPH</v>
      </c>
      <c r="H38" s="119" t="s">
        <v>39</v>
      </c>
      <c r="I38" s="119" t="s">
        <v>0</v>
      </c>
      <c r="J38" s="120" t="s">
        <v>23</v>
      </c>
    </row>
    <row r="39" spans="1:10" ht="25.5" hidden="1" customHeight="1">
      <c r="A39" s="114">
        <v>1</v>
      </c>
      <c r="B39" s="121" t="s">
        <v>40</v>
      </c>
      <c r="C39" s="228" t="s">
        <v>41</v>
      </c>
      <c r="D39" s="229"/>
      <c r="E39" s="229"/>
      <c r="F39" s="122" t="e">
        <f>[1]Pol!O210</f>
        <v>#REF!</v>
      </c>
      <c r="G39" s="123" t="e">
        <f>[1]Pol!P210</f>
        <v>#REF!</v>
      </c>
      <c r="H39" s="124" t="e">
        <f>(F39*SazbaDPH1/100)+(G39*SazbaDPH2/100)</f>
        <v>#REF!</v>
      </c>
      <c r="I39" s="124" t="e">
        <f>F39+G39+H39</f>
        <v>#REF!</v>
      </c>
      <c r="J39" s="125" t="e">
        <f>IF(CenaCelkemVypocet=0,"",I39/CenaCelkemVypocet*100)</f>
        <v>#REF!</v>
      </c>
    </row>
    <row r="40" spans="1:10" ht="25.5" hidden="1" customHeight="1">
      <c r="A40" s="114"/>
      <c r="B40" s="230" t="s">
        <v>42</v>
      </c>
      <c r="C40" s="231"/>
      <c r="D40" s="231"/>
      <c r="E40" s="232"/>
      <c r="F40" s="126" t="e">
        <f>SUMIF(A39:A39,"=1",F39:F39)</f>
        <v>#REF!</v>
      </c>
      <c r="G40" s="127" t="e">
        <f>SUMIF(A39:A39,"=1",G39:G39)</f>
        <v>#REF!</v>
      </c>
      <c r="H40" s="127" t="e">
        <f>SUMIF(A39:A39,"=1",H39:H39)</f>
        <v>#REF!</v>
      </c>
      <c r="I40" s="127" t="e">
        <f>SUMIF(A39:A39,"=1",I39:I39)</f>
        <v>#REF!</v>
      </c>
      <c r="J40" s="128" t="e">
        <f>SUMIF(A39:A39,"=1",J39:J39)</f>
        <v>#REF!</v>
      </c>
    </row>
    <row r="44" spans="1:10" ht="15.75">
      <c r="B44" s="129" t="s">
        <v>43</v>
      </c>
    </row>
    <row r="46" spans="1:10" ht="25.5" customHeight="1">
      <c r="A46" s="130"/>
      <c r="B46" s="131" t="s">
        <v>37</v>
      </c>
      <c r="C46" s="131" t="s">
        <v>38</v>
      </c>
      <c r="D46" s="132"/>
      <c r="E46" s="132"/>
      <c r="F46" s="133" t="s">
        <v>44</v>
      </c>
      <c r="G46" s="133"/>
      <c r="H46" s="133"/>
      <c r="I46" s="233" t="s">
        <v>13</v>
      </c>
      <c r="J46" s="233"/>
    </row>
    <row r="47" spans="1:10" ht="25.5" customHeight="1">
      <c r="A47" s="134"/>
      <c r="B47" s="135"/>
      <c r="C47" s="234" t="s">
        <v>98</v>
      </c>
      <c r="D47" s="235"/>
      <c r="E47" s="235"/>
      <c r="F47" s="136" t="s">
        <v>15</v>
      </c>
      <c r="G47" s="137"/>
      <c r="H47" s="137"/>
      <c r="I47" s="236">
        <f>Pol!G8</f>
        <v>0</v>
      </c>
      <c r="J47" s="236"/>
    </row>
    <row r="48" spans="1:10" ht="25.5" customHeight="1">
      <c r="A48" s="138"/>
      <c r="B48" s="139" t="s">
        <v>0</v>
      </c>
      <c r="C48" s="139"/>
      <c r="D48" s="140"/>
      <c r="E48" s="140"/>
      <c r="F48" s="141"/>
      <c r="G48" s="142"/>
      <c r="H48" s="142"/>
      <c r="I48" s="218">
        <f>SUM(I47:I47)</f>
        <v>0</v>
      </c>
      <c r="J48" s="218"/>
    </row>
    <row r="49" spans="6:10">
      <c r="F49" s="143"/>
      <c r="G49" s="143"/>
      <c r="H49" s="143"/>
      <c r="I49" s="143"/>
      <c r="J49" s="143"/>
    </row>
    <row r="50" spans="6:10">
      <c r="F50" s="143"/>
      <c r="G50" s="143"/>
      <c r="H50" s="143"/>
      <c r="I50" s="143"/>
      <c r="J50" s="143"/>
    </row>
    <row r="51" spans="6:10">
      <c r="F51" s="143"/>
      <c r="G51" s="143"/>
      <c r="H51" s="143"/>
      <c r="I51" s="143"/>
      <c r="J51" s="143"/>
    </row>
  </sheetData>
  <sheetProtection algorithmName="SHA-512" hashValue="Ycbz+DffCsf7RBL5TkoNJeQDVXLgzMgbIpNEIAGO2BcoV8bjbpy63qrJd39eiN6NhHRZALwlENFwZLCXObPjew==" saltValue="kv14CMJWeorYH/nXU0yFaw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0"/>
  <sheetViews>
    <sheetView showZeros="0" tabSelected="1" view="pageBreakPreview" zoomScaleNormal="100" zoomScaleSheetLayoutView="100" workbookViewId="0">
      <selection activeCell="H1" sqref="H1:H1048576"/>
    </sheetView>
  </sheetViews>
  <sheetFormatPr defaultRowHeight="12" outlineLevelRow="1"/>
  <cols>
    <col min="1" max="1" width="5" style="4" customWidth="1"/>
    <col min="2" max="2" width="16.83203125" style="29" customWidth="1"/>
    <col min="3" max="3" width="85" style="29" customWidth="1"/>
    <col min="4" max="4" width="7.1640625" style="3" customWidth="1"/>
    <col min="5" max="5" width="10.1640625" style="30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147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8" ht="15.75" customHeight="1">
      <c r="A1" s="237" t="s">
        <v>45</v>
      </c>
      <c r="B1" s="237"/>
      <c r="C1" s="237"/>
      <c r="D1" s="237"/>
      <c r="E1" s="237"/>
      <c r="F1" s="237"/>
      <c r="G1" s="237"/>
      <c r="Q1" s="4" t="s">
        <v>46</v>
      </c>
    </row>
    <row r="2" spans="1:18" ht="24.95" customHeight="1">
      <c r="A2" s="5" t="s">
        <v>47</v>
      </c>
      <c r="B2" s="6"/>
      <c r="C2" s="238" t="s">
        <v>97</v>
      </c>
      <c r="D2" s="239"/>
      <c r="E2" s="239"/>
      <c r="F2" s="239"/>
      <c r="G2" s="240"/>
      <c r="Q2" s="4" t="s">
        <v>48</v>
      </c>
    </row>
    <row r="3" spans="1:18" ht="24.95" customHeight="1">
      <c r="A3" s="5" t="s">
        <v>49</v>
      </c>
      <c r="B3" s="6"/>
      <c r="C3" s="238" t="s">
        <v>141</v>
      </c>
      <c r="D3" s="239"/>
      <c r="E3" s="239"/>
      <c r="F3" s="239"/>
      <c r="G3" s="240"/>
      <c r="Q3" s="4" t="s">
        <v>50</v>
      </c>
    </row>
    <row r="4" spans="1:18" ht="24.95" customHeight="1">
      <c r="A4" s="5" t="s">
        <v>51</v>
      </c>
      <c r="B4" s="6"/>
      <c r="C4" s="238" t="s">
        <v>98</v>
      </c>
      <c r="D4" s="239"/>
      <c r="E4" s="239"/>
      <c r="F4" s="239"/>
      <c r="G4" s="240"/>
      <c r="Q4" s="4" t="s">
        <v>52</v>
      </c>
    </row>
    <row r="5" spans="1:18">
      <c r="A5" s="7" t="s">
        <v>53</v>
      </c>
      <c r="B5" s="8"/>
      <c r="C5" s="8"/>
      <c r="D5" s="9"/>
      <c r="E5" s="10"/>
      <c r="F5" s="11"/>
      <c r="G5" s="12"/>
      <c r="Q5" s="4" t="s">
        <v>54</v>
      </c>
    </row>
    <row r="7" spans="1:18" ht="24">
      <c r="A7" s="7" t="s">
        <v>55</v>
      </c>
      <c r="B7" s="13" t="s">
        <v>56</v>
      </c>
      <c r="C7" s="13" t="s">
        <v>57</v>
      </c>
      <c r="D7" s="14" t="s">
        <v>58</v>
      </c>
      <c r="E7" s="15" t="s">
        <v>59</v>
      </c>
      <c r="F7" s="16" t="s">
        <v>60</v>
      </c>
      <c r="G7" s="7" t="s">
        <v>13</v>
      </c>
      <c r="H7" s="17" t="s">
        <v>61</v>
      </c>
      <c r="I7" s="144" t="s">
        <v>142</v>
      </c>
      <c r="J7" s="144" t="s">
        <v>143</v>
      </c>
    </row>
    <row r="8" spans="1:18" ht="15.75" customHeight="1">
      <c r="A8" s="18" t="s">
        <v>62</v>
      </c>
      <c r="B8" s="19"/>
      <c r="C8" s="20" t="s">
        <v>98</v>
      </c>
      <c r="D8" s="21"/>
      <c r="E8" s="22"/>
      <c r="F8" s="22"/>
      <c r="G8" s="22">
        <f>SUM(G10:G39)</f>
        <v>0</v>
      </c>
      <c r="H8" s="23"/>
      <c r="I8" s="145"/>
      <c r="J8" s="145"/>
      <c r="Q8" s="4" t="s">
        <v>63</v>
      </c>
    </row>
    <row r="9" spans="1:18" outlineLevel="1">
      <c r="A9" s="24"/>
      <c r="B9" s="24"/>
      <c r="C9" s="25" t="s">
        <v>100</v>
      </c>
      <c r="D9" s="26"/>
      <c r="E9" s="27"/>
      <c r="F9" s="27"/>
      <c r="G9" s="27"/>
      <c r="H9" s="26"/>
      <c r="I9" s="146"/>
      <c r="J9" s="146"/>
      <c r="Q9" s="4" t="s">
        <v>64</v>
      </c>
    </row>
    <row r="10" spans="1:18" ht="24" customHeight="1" outlineLevel="1">
      <c r="A10" s="156">
        <v>1</v>
      </c>
      <c r="B10" s="157" t="s">
        <v>69</v>
      </c>
      <c r="C10" s="158" t="s">
        <v>99</v>
      </c>
      <c r="D10" s="159" t="s">
        <v>96</v>
      </c>
      <c r="E10" s="160">
        <v>24</v>
      </c>
      <c r="F10" s="186"/>
      <c r="G10" s="161">
        <f>E10*F10</f>
        <v>0</v>
      </c>
      <c r="H10" s="162" t="s">
        <v>65</v>
      </c>
      <c r="I10" s="148">
        <f>G10*41.91/100</f>
        <v>0</v>
      </c>
      <c r="J10" s="148">
        <f>G10*58.09/100</f>
        <v>0</v>
      </c>
    </row>
    <row r="11" spans="1:18" outlineLevel="1">
      <c r="A11" s="163">
        <v>2</v>
      </c>
      <c r="B11" s="164" t="s">
        <v>102</v>
      </c>
      <c r="C11" s="165" t="s">
        <v>101</v>
      </c>
      <c r="D11" s="166" t="s">
        <v>96</v>
      </c>
      <c r="E11" s="167">
        <v>24</v>
      </c>
      <c r="F11" s="187"/>
      <c r="G11" s="168">
        <f t="shared" ref="G11:G39" si="0">E11*F11</f>
        <v>0</v>
      </c>
      <c r="H11" s="169" t="s">
        <v>65</v>
      </c>
      <c r="I11" s="170">
        <f t="shared" ref="I11:I39" si="1">G11*41.91/100</f>
        <v>0</v>
      </c>
      <c r="J11" s="170">
        <f t="shared" ref="J11:J39" si="2">G11*58.09/100</f>
        <v>0</v>
      </c>
    </row>
    <row r="12" spans="1:18" outlineLevel="1">
      <c r="A12" s="163">
        <v>3</v>
      </c>
      <c r="B12" s="164" t="s">
        <v>104</v>
      </c>
      <c r="C12" s="165" t="s">
        <v>103</v>
      </c>
      <c r="D12" s="166" t="s">
        <v>96</v>
      </c>
      <c r="E12" s="167">
        <v>1</v>
      </c>
      <c r="F12" s="187"/>
      <c r="G12" s="168">
        <f t="shared" si="0"/>
        <v>0</v>
      </c>
      <c r="H12" s="169" t="s">
        <v>65</v>
      </c>
      <c r="I12" s="170">
        <f t="shared" si="1"/>
        <v>0</v>
      </c>
      <c r="J12" s="170">
        <f t="shared" si="2"/>
        <v>0</v>
      </c>
      <c r="Q12" s="4" t="s">
        <v>66</v>
      </c>
      <c r="R12" s="4">
        <v>0</v>
      </c>
    </row>
    <row r="13" spans="1:18" outlineLevel="1">
      <c r="A13" s="163">
        <v>4</v>
      </c>
      <c r="B13" s="164" t="s">
        <v>106</v>
      </c>
      <c r="C13" s="165" t="s">
        <v>105</v>
      </c>
      <c r="D13" s="166" t="s">
        <v>96</v>
      </c>
      <c r="E13" s="167">
        <v>1</v>
      </c>
      <c r="F13" s="187"/>
      <c r="G13" s="168">
        <f t="shared" si="0"/>
        <v>0</v>
      </c>
      <c r="H13" s="169" t="s">
        <v>65</v>
      </c>
      <c r="I13" s="170">
        <f t="shared" si="1"/>
        <v>0</v>
      </c>
      <c r="J13" s="170">
        <f t="shared" si="2"/>
        <v>0</v>
      </c>
      <c r="Q13" s="4" t="s">
        <v>66</v>
      </c>
      <c r="R13" s="4">
        <v>0</v>
      </c>
    </row>
    <row r="14" spans="1:18" s="28" customFormat="1" ht="24" outlineLevel="1">
      <c r="A14" s="171">
        <v>5</v>
      </c>
      <c r="B14" s="165" t="s">
        <v>107</v>
      </c>
      <c r="C14" s="165" t="s">
        <v>109</v>
      </c>
      <c r="D14" s="172" t="s">
        <v>110</v>
      </c>
      <c r="E14" s="173">
        <v>1</v>
      </c>
      <c r="F14" s="188"/>
      <c r="G14" s="174">
        <f t="shared" si="0"/>
        <v>0</v>
      </c>
      <c r="H14" s="175" t="s">
        <v>65</v>
      </c>
      <c r="I14" s="170">
        <f t="shared" si="1"/>
        <v>0</v>
      </c>
      <c r="J14" s="170">
        <f t="shared" si="2"/>
        <v>0</v>
      </c>
      <c r="Q14" s="28" t="s">
        <v>66</v>
      </c>
      <c r="R14" s="28">
        <v>0</v>
      </c>
    </row>
    <row r="15" spans="1:18" ht="24" outlineLevel="1">
      <c r="A15" s="163">
        <v>6</v>
      </c>
      <c r="B15" s="165" t="s">
        <v>108</v>
      </c>
      <c r="C15" s="165" t="s">
        <v>111</v>
      </c>
      <c r="D15" s="166" t="s">
        <v>96</v>
      </c>
      <c r="E15" s="167">
        <v>1</v>
      </c>
      <c r="F15" s="187"/>
      <c r="G15" s="168">
        <f t="shared" si="0"/>
        <v>0</v>
      </c>
      <c r="H15" s="169" t="s">
        <v>65</v>
      </c>
      <c r="I15" s="170">
        <f t="shared" si="1"/>
        <v>0</v>
      </c>
      <c r="J15" s="170">
        <f t="shared" si="2"/>
        <v>0</v>
      </c>
      <c r="Q15" s="4" t="s">
        <v>64</v>
      </c>
    </row>
    <row r="16" spans="1:18" outlineLevel="1">
      <c r="A16" s="163">
        <v>7</v>
      </c>
      <c r="B16" s="165" t="s">
        <v>70</v>
      </c>
      <c r="C16" s="165" t="s">
        <v>112</v>
      </c>
      <c r="D16" s="166" t="s">
        <v>96</v>
      </c>
      <c r="E16" s="167">
        <v>1</v>
      </c>
      <c r="F16" s="187"/>
      <c r="G16" s="168">
        <f t="shared" si="0"/>
        <v>0</v>
      </c>
      <c r="H16" s="169" t="s">
        <v>65</v>
      </c>
      <c r="I16" s="170">
        <f t="shared" si="1"/>
        <v>0</v>
      </c>
      <c r="J16" s="170">
        <f t="shared" si="2"/>
        <v>0</v>
      </c>
    </row>
    <row r="17" spans="1:18" outlineLevel="1">
      <c r="A17" s="163">
        <v>8</v>
      </c>
      <c r="B17" s="165" t="s">
        <v>71</v>
      </c>
      <c r="C17" s="176" t="s">
        <v>113</v>
      </c>
      <c r="D17" s="177" t="s">
        <v>96</v>
      </c>
      <c r="E17" s="167">
        <v>1</v>
      </c>
      <c r="F17" s="187"/>
      <c r="G17" s="168">
        <f t="shared" si="0"/>
        <v>0</v>
      </c>
      <c r="H17" s="169" t="s">
        <v>65</v>
      </c>
      <c r="I17" s="170">
        <f t="shared" si="1"/>
        <v>0</v>
      </c>
      <c r="J17" s="170">
        <f t="shared" si="2"/>
        <v>0</v>
      </c>
      <c r="Q17" s="4" t="s">
        <v>66</v>
      </c>
      <c r="R17" s="4">
        <v>0</v>
      </c>
    </row>
    <row r="18" spans="1:18" outlineLevel="1">
      <c r="A18" s="163">
        <v>9</v>
      </c>
      <c r="B18" s="165" t="s">
        <v>72</v>
      </c>
      <c r="C18" s="165" t="s">
        <v>114</v>
      </c>
      <c r="D18" s="177" t="s">
        <v>96</v>
      </c>
      <c r="E18" s="167">
        <v>1</v>
      </c>
      <c r="F18" s="187"/>
      <c r="G18" s="168">
        <f t="shared" si="0"/>
        <v>0</v>
      </c>
      <c r="H18" s="169"/>
      <c r="I18" s="170">
        <f t="shared" si="1"/>
        <v>0</v>
      </c>
      <c r="J18" s="170">
        <f t="shared" si="2"/>
        <v>0</v>
      </c>
      <c r="Q18" s="4" t="s">
        <v>64</v>
      </c>
    </row>
    <row r="19" spans="1:18" outlineLevel="1">
      <c r="A19" s="163">
        <v>10</v>
      </c>
      <c r="B19" s="165" t="s">
        <v>73</v>
      </c>
      <c r="C19" s="165" t="s">
        <v>115</v>
      </c>
      <c r="D19" s="177" t="s">
        <v>96</v>
      </c>
      <c r="E19" s="167">
        <v>1</v>
      </c>
      <c r="F19" s="187"/>
      <c r="G19" s="168">
        <f t="shared" si="0"/>
        <v>0</v>
      </c>
      <c r="H19" s="169" t="s">
        <v>65</v>
      </c>
      <c r="I19" s="170">
        <f t="shared" si="1"/>
        <v>0</v>
      </c>
      <c r="J19" s="170">
        <f t="shared" si="2"/>
        <v>0</v>
      </c>
    </row>
    <row r="20" spans="1:18" outlineLevel="1">
      <c r="A20" s="163">
        <v>11</v>
      </c>
      <c r="B20" s="165" t="s">
        <v>74</v>
      </c>
      <c r="C20" s="165" t="s">
        <v>116</v>
      </c>
      <c r="D20" s="177" t="s">
        <v>96</v>
      </c>
      <c r="E20" s="167">
        <v>1</v>
      </c>
      <c r="F20" s="187"/>
      <c r="G20" s="168">
        <f t="shared" si="0"/>
        <v>0</v>
      </c>
      <c r="H20" s="169" t="s">
        <v>65</v>
      </c>
      <c r="I20" s="170">
        <f t="shared" si="1"/>
        <v>0</v>
      </c>
      <c r="J20" s="170">
        <f t="shared" si="2"/>
        <v>0</v>
      </c>
    </row>
    <row r="21" spans="1:18" outlineLevel="1">
      <c r="A21" s="163">
        <v>12</v>
      </c>
      <c r="B21" s="165" t="s">
        <v>75</v>
      </c>
      <c r="C21" s="165" t="s">
        <v>117</v>
      </c>
      <c r="D21" s="177" t="s">
        <v>96</v>
      </c>
      <c r="E21" s="167">
        <v>3</v>
      </c>
      <c r="F21" s="187"/>
      <c r="G21" s="168">
        <f t="shared" si="0"/>
        <v>0</v>
      </c>
      <c r="H21" s="169" t="s">
        <v>65</v>
      </c>
      <c r="I21" s="170">
        <f t="shared" si="1"/>
        <v>0</v>
      </c>
      <c r="J21" s="170">
        <f t="shared" si="2"/>
        <v>0</v>
      </c>
    </row>
    <row r="22" spans="1:18" ht="24" outlineLevel="1">
      <c r="A22" s="163">
        <v>13</v>
      </c>
      <c r="B22" s="165" t="s">
        <v>76</v>
      </c>
      <c r="C22" s="165" t="s">
        <v>118</v>
      </c>
      <c r="D22" s="177" t="s">
        <v>96</v>
      </c>
      <c r="E22" s="167">
        <v>2</v>
      </c>
      <c r="F22" s="187"/>
      <c r="G22" s="168">
        <f t="shared" si="0"/>
        <v>0</v>
      </c>
      <c r="H22" s="169" t="s">
        <v>65</v>
      </c>
      <c r="I22" s="170">
        <f t="shared" si="1"/>
        <v>0</v>
      </c>
      <c r="J22" s="170">
        <f t="shared" si="2"/>
        <v>0</v>
      </c>
    </row>
    <row r="23" spans="1:18" outlineLevel="1">
      <c r="A23" s="163">
        <v>14</v>
      </c>
      <c r="B23" s="165" t="s">
        <v>77</v>
      </c>
      <c r="C23" s="165" t="s">
        <v>119</v>
      </c>
      <c r="D23" s="177" t="s">
        <v>96</v>
      </c>
      <c r="E23" s="167">
        <v>3</v>
      </c>
      <c r="F23" s="187"/>
      <c r="G23" s="168">
        <f t="shared" si="0"/>
        <v>0</v>
      </c>
      <c r="H23" s="169" t="s">
        <v>65</v>
      </c>
      <c r="I23" s="170">
        <f t="shared" si="1"/>
        <v>0</v>
      </c>
      <c r="J23" s="170">
        <f t="shared" si="2"/>
        <v>0</v>
      </c>
    </row>
    <row r="24" spans="1:18" outlineLevel="1">
      <c r="A24" s="163">
        <v>15</v>
      </c>
      <c r="B24" s="165" t="s">
        <v>78</v>
      </c>
      <c r="C24" s="165" t="s">
        <v>120</v>
      </c>
      <c r="D24" s="177" t="s">
        <v>121</v>
      </c>
      <c r="E24" s="167">
        <v>5</v>
      </c>
      <c r="F24" s="187"/>
      <c r="G24" s="168">
        <f t="shared" si="0"/>
        <v>0</v>
      </c>
      <c r="H24" s="169" t="s">
        <v>65</v>
      </c>
      <c r="I24" s="170">
        <f t="shared" si="1"/>
        <v>0</v>
      </c>
      <c r="J24" s="170">
        <f t="shared" si="2"/>
        <v>0</v>
      </c>
    </row>
    <row r="25" spans="1:18" outlineLevel="1">
      <c r="A25" s="163">
        <v>16</v>
      </c>
      <c r="B25" s="165" t="s">
        <v>79</v>
      </c>
      <c r="C25" s="165" t="s">
        <v>122</v>
      </c>
      <c r="D25" s="177" t="s">
        <v>121</v>
      </c>
      <c r="E25" s="167">
        <v>5</v>
      </c>
      <c r="F25" s="187"/>
      <c r="G25" s="168">
        <f t="shared" si="0"/>
        <v>0</v>
      </c>
      <c r="H25" s="169" t="s">
        <v>65</v>
      </c>
      <c r="I25" s="170">
        <f t="shared" si="1"/>
        <v>0</v>
      </c>
      <c r="J25" s="170">
        <f t="shared" si="2"/>
        <v>0</v>
      </c>
    </row>
    <row r="26" spans="1:18" outlineLevel="1">
      <c r="A26" s="163">
        <v>17</v>
      </c>
      <c r="B26" s="165" t="s">
        <v>80</v>
      </c>
      <c r="C26" s="165" t="s">
        <v>123</v>
      </c>
      <c r="D26" s="177" t="s">
        <v>121</v>
      </c>
      <c r="E26" s="167">
        <v>5</v>
      </c>
      <c r="F26" s="187"/>
      <c r="G26" s="168">
        <f t="shared" si="0"/>
        <v>0</v>
      </c>
      <c r="H26" s="169" t="s">
        <v>65</v>
      </c>
      <c r="I26" s="170">
        <f t="shared" si="1"/>
        <v>0</v>
      </c>
      <c r="J26" s="170">
        <f t="shared" si="2"/>
        <v>0</v>
      </c>
    </row>
    <row r="27" spans="1:18" outlineLevel="1">
      <c r="A27" s="163">
        <v>18</v>
      </c>
      <c r="B27" s="165" t="s">
        <v>81</v>
      </c>
      <c r="C27" s="165" t="s">
        <v>124</v>
      </c>
      <c r="D27" s="177" t="s">
        <v>121</v>
      </c>
      <c r="E27" s="167">
        <v>30</v>
      </c>
      <c r="F27" s="187"/>
      <c r="G27" s="168">
        <f t="shared" si="0"/>
        <v>0</v>
      </c>
      <c r="H27" s="169" t="s">
        <v>65</v>
      </c>
      <c r="I27" s="170">
        <f t="shared" si="1"/>
        <v>0</v>
      </c>
      <c r="J27" s="170">
        <f t="shared" si="2"/>
        <v>0</v>
      </c>
    </row>
    <row r="28" spans="1:18" outlineLevel="1">
      <c r="A28" s="163">
        <v>19</v>
      </c>
      <c r="B28" s="165" t="s">
        <v>82</v>
      </c>
      <c r="C28" s="165" t="s">
        <v>125</v>
      </c>
      <c r="D28" s="177" t="s">
        <v>121</v>
      </c>
      <c r="E28" s="167">
        <v>65</v>
      </c>
      <c r="F28" s="187"/>
      <c r="G28" s="168">
        <f t="shared" si="0"/>
        <v>0</v>
      </c>
      <c r="H28" s="169" t="s">
        <v>65</v>
      </c>
      <c r="I28" s="170">
        <f t="shared" si="1"/>
        <v>0</v>
      </c>
      <c r="J28" s="170">
        <f t="shared" si="2"/>
        <v>0</v>
      </c>
    </row>
    <row r="29" spans="1:18" outlineLevel="1">
      <c r="A29" s="163">
        <v>20</v>
      </c>
      <c r="B29" s="165" t="s">
        <v>83</v>
      </c>
      <c r="C29" s="165" t="s">
        <v>126</v>
      </c>
      <c r="D29" s="177" t="s">
        <v>121</v>
      </c>
      <c r="E29" s="167">
        <v>15</v>
      </c>
      <c r="F29" s="187"/>
      <c r="G29" s="168">
        <f t="shared" si="0"/>
        <v>0</v>
      </c>
      <c r="H29" s="169" t="s">
        <v>65</v>
      </c>
      <c r="I29" s="170">
        <f t="shared" si="1"/>
        <v>0</v>
      </c>
      <c r="J29" s="170">
        <f t="shared" si="2"/>
        <v>0</v>
      </c>
    </row>
    <row r="30" spans="1:18" outlineLevel="1">
      <c r="A30" s="163">
        <v>21</v>
      </c>
      <c r="B30" s="165" t="s">
        <v>84</v>
      </c>
      <c r="C30" s="165" t="s">
        <v>127</v>
      </c>
      <c r="D30" s="177" t="s">
        <v>121</v>
      </c>
      <c r="E30" s="167">
        <v>45</v>
      </c>
      <c r="F30" s="187"/>
      <c r="G30" s="168">
        <f t="shared" si="0"/>
        <v>0</v>
      </c>
      <c r="H30" s="169" t="s">
        <v>65</v>
      </c>
      <c r="I30" s="170">
        <f t="shared" si="1"/>
        <v>0</v>
      </c>
      <c r="J30" s="170">
        <f t="shared" si="2"/>
        <v>0</v>
      </c>
    </row>
    <row r="31" spans="1:18" outlineLevel="1">
      <c r="A31" s="163">
        <v>22</v>
      </c>
      <c r="B31" s="165" t="s">
        <v>85</v>
      </c>
      <c r="C31" s="165" t="s">
        <v>128</v>
      </c>
      <c r="D31" s="177" t="s">
        <v>96</v>
      </c>
      <c r="E31" s="167">
        <v>6</v>
      </c>
      <c r="F31" s="187"/>
      <c r="G31" s="168">
        <f t="shared" si="0"/>
        <v>0</v>
      </c>
      <c r="H31" s="169" t="s">
        <v>65</v>
      </c>
      <c r="I31" s="170">
        <f t="shared" si="1"/>
        <v>0</v>
      </c>
      <c r="J31" s="170">
        <f t="shared" si="2"/>
        <v>0</v>
      </c>
    </row>
    <row r="32" spans="1:18" outlineLevel="1">
      <c r="A32" s="163">
        <v>23</v>
      </c>
      <c r="B32" s="165" t="s">
        <v>86</v>
      </c>
      <c r="C32" s="165" t="s">
        <v>129</v>
      </c>
      <c r="D32" s="177" t="s">
        <v>96</v>
      </c>
      <c r="E32" s="167">
        <v>6</v>
      </c>
      <c r="F32" s="187"/>
      <c r="G32" s="168">
        <f t="shared" si="0"/>
        <v>0</v>
      </c>
      <c r="H32" s="169" t="s">
        <v>65</v>
      </c>
      <c r="I32" s="170">
        <f t="shared" si="1"/>
        <v>0</v>
      </c>
      <c r="J32" s="170">
        <f t="shared" si="2"/>
        <v>0</v>
      </c>
    </row>
    <row r="33" spans="1:17" ht="12" customHeight="1" outlineLevel="1">
      <c r="A33" s="163">
        <v>24</v>
      </c>
      <c r="B33" s="165" t="s">
        <v>87</v>
      </c>
      <c r="C33" s="165" t="s">
        <v>130</v>
      </c>
      <c r="D33" s="177" t="s">
        <v>131</v>
      </c>
      <c r="E33" s="167">
        <v>15</v>
      </c>
      <c r="F33" s="187"/>
      <c r="G33" s="168">
        <f t="shared" si="0"/>
        <v>0</v>
      </c>
      <c r="H33" s="169" t="s">
        <v>65</v>
      </c>
      <c r="I33" s="170">
        <f t="shared" si="1"/>
        <v>0</v>
      </c>
      <c r="J33" s="170">
        <f t="shared" si="2"/>
        <v>0</v>
      </c>
    </row>
    <row r="34" spans="1:17" outlineLevel="1">
      <c r="A34" s="163">
        <v>25</v>
      </c>
      <c r="B34" s="165" t="s">
        <v>88</v>
      </c>
      <c r="C34" s="165" t="s">
        <v>132</v>
      </c>
      <c r="D34" s="177" t="s">
        <v>131</v>
      </c>
      <c r="E34" s="167">
        <v>5</v>
      </c>
      <c r="F34" s="187"/>
      <c r="G34" s="168">
        <f t="shared" si="0"/>
        <v>0</v>
      </c>
      <c r="H34" s="169" t="s">
        <v>65</v>
      </c>
      <c r="I34" s="170">
        <f t="shared" si="1"/>
        <v>0</v>
      </c>
      <c r="J34" s="170">
        <f t="shared" si="2"/>
        <v>0</v>
      </c>
    </row>
    <row r="35" spans="1:17" outlineLevel="1">
      <c r="A35" s="163">
        <v>26</v>
      </c>
      <c r="B35" s="165" t="s">
        <v>89</v>
      </c>
      <c r="C35" s="165" t="s">
        <v>133</v>
      </c>
      <c r="D35" s="177" t="s">
        <v>121</v>
      </c>
      <c r="E35" s="167">
        <v>5</v>
      </c>
      <c r="F35" s="187"/>
      <c r="G35" s="168">
        <f t="shared" si="0"/>
        <v>0</v>
      </c>
      <c r="H35" s="169" t="s">
        <v>65</v>
      </c>
      <c r="I35" s="170">
        <f t="shared" si="1"/>
        <v>0</v>
      </c>
      <c r="J35" s="170">
        <f t="shared" si="2"/>
        <v>0</v>
      </c>
    </row>
    <row r="36" spans="1:17" outlineLevel="1">
      <c r="A36" s="163">
        <v>27</v>
      </c>
      <c r="B36" s="165" t="s">
        <v>90</v>
      </c>
      <c r="C36" s="165" t="s">
        <v>134</v>
      </c>
      <c r="D36" s="177" t="s">
        <v>121</v>
      </c>
      <c r="E36" s="167">
        <v>5</v>
      </c>
      <c r="F36" s="187"/>
      <c r="G36" s="168">
        <f t="shared" si="0"/>
        <v>0</v>
      </c>
      <c r="H36" s="169" t="s">
        <v>65</v>
      </c>
      <c r="I36" s="170">
        <f t="shared" si="1"/>
        <v>0</v>
      </c>
      <c r="J36" s="170">
        <f t="shared" si="2"/>
        <v>0</v>
      </c>
    </row>
    <row r="37" spans="1:17" outlineLevel="1">
      <c r="A37" s="163">
        <v>28</v>
      </c>
      <c r="B37" s="165" t="s">
        <v>91</v>
      </c>
      <c r="C37" s="165" t="s">
        <v>135</v>
      </c>
      <c r="D37" s="177" t="s">
        <v>121</v>
      </c>
      <c r="E37" s="167">
        <v>25</v>
      </c>
      <c r="F37" s="187"/>
      <c r="G37" s="168">
        <f t="shared" si="0"/>
        <v>0</v>
      </c>
      <c r="H37" s="169" t="s">
        <v>65</v>
      </c>
      <c r="I37" s="170">
        <f t="shared" si="1"/>
        <v>0</v>
      </c>
      <c r="J37" s="170">
        <f t="shared" si="2"/>
        <v>0</v>
      </c>
    </row>
    <row r="38" spans="1:17" outlineLevel="1">
      <c r="A38" s="163">
        <v>29</v>
      </c>
      <c r="B38" s="165" t="s">
        <v>92</v>
      </c>
      <c r="C38" s="165" t="s">
        <v>136</v>
      </c>
      <c r="D38" s="177" t="s">
        <v>110</v>
      </c>
      <c r="E38" s="167">
        <v>1</v>
      </c>
      <c r="F38" s="187"/>
      <c r="G38" s="168">
        <f t="shared" si="0"/>
        <v>0</v>
      </c>
      <c r="H38" s="169" t="s">
        <v>65</v>
      </c>
      <c r="I38" s="170">
        <f t="shared" si="1"/>
        <v>0</v>
      </c>
      <c r="J38" s="170">
        <f t="shared" si="2"/>
        <v>0</v>
      </c>
    </row>
    <row r="39" spans="1:17">
      <c r="A39" s="178">
        <v>31</v>
      </c>
      <c r="B39" s="179" t="s">
        <v>93</v>
      </c>
      <c r="C39" s="179" t="s">
        <v>137</v>
      </c>
      <c r="D39" s="180" t="s">
        <v>110</v>
      </c>
      <c r="E39" s="181">
        <v>1</v>
      </c>
      <c r="F39" s="189"/>
      <c r="G39" s="182">
        <f t="shared" si="0"/>
        <v>0</v>
      </c>
      <c r="H39" s="183" t="s">
        <v>65</v>
      </c>
      <c r="I39" s="184">
        <f t="shared" si="1"/>
        <v>0</v>
      </c>
      <c r="J39" s="184">
        <f t="shared" si="2"/>
        <v>0</v>
      </c>
      <c r="O39" s="4" t="e">
        <f>SUMIF(#REF!,#REF!,G7:G38)</f>
        <v>#REF!</v>
      </c>
      <c r="P39" s="4" t="e">
        <f>SUMIF(#REF!,#REF!,G7:G38)</f>
        <v>#REF!</v>
      </c>
      <c r="Q39" s="4" t="s">
        <v>67</v>
      </c>
    </row>
    <row r="40" spans="1:17">
      <c r="A40" s="149"/>
      <c r="B40" s="150" t="s">
        <v>13</v>
      </c>
      <c r="C40" s="151"/>
      <c r="D40" s="152"/>
      <c r="E40" s="153"/>
      <c r="F40" s="154"/>
      <c r="G40" s="153">
        <f>G8</f>
        <v>0</v>
      </c>
      <c r="H40" s="155"/>
      <c r="I40" s="185">
        <f>SUM(I10:I39)</f>
        <v>0</v>
      </c>
      <c r="J40" s="185">
        <f>SUM(J10:J39)</f>
        <v>0</v>
      </c>
    </row>
  </sheetData>
  <sheetProtection algorithmName="SHA-512" hashValue="zA89zeP3rvKgPOXkuEj7jDtiF6kMyZGHdJBmIC3aTkuxkIb6nh9KRegYzIwdD/A1Y49E6UZ8nccbM8mm/+teWA==" saltValue="2bXqco0o9xoMs9zsrdsGMQ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KWDN3MMY2EF2-487950266-33461</_dlc_DocId>
    <_dlc_DocIdUrl xmlns="0375d8ab-851b-44ad-9072-61f91553a686">
      <Url>https://brnoqcm.sharepoint.com/sites/2024/_layouts/15/DocIdRedir.aspx?ID=KWDN3MMY2EF2-487950266-33461</Url>
      <Description>KWDN3MMY2EF2-487950266-33461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7CDE275-71C0-4E2B-8F55-505EB8D687EE}"/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4.xml><?xml version="1.0" encoding="utf-8"?>
<ds:datastoreItem xmlns:ds="http://schemas.openxmlformats.org/officeDocument/2006/customXml" ds:itemID="{73F1B46A-6F08-48AA-81F8-AABB349CE0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81672a7d-2031-4bc5-b837-dca816d05e29</vt:lpwstr>
  </property>
</Properties>
</file>