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08_podklady\02_Ven\2024_08_16 - úprava soupisů\"/>
    </mc:Choice>
  </mc:AlternateContent>
  <xr:revisionPtr revIDLastSave="0" documentId="13_ncr:1_{E43D2955-1D72-4DEC-AE2B-845C787AAAD0}" xr6:coauthVersionLast="47" xr6:coauthVersionMax="47" xr10:uidLastSave="{00000000-0000-0000-0000-000000000000}"/>
  <bookViews>
    <workbookView xWindow="28680" yWindow="-120" windowWidth="29040" windowHeight="15720" tabRatio="834" activeTab="1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Pol!$A$7:$J$7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Pol!$A$1:$J$258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J15" i="32" l="1"/>
  <c r="J16" i="32"/>
  <c r="J17" i="32"/>
  <c r="J23" i="32"/>
  <c r="J24" i="32"/>
  <c r="J25" i="32"/>
  <c r="J26" i="32"/>
  <c r="J27" i="32"/>
  <c r="J31" i="32"/>
  <c r="J39" i="32"/>
  <c r="J40" i="32"/>
  <c r="J41" i="32"/>
  <c r="J42" i="32"/>
  <c r="J43" i="32"/>
  <c r="J48" i="32"/>
  <c r="J49" i="32"/>
  <c r="J51" i="32"/>
  <c r="J52" i="32"/>
  <c r="J53" i="32"/>
  <c r="J54" i="32"/>
  <c r="J55" i="32"/>
  <c r="J56" i="32"/>
  <c r="J57" i="32"/>
  <c r="J66" i="32"/>
  <c r="J67" i="32"/>
  <c r="J68" i="32"/>
  <c r="J69" i="32"/>
  <c r="J70" i="32"/>
  <c r="J73" i="32"/>
  <c r="J74" i="32"/>
  <c r="J75" i="32"/>
  <c r="J78" i="32"/>
  <c r="J81" i="32"/>
  <c r="J83" i="32"/>
  <c r="J103" i="32"/>
  <c r="J106" i="32"/>
  <c r="J109" i="32"/>
  <c r="J110" i="32"/>
  <c r="J113" i="32"/>
  <c r="J114" i="32"/>
  <c r="J115" i="32"/>
  <c r="J116" i="32"/>
  <c r="J117" i="32"/>
  <c r="J118" i="32"/>
  <c r="J120" i="32"/>
  <c r="J124" i="32"/>
  <c r="J125" i="32"/>
  <c r="J126" i="32"/>
  <c r="J144" i="32"/>
  <c r="J145" i="32"/>
  <c r="J146" i="32"/>
  <c r="J147" i="32"/>
  <c r="J148" i="32"/>
  <c r="J149" i="32"/>
  <c r="J152" i="32"/>
  <c r="J153" i="32"/>
  <c r="J154" i="32"/>
  <c r="J155" i="32"/>
  <c r="J156" i="32"/>
  <c r="J157" i="32"/>
  <c r="J158" i="32"/>
  <c r="J161" i="32"/>
  <c r="J162" i="32"/>
  <c r="J163" i="32"/>
  <c r="J174" i="32"/>
  <c r="J187" i="32"/>
  <c r="J188" i="32"/>
  <c r="J195" i="32"/>
  <c r="J196" i="32"/>
  <c r="J197" i="32"/>
  <c r="J198" i="32"/>
  <c r="J199" i="32"/>
  <c r="J200" i="32"/>
  <c r="J201" i="32"/>
  <c r="J202" i="32"/>
  <c r="J207" i="32"/>
  <c r="J208" i="32"/>
  <c r="J209" i="32"/>
  <c r="J210" i="32"/>
  <c r="J211" i="32"/>
  <c r="J219" i="32"/>
  <c r="J220" i="32"/>
  <c r="J221" i="32"/>
  <c r="J222" i="32"/>
  <c r="J237" i="32"/>
  <c r="J238" i="32"/>
  <c r="J239" i="32"/>
  <c r="J240" i="32"/>
  <c r="J241" i="32"/>
  <c r="J242" i="32"/>
  <c r="J244" i="32"/>
  <c r="J245" i="32"/>
  <c r="J246" i="32"/>
  <c r="J247" i="32"/>
  <c r="J248" i="32"/>
  <c r="J249" i="32"/>
  <c r="I14" i="32"/>
  <c r="I15" i="32"/>
  <c r="I16" i="32"/>
  <c r="I17" i="32"/>
  <c r="I23" i="32"/>
  <c r="I24" i="32"/>
  <c r="I25" i="32"/>
  <c r="I26" i="32"/>
  <c r="I27" i="32"/>
  <c r="I29" i="32"/>
  <c r="I31" i="32"/>
  <c r="I39" i="32"/>
  <c r="I40" i="32"/>
  <c r="I41" i="32"/>
  <c r="I42" i="32"/>
  <c r="I43" i="32"/>
  <c r="I44" i="32"/>
  <c r="I45" i="32"/>
  <c r="I51" i="32"/>
  <c r="I52" i="32"/>
  <c r="I53" i="32"/>
  <c r="I54" i="32"/>
  <c r="I55" i="32"/>
  <c r="I56" i="32"/>
  <c r="I57" i="32"/>
  <c r="I59" i="32"/>
  <c r="I61" i="32"/>
  <c r="I66" i="32"/>
  <c r="I67" i="32"/>
  <c r="I68" i="32"/>
  <c r="I69" i="32"/>
  <c r="I73" i="32"/>
  <c r="I74" i="32"/>
  <c r="I75" i="32"/>
  <c r="I81" i="32"/>
  <c r="I83" i="32"/>
  <c r="I84" i="32"/>
  <c r="I85" i="32"/>
  <c r="I86" i="32"/>
  <c r="I87" i="32"/>
  <c r="I90" i="32"/>
  <c r="I91" i="32"/>
  <c r="I92" i="32"/>
  <c r="I93" i="32"/>
  <c r="I94" i="32"/>
  <c r="I95" i="32"/>
  <c r="I97" i="32"/>
  <c r="I99" i="32"/>
  <c r="I100" i="32"/>
  <c r="I101" i="32"/>
  <c r="I103" i="32"/>
  <c r="I106" i="32"/>
  <c r="I109" i="32"/>
  <c r="I110" i="32"/>
  <c r="I113" i="32"/>
  <c r="I114" i="32"/>
  <c r="I115" i="32"/>
  <c r="I116" i="32"/>
  <c r="I117" i="32"/>
  <c r="I122" i="32"/>
  <c r="I133" i="32"/>
  <c r="I134" i="32"/>
  <c r="I135" i="32"/>
  <c r="I136" i="32"/>
  <c r="I137" i="32"/>
  <c r="I144" i="32"/>
  <c r="I145" i="32"/>
  <c r="I146" i="32"/>
  <c r="I147" i="32"/>
  <c r="I148" i="32"/>
  <c r="I149" i="32"/>
  <c r="I152" i="32"/>
  <c r="I153" i="32"/>
  <c r="I154" i="32"/>
  <c r="I155" i="32"/>
  <c r="I156" i="32"/>
  <c r="I170" i="32"/>
  <c r="I171" i="32"/>
  <c r="I172" i="32"/>
  <c r="I174" i="32"/>
  <c r="I175" i="32"/>
  <c r="I176" i="32"/>
  <c r="I178" i="32"/>
  <c r="I179" i="32"/>
  <c r="I180" i="32"/>
  <c r="I181" i="32"/>
  <c r="I186" i="32"/>
  <c r="I187" i="32"/>
  <c r="I188" i="32"/>
  <c r="I202" i="32"/>
  <c r="I224" i="32"/>
  <c r="I225" i="32"/>
  <c r="I226" i="32"/>
  <c r="I227" i="32"/>
  <c r="I237" i="32"/>
  <c r="I238" i="32"/>
  <c r="I239" i="32"/>
  <c r="I240" i="32"/>
  <c r="I241" i="32"/>
  <c r="I242" i="32"/>
  <c r="I244" i="32"/>
  <c r="I245" i="32"/>
  <c r="I246" i="32"/>
  <c r="I247" i="32"/>
  <c r="I253" i="32"/>
  <c r="I254" i="32"/>
  <c r="G243" i="32"/>
  <c r="G253" i="32"/>
  <c r="J253" i="32" s="1"/>
  <c r="G254" i="32"/>
  <c r="J254" i="32" s="1"/>
  <c r="G255" i="32"/>
  <c r="I255" i="32" s="1"/>
  <c r="G256" i="32"/>
  <c r="I256" i="32" s="1"/>
  <c r="G257" i="32"/>
  <c r="I257" i="32" s="1"/>
  <c r="G244" i="32"/>
  <c r="G245" i="32"/>
  <c r="G246" i="32"/>
  <c r="G247" i="32"/>
  <c r="G248" i="32"/>
  <c r="I248" i="32" s="1"/>
  <c r="G249" i="32"/>
  <c r="I249" i="32" s="1"/>
  <c r="G250" i="32"/>
  <c r="J250" i="32" s="1"/>
  <c r="G251" i="32"/>
  <c r="J251" i="32" s="1"/>
  <c r="G235" i="32"/>
  <c r="G234" i="32" s="1"/>
  <c r="G236" i="32"/>
  <c r="J236" i="32" s="1"/>
  <c r="G237" i="32"/>
  <c r="G238" i="32"/>
  <c r="G239" i="32"/>
  <c r="G240" i="32"/>
  <c r="G241" i="32"/>
  <c r="G242" i="32"/>
  <c r="G224" i="32"/>
  <c r="J224" i="32" s="1"/>
  <c r="G225" i="32"/>
  <c r="J225" i="32" s="1"/>
  <c r="G226" i="32"/>
  <c r="J226" i="32" s="1"/>
  <c r="G227" i="32"/>
  <c r="J227" i="32" s="1"/>
  <c r="G228" i="32"/>
  <c r="I228" i="32" s="1"/>
  <c r="G229" i="32"/>
  <c r="I229" i="32" s="1"/>
  <c r="G230" i="32"/>
  <c r="I230" i="32" s="1"/>
  <c r="G231" i="32"/>
  <c r="I231" i="32" s="1"/>
  <c r="G232" i="32"/>
  <c r="J232" i="32" s="1"/>
  <c r="G207" i="32"/>
  <c r="I207" i="32" s="1"/>
  <c r="G208" i="32"/>
  <c r="I208" i="32" s="1"/>
  <c r="G209" i="32"/>
  <c r="I209" i="32" s="1"/>
  <c r="G210" i="32"/>
  <c r="I210" i="32" s="1"/>
  <c r="G211" i="32"/>
  <c r="I211" i="32" s="1"/>
  <c r="G212" i="32"/>
  <c r="J212" i="32" s="1"/>
  <c r="G213" i="32"/>
  <c r="I213" i="32" s="1"/>
  <c r="G214" i="32"/>
  <c r="J214" i="32" s="1"/>
  <c r="G215" i="32"/>
  <c r="I215" i="32" s="1"/>
  <c r="G216" i="32"/>
  <c r="J216" i="32" s="1"/>
  <c r="G217" i="32"/>
  <c r="J217" i="32" s="1"/>
  <c r="G218" i="32"/>
  <c r="J218" i="32" s="1"/>
  <c r="G219" i="32"/>
  <c r="I219" i="32" s="1"/>
  <c r="G220" i="32"/>
  <c r="I220" i="32" s="1"/>
  <c r="G221" i="32"/>
  <c r="I221" i="32" s="1"/>
  <c r="G222" i="32"/>
  <c r="I222" i="32" s="1"/>
  <c r="G190" i="32"/>
  <c r="J190" i="32" s="1"/>
  <c r="G191" i="32"/>
  <c r="J191" i="32" s="1"/>
  <c r="G192" i="32"/>
  <c r="J192" i="32" s="1"/>
  <c r="G193" i="32"/>
  <c r="J193" i="32" s="1"/>
  <c r="G194" i="32"/>
  <c r="J194" i="32" s="1"/>
  <c r="G195" i="32"/>
  <c r="I195" i="32" s="1"/>
  <c r="G196" i="32"/>
  <c r="I196" i="32" s="1"/>
  <c r="G197" i="32"/>
  <c r="I197" i="32" s="1"/>
  <c r="G198" i="32"/>
  <c r="I198" i="32" s="1"/>
  <c r="G199" i="32"/>
  <c r="I199" i="32" s="1"/>
  <c r="G200" i="32"/>
  <c r="I200" i="32" s="1"/>
  <c r="G201" i="32"/>
  <c r="I201" i="32" s="1"/>
  <c r="G202" i="32"/>
  <c r="G203" i="32"/>
  <c r="J203" i="32" s="1"/>
  <c r="G204" i="32"/>
  <c r="J204" i="32" s="1"/>
  <c r="G184" i="32"/>
  <c r="J184" i="32" s="1"/>
  <c r="G185" i="32"/>
  <c r="J185" i="32" s="1"/>
  <c r="G186" i="32"/>
  <c r="J186" i="32" s="1"/>
  <c r="G187" i="32"/>
  <c r="G188" i="32"/>
  <c r="G178" i="32"/>
  <c r="G179" i="32"/>
  <c r="J179" i="32" s="1"/>
  <c r="G180" i="32"/>
  <c r="J180" i="32" s="1"/>
  <c r="G181" i="32"/>
  <c r="J181" i="32" s="1"/>
  <c r="G182" i="32"/>
  <c r="I182" i="32" s="1"/>
  <c r="G174" i="32"/>
  <c r="G175" i="32"/>
  <c r="J175" i="32" s="1"/>
  <c r="G176" i="32"/>
  <c r="J176" i="32" s="1"/>
  <c r="G170" i="32"/>
  <c r="J170" i="32" s="1"/>
  <c r="G171" i="32"/>
  <c r="J171" i="32" s="1"/>
  <c r="G172" i="32"/>
  <c r="J172" i="32" s="1"/>
  <c r="G161" i="32"/>
  <c r="I161" i="32" s="1"/>
  <c r="G162" i="32"/>
  <c r="I162" i="32" s="1"/>
  <c r="G163" i="32"/>
  <c r="I163" i="32" s="1"/>
  <c r="G164" i="32"/>
  <c r="J164" i="32" s="1"/>
  <c r="G165" i="32"/>
  <c r="J165" i="32" s="1"/>
  <c r="G166" i="32"/>
  <c r="J166" i="32" s="1"/>
  <c r="G167" i="32"/>
  <c r="J167" i="32" s="1"/>
  <c r="G168" i="32"/>
  <c r="J168" i="32" s="1"/>
  <c r="G152" i="32"/>
  <c r="G153" i="32"/>
  <c r="G154" i="32"/>
  <c r="G155" i="32"/>
  <c r="G156" i="32"/>
  <c r="G157" i="32"/>
  <c r="I157" i="32" s="1"/>
  <c r="G158" i="32"/>
  <c r="I158" i="32" s="1"/>
  <c r="G142" i="32"/>
  <c r="J142" i="32" s="1"/>
  <c r="G143" i="32"/>
  <c r="J143" i="32" s="1"/>
  <c r="G144" i="32"/>
  <c r="G145" i="32"/>
  <c r="G146" i="32"/>
  <c r="G147" i="32"/>
  <c r="G148" i="32"/>
  <c r="G149" i="32"/>
  <c r="G133" i="32"/>
  <c r="J133" i="32" s="1"/>
  <c r="G134" i="32"/>
  <c r="J134" i="32" s="1"/>
  <c r="G135" i="32"/>
  <c r="J135" i="32" s="1"/>
  <c r="G136" i="32"/>
  <c r="J136" i="32" s="1"/>
  <c r="G137" i="32"/>
  <c r="J137" i="32" s="1"/>
  <c r="G138" i="32"/>
  <c r="I138" i="32" s="1"/>
  <c r="G139" i="32"/>
  <c r="J139" i="32" s="1"/>
  <c r="G140" i="32"/>
  <c r="J140" i="32" s="1"/>
  <c r="G124" i="32"/>
  <c r="I124" i="32" s="1"/>
  <c r="G125" i="32"/>
  <c r="I125" i="32" s="1"/>
  <c r="G126" i="32"/>
  <c r="I126" i="32" s="1"/>
  <c r="G127" i="32"/>
  <c r="J127" i="32" s="1"/>
  <c r="G128" i="32"/>
  <c r="J128" i="32" s="1"/>
  <c r="G129" i="32"/>
  <c r="J129" i="32" s="1"/>
  <c r="G130" i="32"/>
  <c r="J130" i="32" s="1"/>
  <c r="G122" i="32"/>
  <c r="G121" i="32" s="1"/>
  <c r="G120" i="32"/>
  <c r="G119" i="32" s="1"/>
  <c r="G113" i="32"/>
  <c r="G114" i="32"/>
  <c r="G115" i="32"/>
  <c r="G116" i="32"/>
  <c r="G117" i="32"/>
  <c r="G118" i="32"/>
  <c r="I118" i="32" s="1"/>
  <c r="G107" i="32"/>
  <c r="J107" i="32" s="1"/>
  <c r="G108" i="32"/>
  <c r="J108" i="32" s="1"/>
  <c r="G109" i="32"/>
  <c r="G110" i="32"/>
  <c r="G106" i="32"/>
  <c r="G97" i="32"/>
  <c r="J97" i="32" s="1"/>
  <c r="G98" i="32"/>
  <c r="J98" i="32" s="1"/>
  <c r="G99" i="32"/>
  <c r="J99" i="32" s="1"/>
  <c r="G100" i="32"/>
  <c r="J100" i="32" s="1"/>
  <c r="G101" i="32"/>
  <c r="J101" i="32" s="1"/>
  <c r="G102" i="32"/>
  <c r="I102" i="32" s="1"/>
  <c r="G103" i="32"/>
  <c r="G90" i="32"/>
  <c r="J90" i="32" s="1"/>
  <c r="G91" i="32"/>
  <c r="J91" i="32" s="1"/>
  <c r="G92" i="32"/>
  <c r="J92" i="32" s="1"/>
  <c r="G93" i="32"/>
  <c r="J93" i="32" s="1"/>
  <c r="G94" i="32"/>
  <c r="J94" i="32" s="1"/>
  <c r="G95" i="32"/>
  <c r="J95" i="32" s="1"/>
  <c r="G83" i="32"/>
  <c r="G84" i="32"/>
  <c r="J84" i="32" s="1"/>
  <c r="G85" i="32"/>
  <c r="J85" i="32" s="1"/>
  <c r="G86" i="32"/>
  <c r="J86" i="32" s="1"/>
  <c r="G87" i="32"/>
  <c r="J87" i="32" s="1"/>
  <c r="G78" i="32"/>
  <c r="I78" i="32" s="1"/>
  <c r="G79" i="32"/>
  <c r="J79" i="32" s="1"/>
  <c r="G80" i="32"/>
  <c r="J80" i="32" s="1"/>
  <c r="G81" i="32"/>
  <c r="G73" i="32"/>
  <c r="G74" i="32"/>
  <c r="G75" i="32"/>
  <c r="G63" i="32"/>
  <c r="J63" i="32" s="1"/>
  <c r="G64" i="32"/>
  <c r="J64" i="32" s="1"/>
  <c r="G65" i="32"/>
  <c r="J65" i="32" s="1"/>
  <c r="G66" i="32"/>
  <c r="G67" i="32"/>
  <c r="G68" i="32"/>
  <c r="G69" i="32"/>
  <c r="G70" i="32"/>
  <c r="I70" i="32" s="1"/>
  <c r="G59" i="32"/>
  <c r="G58" i="32" s="1"/>
  <c r="G61" i="32"/>
  <c r="G60" i="32" s="1"/>
  <c r="G48" i="32"/>
  <c r="I48" i="32" s="1"/>
  <c r="G49" i="32"/>
  <c r="I49" i="32" s="1"/>
  <c r="G50" i="32"/>
  <c r="J50" i="32" s="1"/>
  <c r="G51" i="32"/>
  <c r="G52" i="32"/>
  <c r="G53" i="32"/>
  <c r="G54" i="32"/>
  <c r="G55" i="32"/>
  <c r="G56" i="32"/>
  <c r="G57" i="32"/>
  <c r="G38" i="32"/>
  <c r="I38" i="32" s="1"/>
  <c r="G39" i="32"/>
  <c r="G40" i="32"/>
  <c r="G41" i="32"/>
  <c r="G42" i="32"/>
  <c r="G43" i="32"/>
  <c r="G44" i="32"/>
  <c r="J44" i="32" s="1"/>
  <c r="G45" i="32"/>
  <c r="J45" i="32" s="1"/>
  <c r="G35" i="32"/>
  <c r="I35" i="32" s="1"/>
  <c r="G34" i="32"/>
  <c r="I34" i="32" s="1"/>
  <c r="G33" i="32"/>
  <c r="I33" i="32" s="1"/>
  <c r="G29" i="32"/>
  <c r="J29" i="32" s="1"/>
  <c r="G30" i="32"/>
  <c r="I30" i="32" s="1"/>
  <c r="G31" i="32"/>
  <c r="G37" i="32"/>
  <c r="I37" i="32" s="1"/>
  <c r="G20" i="32"/>
  <c r="I20" i="32" s="1"/>
  <c r="G21" i="32"/>
  <c r="I21" i="32" s="1"/>
  <c r="G22" i="32"/>
  <c r="I22" i="32" s="1"/>
  <c r="G23" i="32"/>
  <c r="G24" i="32"/>
  <c r="G25" i="32"/>
  <c r="G26" i="32"/>
  <c r="G27" i="32"/>
  <c r="G17" i="32"/>
  <c r="G16" i="32"/>
  <c r="G15" i="32"/>
  <c r="G14" i="32"/>
  <c r="J14" i="32" s="1"/>
  <c r="G13" i="32"/>
  <c r="I13" i="32" s="1"/>
  <c r="G12" i="32"/>
  <c r="J12" i="32" s="1"/>
  <c r="G11" i="32"/>
  <c r="J11" i="32" s="1"/>
  <c r="I98" i="32" l="1"/>
  <c r="J257" i="32"/>
  <c r="G252" i="32"/>
  <c r="J256" i="32"/>
  <c r="J255" i="32"/>
  <c r="G233" i="32"/>
  <c r="I251" i="32"/>
  <c r="I250" i="32"/>
  <c r="I236" i="32"/>
  <c r="I235" i="32"/>
  <c r="J235" i="32"/>
  <c r="J231" i="32"/>
  <c r="J230" i="32"/>
  <c r="J229" i="32"/>
  <c r="J228" i="32"/>
  <c r="I232" i="32"/>
  <c r="I217" i="32"/>
  <c r="I216" i="32"/>
  <c r="I214" i="32"/>
  <c r="J215" i="32"/>
  <c r="J213" i="32"/>
  <c r="I218" i="32"/>
  <c r="I212" i="32"/>
  <c r="I194" i="32"/>
  <c r="I193" i="32"/>
  <c r="I192" i="32"/>
  <c r="I191" i="32"/>
  <c r="I190" i="32"/>
  <c r="I204" i="32"/>
  <c r="I203" i="32"/>
  <c r="I184" i="32"/>
  <c r="I185" i="32"/>
  <c r="G177" i="32"/>
  <c r="J178" i="32"/>
  <c r="J182" i="32"/>
  <c r="I168" i="32"/>
  <c r="I167" i="32"/>
  <c r="I166" i="32"/>
  <c r="I165" i="32"/>
  <c r="I164" i="32"/>
  <c r="I143" i="32"/>
  <c r="I142" i="32"/>
  <c r="J138" i="32"/>
  <c r="I140" i="32"/>
  <c r="I139" i="32"/>
  <c r="I130" i="32"/>
  <c r="I129" i="32"/>
  <c r="I128" i="32"/>
  <c r="I127" i="32"/>
  <c r="J122" i="32"/>
  <c r="I120" i="32"/>
  <c r="I108" i="32"/>
  <c r="I107" i="32"/>
  <c r="J102" i="32"/>
  <c r="I80" i="32"/>
  <c r="I79" i="32"/>
  <c r="I65" i="32"/>
  <c r="I64" i="32"/>
  <c r="I63" i="32"/>
  <c r="J61" i="32"/>
  <c r="J59" i="32"/>
  <c r="I50" i="32"/>
  <c r="J38" i="32"/>
  <c r="J37" i="32"/>
  <c r="J35" i="32"/>
  <c r="J34" i="32"/>
  <c r="J33" i="32"/>
  <c r="J30" i="32"/>
  <c r="J20" i="32"/>
  <c r="J22" i="32"/>
  <c r="J21" i="32"/>
  <c r="I11" i="32"/>
  <c r="I12" i="32"/>
  <c r="J13" i="32"/>
  <c r="G183" i="32"/>
  <c r="G173" i="32"/>
  <c r="G206" i="32"/>
  <c r="G160" i="32"/>
  <c r="G169" i="32"/>
  <c r="G223" i="32"/>
  <c r="G205" i="32"/>
  <c r="G88" i="32"/>
  <c r="G159" i="32"/>
  <c r="G77" i="32"/>
  <c r="G132" i="32"/>
  <c r="G112" i="32"/>
  <c r="G141" i="32"/>
  <c r="G62" i="32"/>
  <c r="G89" i="32"/>
  <c r="G131" i="32"/>
  <c r="G96" i="32"/>
  <c r="G111" i="32"/>
  <c r="G28" i="32"/>
  <c r="G32" i="32"/>
  <c r="G47" i="32"/>
  <c r="G76" i="32"/>
  <c r="G19" i="32"/>
  <c r="G46" i="32"/>
  <c r="G18" i="32"/>
  <c r="P258" i="32"/>
  <c r="O258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G189" i="32" l="1"/>
  <c r="J205" i="32"/>
  <c r="I205" i="32"/>
  <c r="G151" i="32"/>
  <c r="I159" i="32"/>
  <c r="J159" i="32"/>
  <c r="G123" i="32"/>
  <c r="J131" i="32"/>
  <c r="I131" i="32"/>
  <c r="G105" i="32"/>
  <c r="I111" i="32"/>
  <c r="J111" i="32"/>
  <c r="G82" i="32"/>
  <c r="G71" i="32" s="1"/>
  <c r="I88" i="32"/>
  <c r="J88" i="32"/>
  <c r="G72" i="32"/>
  <c r="I76" i="32"/>
  <c r="J76" i="32"/>
  <c r="G36" i="32"/>
  <c r="J46" i="32"/>
  <c r="I46" i="32"/>
  <c r="G10" i="32"/>
  <c r="G9" i="32" s="1"/>
  <c r="I18" i="32"/>
  <c r="J18" i="32"/>
  <c r="G150" i="32"/>
  <c r="G104" i="32"/>
  <c r="H39" i="31"/>
  <c r="H40" i="31" s="1"/>
  <c r="F40" i="31"/>
  <c r="G28" i="31" s="1"/>
  <c r="J258" i="32" l="1"/>
  <c r="I258" i="32"/>
  <c r="G8" i="32"/>
  <c r="I39" i="31"/>
  <c r="I40" i="31" s="1"/>
  <c r="J39" i="31" s="1"/>
  <c r="J40" i="31" s="1"/>
  <c r="G258" i="32" l="1"/>
  <c r="I47" i="31" s="1"/>
  <c r="I48" i="31" l="1"/>
  <c r="I17" i="31"/>
  <c r="I21" i="31" s="1"/>
  <c r="G25" i="31" s="1"/>
  <c r="G26" i="31" l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<sst xmlns="http://schemas.openxmlformats.org/spreadsheetml/2006/main" count="1024" uniqueCount="441">
  <si>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</si>
  <si>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</si>
  <si>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</si>
  <si>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</si>
  <si>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</si>
  <si>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</si>
  <si>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</si>
  <si>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</si>
  <si>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</si>
  <si>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</si>
  <si>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</si>
  <si>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</si>
  <si>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</si>
  <si>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</si>
  <si>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</si>
  <si>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</si>
  <si>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</si>
  <si>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</si>
  <si>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</si>
  <si>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</si>
  <si>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</si>
  <si>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</si>
  <si>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</si>
  <si>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</si>
  <si>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</si>
  <si>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</si>
  <si>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</si>
  <si>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</si>
  <si>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</si>
  <si>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</si>
  <si>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</si>
  <si>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</si>
  <si>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</si>
  <si>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</si>
  <si>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</si>
  <si>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</si>
  <si>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</si>
  <si>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</si>
  <si>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</si>
  <si>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</si>
  <si>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</si>
  <si>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</si>
  <si>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</si>
  <si>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</si>
  <si>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</si>
  <si>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</si>
  <si>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</si>
  <si>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</si>
  <si>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</si>
  <si>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</si>
  <si>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</si>
  <si>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</si>
  <si>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</si>
  <si>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</si>
  <si>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</si>
  <si>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</si>
  <si>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</si>
  <si>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</si>
  <si>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</si>
  <si>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</si>
  <si>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</si>
  <si>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</si>
  <si>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</si>
  <si>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</si>
  <si>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</si>
  <si>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</si>
  <si>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/>
  </si>
  <si>
    <t>SUM</t>
  </si>
  <si>
    <t xml:space="preserve">CPV : </t>
  </si>
  <si>
    <t xml:space="preserve">CZ -CC : </t>
  </si>
  <si>
    <t xml:space="preserve">JKSO : </t>
  </si>
  <si>
    <t>Dětská skupina při MŠ Husova</t>
  </si>
  <si>
    <t>Město Náměšť nad Oslavou</t>
  </si>
  <si>
    <t>Masarykovo nám. 104</t>
  </si>
  <si>
    <t>675 71 Náměšť nad Oslavou</t>
  </si>
  <si>
    <t>D.101</t>
  </si>
  <si>
    <t>Slaboproudé elektroinstalace</t>
  </si>
  <si>
    <t>Strukturovaná kabeláž</t>
  </si>
  <si>
    <t>01.01</t>
  </si>
  <si>
    <t>Trubka  1423, 320N, pod omítku/do podlahy, vč. zasekání</t>
  </si>
  <si>
    <t>Trubka  1436, 320N, pod omítku/do podlahy, vč. zasekání</t>
  </si>
  <si>
    <t>Trubka  1423, 320N, v podhledu, vč. Příchytky</t>
  </si>
  <si>
    <t>Trubka  1436, 320N, v podhledu, vč. Příchytky</t>
  </si>
  <si>
    <t>Krabice přístrojová pod omítku</t>
  </si>
  <si>
    <t>Požární ucpávky materiál, včetně označení dle ČSN, prostup do 250/250</t>
  </si>
  <si>
    <t xml:space="preserve">Pomocný stavební  materiál </t>
  </si>
  <si>
    <t>Drobný instalační materiál (% z dodávky)</t>
  </si>
  <si>
    <t>m</t>
  </si>
  <si>
    <t>ks</t>
  </si>
  <si>
    <t>kpl</t>
  </si>
  <si>
    <t>Instalační materiál - dodávka</t>
  </si>
  <si>
    <t>Instalační materiál - montáž</t>
  </si>
  <si>
    <t>01.02</t>
  </si>
  <si>
    <t>01.01.01</t>
  </si>
  <si>
    <t>02.02.02</t>
  </si>
  <si>
    <t>01.01.02</t>
  </si>
  <si>
    <t>01.01.03</t>
  </si>
  <si>
    <t>01.01.04</t>
  </si>
  <si>
    <t>01.01.05</t>
  </si>
  <si>
    <t>01.01.06</t>
  </si>
  <si>
    <t>01.01.07</t>
  </si>
  <si>
    <t>01.01.08</t>
  </si>
  <si>
    <t>01.02.01</t>
  </si>
  <si>
    <t>01.03.01</t>
  </si>
  <si>
    <t>01.02.02</t>
  </si>
  <si>
    <t>01.02.03</t>
  </si>
  <si>
    <t>01.02.04</t>
  </si>
  <si>
    <t>01.02.05</t>
  </si>
  <si>
    <t>01.02.06</t>
  </si>
  <si>
    <t>01.02.07</t>
  </si>
  <si>
    <t>01.02.08</t>
  </si>
  <si>
    <t>Kabel UTP 4páry kat. 6, AWG23</t>
  </si>
  <si>
    <t>Patch kabel UTP RJ45-RJ45 CAT6, 1m</t>
  </si>
  <si>
    <t>Patch kabel UTP CAT6, 3m</t>
  </si>
  <si>
    <t>Kabely - dodávka</t>
  </si>
  <si>
    <t>Kabely - montáž</t>
  </si>
  <si>
    <t>01.03</t>
  </si>
  <si>
    <t>01.03.02</t>
  </si>
  <si>
    <t>01.03.03</t>
  </si>
  <si>
    <t>01.04</t>
  </si>
  <si>
    <t>01.04.01</t>
  </si>
  <si>
    <t>01.04.02</t>
  </si>
  <si>
    <t>01.04.03</t>
  </si>
  <si>
    <t>Rozvaděč, nástěnný, 19", 15U, 600x600, nosnost 45kg, jednodílný, skl. dveře</t>
  </si>
  <si>
    <t>Zemnící sada</t>
  </si>
  <si>
    <t>Patch panel 24 RJ45 cat 6</t>
  </si>
  <si>
    <t>Rozvodný panel rack 19", 6x 230 V, filtr, varistor, 3m</t>
  </si>
  <si>
    <t xml:space="preserve">Vyvazovací panel 19" 1U </t>
  </si>
  <si>
    <t>Kompletní datová zásuvka 2x RJ45 bílá pro rozvod domovní instalace internetu (Design zásuvek sjednotit se zásuvkami 230V)</t>
  </si>
  <si>
    <t>Keystone datový a síťový typu female - RJ-45 (CAT6), samořezný</t>
  </si>
  <si>
    <t xml:space="preserve">Konektor RJ45 kat. 6 (zakončení přípravy kabeláže pro CCTV, DT) </t>
  </si>
  <si>
    <t>19" Police s perforací 1U/hl. 400mm, nosnost 25Kg</t>
  </si>
  <si>
    <t>Drobný montážní materiál (% z dodávky)</t>
  </si>
  <si>
    <t>Rozvaděče, zásuvky, ukončovací hw - dodávka</t>
  </si>
  <si>
    <t>01.05</t>
  </si>
  <si>
    <t>01.05.01</t>
  </si>
  <si>
    <t>01.05.02</t>
  </si>
  <si>
    <t>01.05.03</t>
  </si>
  <si>
    <t>01.05.04</t>
  </si>
  <si>
    <t>01.05.05</t>
  </si>
  <si>
    <t>01.05.06</t>
  </si>
  <si>
    <t>01.05.07</t>
  </si>
  <si>
    <t>01.05.08</t>
  </si>
  <si>
    <t>01.05.09</t>
  </si>
  <si>
    <t>01.05.10</t>
  </si>
  <si>
    <t>Rozvaděče, zásuvky, ukončovací hw - montáž</t>
  </si>
  <si>
    <t>01.06</t>
  </si>
  <si>
    <t>01.06.01</t>
  </si>
  <si>
    <t>01.06.02</t>
  </si>
  <si>
    <t>01.06.03</t>
  </si>
  <si>
    <t>01.06.04</t>
  </si>
  <si>
    <t>01.06.05</t>
  </si>
  <si>
    <t>01.06.06</t>
  </si>
  <si>
    <t>01.06.07</t>
  </si>
  <si>
    <t>01.06.08</t>
  </si>
  <si>
    <t>01.06.09</t>
  </si>
  <si>
    <t>01.06.10</t>
  </si>
  <si>
    <t>01.07</t>
  </si>
  <si>
    <t>Přepínač s managementem, rozhraní:24x Gigabit ethernet RJ-45 PoE+(min. 370W Switch) , 4x 10 G (2)SFP+ (2)RJ-45 10GBASE-T ports; podpora VLAN; vč. modulů SFP</t>
  </si>
  <si>
    <t>Aktivní prvky - dodávka</t>
  </si>
  <si>
    <t>Aktivní prvky - montáž</t>
  </si>
  <si>
    <t>01.07.01</t>
  </si>
  <si>
    <t>01.08</t>
  </si>
  <si>
    <t>01.08.01</t>
  </si>
  <si>
    <t>Ostatní</t>
  </si>
  <si>
    <t>01.09</t>
  </si>
  <si>
    <t>Pomocné montážní práce</t>
  </si>
  <si>
    <t>hod</t>
  </si>
  <si>
    <t>Zednické přípomoce ( sekání, zapravení drážek )</t>
  </si>
  <si>
    <t>Průrazy zdivem 250/250 do tl. Zdiva 400,  vč. zapravení</t>
  </si>
  <si>
    <t>Koordinace s ostatními profesemi</t>
  </si>
  <si>
    <t>Součinnost se správcem sítě</t>
  </si>
  <si>
    <t>Měření metalické kabeláže, vč. měřícího protokolu</t>
  </si>
  <si>
    <t>Projektová dokumentace skutečného provedení stavby</t>
  </si>
  <si>
    <t>Doprava materiálu, zařízení staveniště</t>
  </si>
  <si>
    <t>CCTV</t>
  </si>
  <si>
    <t>01.09.01</t>
  </si>
  <si>
    <t>01.09.02</t>
  </si>
  <si>
    <t>01.09.03</t>
  </si>
  <si>
    <t>01.09.04</t>
  </si>
  <si>
    <t>01.09.05</t>
  </si>
  <si>
    <t>01.09.06</t>
  </si>
  <si>
    <t>01.09.07</t>
  </si>
  <si>
    <t>01.09.08</t>
  </si>
  <si>
    <t>01</t>
  </si>
  <si>
    <t>02</t>
  </si>
  <si>
    <t>02.01</t>
  </si>
  <si>
    <t>IP kamery a příslušenství - dodávka</t>
  </si>
  <si>
    <t>IP bullet kamera 8MP, WDR 120dB, vyšší citlivost, objektiv se záběrem 107°, VA  (překročení čáry, vstup do oblasti, klasifikace osob a vozidel),  napájení PoE (802.3af), IP67, IR 40m</t>
  </si>
  <si>
    <t>IP dome kamera, 8MP, 2.8mm, WDR, DLPU, vnitřní.  Object Analytics na bázi deep learning, s detekci a detailnější klasifikaci osob a vozidel. Záběr  109° až 56°. Napájení kamery je PoE (802.3af/at, Type 1 Class 3). Provedení kamery venkovní zodolněné, IP66, IK10</t>
  </si>
  <si>
    <t>Propojovací box a přídavné kmontážní příslušenství pro venkovní kamery</t>
  </si>
  <si>
    <t>02.02</t>
  </si>
  <si>
    <t>IP kamery a příslušenství - montáž</t>
  </si>
  <si>
    <t>02.01.01</t>
  </si>
  <si>
    <t>02.01.02</t>
  </si>
  <si>
    <t>02.01.03</t>
  </si>
  <si>
    <t>02.01.04</t>
  </si>
  <si>
    <t>02.02.01</t>
  </si>
  <si>
    <t>02.02.03</t>
  </si>
  <si>
    <t>02.02.04</t>
  </si>
  <si>
    <t>Aktivní prvky, záznam, ovládací a zobrazovací komponenty - dodávka</t>
  </si>
  <si>
    <t>Síťový videorekordér (NVR) pro záznam až 16 IP kamer.Záznamová kapacita až 160Mbps s podporou kamer s rozlišením až 12MP. Rekordér je vybaven analytickou sadou , integrovaný switch 16x PoE vstupy pro IP kamery, 4x HDD (max. 4x 14TB)</t>
  </si>
  <si>
    <t xml:space="preserve"> Disk 10TB, vhodný  pro NVR</t>
  </si>
  <si>
    <t>Smart-UPS 750VA 230V ( 500W/750VA s výstupním napětím 230V,  50/60Hz;  6x zásuvky IEC 320 C13, LAN RJ45, SmartSlot, multifunkční LCD, hmotnost do 15kg).</t>
  </si>
  <si>
    <t>set</t>
  </si>
  <si>
    <t xml:space="preserve">SW pro správu  - instalace , integraec kamer, zprovoznění </t>
  </si>
  <si>
    <t>Aktivní prvky, záznam, ovládací a zobrazovací komponenty - montáž</t>
  </si>
  <si>
    <t>02.03</t>
  </si>
  <si>
    <t>02.03.01</t>
  </si>
  <si>
    <t>02.03.02</t>
  </si>
  <si>
    <t>02.03.03</t>
  </si>
  <si>
    <t>02.03.04</t>
  </si>
  <si>
    <t>02.03.05</t>
  </si>
  <si>
    <t>02.03.06</t>
  </si>
  <si>
    <t>02.04</t>
  </si>
  <si>
    <t>02.04.01</t>
  </si>
  <si>
    <t>02.04.02</t>
  </si>
  <si>
    <t>02.04.03</t>
  </si>
  <si>
    <t>02.04.04</t>
  </si>
  <si>
    <t>02.04.05</t>
  </si>
  <si>
    <t>02.04.06</t>
  </si>
  <si>
    <t>02.05</t>
  </si>
  <si>
    <t>Zednické přípomoce ( průrazy, sekání drážek, zapravení povrchu)</t>
  </si>
  <si>
    <t>Oživení a nastavení systému</t>
  </si>
  <si>
    <t>Funkční zkouška, uvedení systému do provozu</t>
  </si>
  <si>
    <t>Zaškolení obsluhy</t>
  </si>
  <si>
    <t>02.05.01</t>
  </si>
  <si>
    <t>02.05.02</t>
  </si>
  <si>
    <t>02.05.03</t>
  </si>
  <si>
    <t>02.05.04</t>
  </si>
  <si>
    <t>02.05.05</t>
  </si>
  <si>
    <t>02.05.06</t>
  </si>
  <si>
    <t>02.05.07</t>
  </si>
  <si>
    <r>
      <rPr>
        <b/>
        <sz val="9"/>
        <rFont val="Arial"/>
        <family val="2"/>
        <charset val="238"/>
      </rPr>
      <t>Sestava klientské stanice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PC</t>
    </r>
    <r>
      <rPr>
        <sz val="9"/>
        <rFont val="Arial"/>
        <family val="2"/>
        <charset val="238"/>
      </rPr>
      <t xml:space="preserve"> (min. standard: OS MS Windows 10 (64-bit); Čtyřjádrový procesor Intel Core i3-12100, 3.3-4.3GHz; RAM 1x8 GB 3200MHz DDR4 UDIMM; Integrovaná grafická karta HD Graphics 730; Úložiště SSD M.2 256GB SATA; Porty 1x USB-C, 5x USB 3.1, 4x USB 2.0, 1x RJ-45, 2x DisplayPort, 1x HDMI, 1x RS-232, 2x audio porty a 2x PS/2 port) , </t>
    </r>
    <r>
      <rPr>
        <b/>
        <sz val="9"/>
        <rFont val="Arial"/>
        <family val="2"/>
        <charset val="238"/>
      </rPr>
      <t>monitor 27"</t>
    </r>
    <r>
      <rPr>
        <sz val="9"/>
        <rFont val="Arial"/>
        <family val="2"/>
        <charset val="238"/>
      </rPr>
      <t xml:space="preserve"> (min. standard LCD monitor Full HD 1920 × 1080, IPS, 16:9 širokoúhlý, 5 ms, 60Hz, 300 cd/m2, kontrast 1000:1, HDMI, DisplayPort a VGA, nastavitelná výška), </t>
    </r>
    <r>
      <rPr>
        <b/>
        <sz val="9"/>
        <rFont val="Arial"/>
        <family val="2"/>
        <charset val="238"/>
      </rPr>
      <t>set klávesnice a myši</t>
    </r>
    <r>
      <rPr>
        <sz val="9"/>
        <rFont val="Arial"/>
        <family val="2"/>
        <charset val="238"/>
      </rPr>
      <t xml:space="preserve"> - drátový (min. standard: česká a slovenská kancelářská klávesnice, nízkoprofilové klávesy + optická myš, 1000DPI)</t>
    </r>
  </si>
  <si>
    <t>Domací telefon</t>
  </si>
  <si>
    <t>03</t>
  </si>
  <si>
    <t>03.01</t>
  </si>
  <si>
    <t>Krabice instalační univerzální, pod omítku</t>
  </si>
  <si>
    <t xml:space="preserve">Pomocný stavební materiál </t>
  </si>
  <si>
    <t>03.01.01</t>
  </si>
  <si>
    <t>03.01.02</t>
  </si>
  <si>
    <t>03.01.03</t>
  </si>
  <si>
    <t>03.01.04</t>
  </si>
  <si>
    <t>03.01.05</t>
  </si>
  <si>
    <t>03.01.06</t>
  </si>
  <si>
    <t>03.02.01</t>
  </si>
  <si>
    <t>03.02.02</t>
  </si>
  <si>
    <t>03.02.03</t>
  </si>
  <si>
    <t>03.02.04</t>
  </si>
  <si>
    <t>03.02.05</t>
  </si>
  <si>
    <t>03.02.06</t>
  </si>
  <si>
    <t>03.02</t>
  </si>
  <si>
    <t>03.03</t>
  </si>
  <si>
    <t>Kabel 2x1</t>
  </si>
  <si>
    <t>03.04</t>
  </si>
  <si>
    <t>03.03.01</t>
  </si>
  <si>
    <t>03.04.01</t>
  </si>
  <si>
    <t>03.05</t>
  </si>
  <si>
    <t xml:space="preserve">Dveřní IP videopanel  v kov. provedení se 4 tlačítky, 2MPx kamerou s IR přísvitem a vestavěnou Mifare čtečkou pro přístupové funkce, mikrofon, Reproduktor; PoE 802.3af LAN konektor;  interní ochranný spínač </t>
  </si>
  <si>
    <t xml:space="preserve">Dveřní IP videopanel  v kov. provedení s 1 tlačítkem, 2MPx kamerou s IR přísvitem a vestavěnou Mifare čtečkou pro přístupové funkce, mikrofon, Reproduktor; PoE 802.3af LAN konektor;  interní ochranný spínač </t>
  </si>
  <si>
    <t>IP telefonní jednotka /7až10“ dotykový displej; náhled kamery IP interkomu a otevření dveří stisknutím tlačítka na displeji / Power over Ethernet (IEEE 802.3af) / RJ45; Otevřená platforma pro integraci softwaru třetích stran</t>
  </si>
  <si>
    <t>Drátový domovní zvonek 230V v bílém plastovém krytu s možností regulace hlasitosti vyzvánění</t>
  </si>
  <si>
    <t xml:space="preserve">Tlačítko zvonku se jmenovkou 1násobné </t>
  </si>
  <si>
    <t xml:space="preserve">Zdroj 230V AC - 12V/3A v boxu </t>
  </si>
  <si>
    <t>Elektromechanický zámek + protiplech, vč. průchodky, kabelu</t>
  </si>
  <si>
    <t>Zařízení DT - dodávka</t>
  </si>
  <si>
    <t>03.05.01</t>
  </si>
  <si>
    <t>03.05.02</t>
  </si>
  <si>
    <t>03.05.03</t>
  </si>
  <si>
    <t>03.05.04</t>
  </si>
  <si>
    <t>03.05.05</t>
  </si>
  <si>
    <t>03.05.06</t>
  </si>
  <si>
    <t>03.05.07</t>
  </si>
  <si>
    <t>03.05.08</t>
  </si>
  <si>
    <t>03.06</t>
  </si>
  <si>
    <t>Zařízení DT - montáž</t>
  </si>
  <si>
    <t>03.07</t>
  </si>
  <si>
    <t>03.06.01</t>
  </si>
  <si>
    <t>03.06.02</t>
  </si>
  <si>
    <t>03.06.03</t>
  </si>
  <si>
    <t>03.06.04</t>
  </si>
  <si>
    <t>03.06.05</t>
  </si>
  <si>
    <t>03.06.06</t>
  </si>
  <si>
    <t>03.06.07</t>
  </si>
  <si>
    <t>03.06.08</t>
  </si>
  <si>
    <t>Součinnost s ostatními profesemi</t>
  </si>
  <si>
    <t xml:space="preserve">Revize </t>
  </si>
  <si>
    <t>03.07.01</t>
  </si>
  <si>
    <t>03.07.02</t>
  </si>
  <si>
    <t>03.07.03</t>
  </si>
  <si>
    <t>03.07.04</t>
  </si>
  <si>
    <t>03.07.05</t>
  </si>
  <si>
    <t>03.07.06</t>
  </si>
  <si>
    <t>03.07.07</t>
  </si>
  <si>
    <t>03.07.08</t>
  </si>
  <si>
    <t>Poplachový zabezpečovací a tísňový systém (PZTS)</t>
  </si>
  <si>
    <t>04.01</t>
  </si>
  <si>
    <t xml:space="preserve">Pomocný stavební a instalační materiál </t>
  </si>
  <si>
    <t>04.02</t>
  </si>
  <si>
    <t>04.01.01</t>
  </si>
  <si>
    <t>04.01.02</t>
  </si>
  <si>
    <t>04.01.03</t>
  </si>
  <si>
    <t>04.01.04</t>
  </si>
  <si>
    <t>04.01.05</t>
  </si>
  <si>
    <t>04.01.06</t>
  </si>
  <si>
    <t>04.01.07</t>
  </si>
  <si>
    <t>04.01.08</t>
  </si>
  <si>
    <t>04.03</t>
  </si>
  <si>
    <t>04.02.01</t>
  </si>
  <si>
    <t>04.02.02</t>
  </si>
  <si>
    <t>04.02.03</t>
  </si>
  <si>
    <t>04.02.04</t>
  </si>
  <si>
    <t>04.02.05</t>
  </si>
  <si>
    <t>04.02.06</t>
  </si>
  <si>
    <t>04.02.07</t>
  </si>
  <si>
    <t>04.02.08</t>
  </si>
  <si>
    <t>FTP Cat.5e LSZH, 4pár, drát, 24 AWG</t>
  </si>
  <si>
    <t>Kabel pro napojení koncových prvků, stíněný 3x2x0,5</t>
  </si>
  <si>
    <t>04.03.01</t>
  </si>
  <si>
    <t>04.03.02</t>
  </si>
  <si>
    <t>04.03.03</t>
  </si>
  <si>
    <t>04.04.01</t>
  </si>
  <si>
    <t>04.04</t>
  </si>
  <si>
    <t>04.04.02</t>
  </si>
  <si>
    <t>04.04.03</t>
  </si>
  <si>
    <t>04.05</t>
  </si>
  <si>
    <t>Ústředna a příslušenství - dodávka</t>
  </si>
  <si>
    <t>Ústředna až 264 zón a 32 grup v krytu s komunikátorem a zdrojem</t>
  </si>
  <si>
    <t>Akumulátor 12V/17Ah</t>
  </si>
  <si>
    <t>Programovací a ovládací klávesnice s LCD displejem a podsvícením. Vestavěná čtečka bezkontaktních karet a přívěšků ke zjednodušení uživatelské obsluhy především při zapínání a vypínání systému.</t>
  </si>
  <si>
    <t>Síťová verze programu Dálkový Servis Instalací</t>
  </si>
  <si>
    <t xml:space="preserve">Systémový Ethernet (TCP/IP) komunikátor, pro monitoring, správu uživatelů a konfiguraci ústředen v prostředí sítí LAN a WAN s protokolem TCP/IP. </t>
  </si>
  <si>
    <t>04.06</t>
  </si>
  <si>
    <t>Ústředna a příslušenství - montáž</t>
  </si>
  <si>
    <t>04.05.01</t>
  </si>
  <si>
    <t>04.05.02</t>
  </si>
  <si>
    <t>04.05.03</t>
  </si>
  <si>
    <t>04.05.04</t>
  </si>
  <si>
    <t>04.05.05</t>
  </si>
  <si>
    <t>04.07</t>
  </si>
  <si>
    <t>Moduly, detektory a příslušenství - dodávka</t>
  </si>
  <si>
    <t>04.06.01</t>
  </si>
  <si>
    <t>04.06.02</t>
  </si>
  <si>
    <t>04.06.03</t>
  </si>
  <si>
    <t>04.06.04</t>
  </si>
  <si>
    <t>04.06.05</t>
  </si>
  <si>
    <t>Modul posilovacího zdroje 2,75A v krytu s vestavěným koncentrátorem</t>
  </si>
  <si>
    <t>Koncentrátor v plastovém krytu pro 8 zón se 4 PGM výstupy</t>
  </si>
  <si>
    <t>PIR detektor s dosahem 12m</t>
  </si>
  <si>
    <t>PIR detektor s dosahem 20m</t>
  </si>
  <si>
    <t>MG kontakt čtyřdrátový povrchová nebo zápustná montáž, mezera 17mm, kabel 2m</t>
  </si>
  <si>
    <t>MG kontakt vratový šestidrátový s EOL 1k/1k a pracovní mezerou 55mm a kabelem 1m</t>
  </si>
  <si>
    <t>Plastová nízká propojovací krabice pro povrchovou montáž, šroubovací svorky, počet svorek 24 + 1, ochranný kontakt NC, barva bílá, rozměry 116 x 116 x 32 mm.</t>
  </si>
  <si>
    <t xml:space="preserve">Detektor tříštění skla s dosahem 4,5 nebo až 9m </t>
  </si>
  <si>
    <t>Opticko-kouřový požární hlásič s automatickým dorovnáváním citlivosti detekce přítomnosti kouře. Zpravidla se připojuje k ústřednám PZTS jako prvek volitelné požární ochrany.</t>
  </si>
  <si>
    <t>Hlásič reagující na dosažení nominální aktivační teploty 58 °C. Zpravidla se připojuje k ústřednám PZTS jako prvek volitelné požární ochrany.</t>
  </si>
  <si>
    <t>Plastové odchodové tlačítko s NO kontaktem (montáž typ. na zápustnou krabici)</t>
  </si>
  <si>
    <t>Signalizační velká červená LED dioda v krytu s bzučákem</t>
  </si>
  <si>
    <t>Vnitřní nezálohovaná siréna pro signalizaci vzniku poplachu v systému s blikačem.</t>
  </si>
  <si>
    <t>Přívěšek ID pro čtečky Mifare; kompatibilní se systémem DT</t>
  </si>
  <si>
    <t>04.08</t>
  </si>
  <si>
    <t>Moduly, detektory a příslušenství - montáž</t>
  </si>
  <si>
    <t>04.07.01</t>
  </si>
  <si>
    <t>04.07.02</t>
  </si>
  <si>
    <t>04.07.03</t>
  </si>
  <si>
    <t>04.07.04</t>
  </si>
  <si>
    <t>04.07.05</t>
  </si>
  <si>
    <t>04.07.06</t>
  </si>
  <si>
    <t>04.07.07</t>
  </si>
  <si>
    <t>04.07.08</t>
  </si>
  <si>
    <t>04.07.09</t>
  </si>
  <si>
    <t>04.07.10</t>
  </si>
  <si>
    <t>04.07.11</t>
  </si>
  <si>
    <t>04.07.12</t>
  </si>
  <si>
    <t>04.07.13</t>
  </si>
  <si>
    <t>04.07.14</t>
  </si>
  <si>
    <t>04.07.15</t>
  </si>
  <si>
    <t>04.07.16</t>
  </si>
  <si>
    <t>04.09</t>
  </si>
  <si>
    <t>04.08.01</t>
  </si>
  <si>
    <t>04.08.02</t>
  </si>
  <si>
    <t>04.08.03</t>
  </si>
  <si>
    <t>04.08.04</t>
  </si>
  <si>
    <t>04.08.05</t>
  </si>
  <si>
    <t>04.08.06</t>
  </si>
  <si>
    <t>04.08.07</t>
  </si>
  <si>
    <t>04.08.08</t>
  </si>
  <si>
    <t>04.08.09</t>
  </si>
  <si>
    <t>04.08.10</t>
  </si>
  <si>
    <t>04.08.11</t>
  </si>
  <si>
    <t>04.08.12</t>
  </si>
  <si>
    <t>04.08.13</t>
  </si>
  <si>
    <t>04.08.14</t>
  </si>
  <si>
    <t>04.08.15</t>
  </si>
  <si>
    <t>04.08.16</t>
  </si>
  <si>
    <t>04.09.01</t>
  </si>
  <si>
    <t>04.09.02</t>
  </si>
  <si>
    <t>04.09.03</t>
  </si>
  <si>
    <t>04.09.04</t>
  </si>
  <si>
    <t>04.09.05</t>
  </si>
  <si>
    <t>04.09.06</t>
  </si>
  <si>
    <t>04.09.07</t>
  </si>
  <si>
    <t>04.09.08</t>
  </si>
  <si>
    <t>04.09.09</t>
  </si>
  <si>
    <t>04</t>
  </si>
  <si>
    <t>05</t>
  </si>
  <si>
    <t>05.01</t>
  </si>
  <si>
    <t>Společné kabelové trasy</t>
  </si>
  <si>
    <t>Chránička pr.40mm - ohebná dvouplášťová korugovaná chránička s protahovacím drátem</t>
  </si>
  <si>
    <t>Žlab kovový 250/ 50, 2m, vč. spojky a víka žlabu</t>
  </si>
  <si>
    <t xml:space="preserve">Tvarové prvky a příslušenství pro žlab kovový 250/ 50 </t>
  </si>
  <si>
    <t>Upevnění pro žlab 250/ 50,  vč. Montážního příslušenství</t>
  </si>
  <si>
    <t>Kov. dělící přepážka na kabel. žlabu v.50mm (pro oddělení vedení jednotlivých systémů)</t>
  </si>
  <si>
    <t>5</t>
  </si>
  <si>
    <t>Vodič CYA 6 zelenožlutý  (uzemnění tras)</t>
  </si>
  <si>
    <t>05.01.01</t>
  </si>
  <si>
    <t>05.01.02</t>
  </si>
  <si>
    <t>05.01.03</t>
  </si>
  <si>
    <t>05.01.04</t>
  </si>
  <si>
    <t>05.01.05</t>
  </si>
  <si>
    <t>05.01.06</t>
  </si>
  <si>
    <t>05.01.07</t>
  </si>
  <si>
    <t>05.01.08</t>
  </si>
  <si>
    <t>05.02</t>
  </si>
  <si>
    <t>05.02.01</t>
  </si>
  <si>
    <t>05.02.02</t>
  </si>
  <si>
    <t>05.02.03</t>
  </si>
  <si>
    <t>05.02.04</t>
  </si>
  <si>
    <t>05.02.05</t>
  </si>
  <si>
    <t>05.02.06</t>
  </si>
  <si>
    <t>05.02.07</t>
  </si>
  <si>
    <t>05.02.08</t>
  </si>
  <si>
    <t>05.03</t>
  </si>
  <si>
    <t>Zednické přípomoce</t>
  </si>
  <si>
    <t>05.03.01</t>
  </si>
  <si>
    <t>05.03.02</t>
  </si>
  <si>
    <t>05.03.03</t>
  </si>
  <si>
    <t>05.03.04</t>
  </si>
  <si>
    <t>05.03.05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</si>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</sst>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31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  <font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6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  <xf numFmtId="44" fontId="26" fillId="0" borderId="0" applyFont="0" applyFill="0" applyBorder="0" applyAlignment="0" applyProtection="0"/>
  </cellStyleXfs>
  <cellXfs count="315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4" fontId="28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8" borderId="31" xfId="0" applyFont="1" applyFill="1" applyBorder="1" applyAlignment="1">
      <alignment vertical="top"/>
    </xf>
    <xf numFmtId="49" fontId="28" fillId="8" borderId="31" xfId="0" applyNumberFormat="1" applyFont="1" applyFill="1" applyBorder="1" applyAlignment="1">
      <alignment horizontal="left" vertical="top"/>
    </xf>
    <xf numFmtId="0" fontId="28" fillId="8" borderId="31" xfId="0" applyFont="1" applyFill="1" applyBorder="1" applyAlignment="1">
      <alignment horizontal="left" vertical="top" wrapText="1"/>
    </xf>
    <xf numFmtId="0" fontId="25" fillId="8" borderId="31" xfId="0" applyFont="1" applyFill="1" applyBorder="1" applyAlignment="1">
      <alignment horizontal="center" vertical="top" shrinkToFit="1"/>
    </xf>
    <xf numFmtId="4" fontId="25" fillId="8" borderId="31" xfId="0" applyNumberFormat="1" applyFont="1" applyFill="1" applyBorder="1" applyAlignment="1">
      <alignment vertical="top" shrinkToFit="1"/>
    </xf>
    <xf numFmtId="0" fontId="28" fillId="7" borderId="31" xfId="0" applyFont="1" applyFill="1" applyBorder="1" applyAlignment="1">
      <alignment horizontal="left" vertical="top" wrapText="1"/>
    </xf>
    <xf numFmtId="49" fontId="28" fillId="7" borderId="31" xfId="0" applyNumberFormat="1" applyFont="1" applyFill="1" applyBorder="1" applyAlignment="1">
      <alignment horizontal="left" vertical="top" wrapText="1"/>
    </xf>
    <xf numFmtId="4" fontId="25" fillId="7" borderId="31" xfId="0" applyNumberFormat="1" applyFont="1" applyFill="1" applyBorder="1" applyAlignment="1">
      <alignment horizontal="right" vertical="top" wrapText="1"/>
    </xf>
    <xf numFmtId="0" fontId="25" fillId="0" borderId="34" xfId="0" applyFont="1" applyBorder="1" applyAlignment="1">
      <alignment vertical="top"/>
    </xf>
    <xf numFmtId="49" fontId="25" fillId="0" borderId="34" xfId="0" applyNumberFormat="1" applyFont="1" applyBorder="1" applyAlignment="1">
      <alignment horizontal="left" wrapText="1"/>
    </xf>
    <xf numFmtId="0" fontId="25" fillId="0" borderId="34" xfId="14" applyFont="1" applyBorder="1" applyAlignment="1">
      <alignment wrapText="1"/>
    </xf>
    <xf numFmtId="164" fontId="25" fillId="0" borderId="34" xfId="0" applyNumberFormat="1" applyFont="1" applyBorder="1" applyAlignment="1">
      <alignment horizontal="center" vertical="top"/>
    </xf>
    <xf numFmtId="0" fontId="25" fillId="0" borderId="34" xfId="0" applyFont="1" applyBorder="1" applyAlignment="1">
      <alignment horizontal="center"/>
    </xf>
    <xf numFmtId="4" fontId="25" fillId="0" borderId="34" xfId="0" applyNumberFormat="1" applyFont="1" applyBorder="1" applyAlignment="1">
      <alignment vertical="top" shrinkToFit="1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49" fontId="25" fillId="0" borderId="35" xfId="0" applyNumberFormat="1" applyFont="1" applyBorder="1" applyAlignment="1">
      <alignment horizontal="left" wrapText="1"/>
    </xf>
    <xf numFmtId="0" fontId="25" fillId="0" borderId="35" xfId="14" applyFont="1" applyBorder="1" applyAlignment="1">
      <alignment wrapText="1"/>
    </xf>
    <xf numFmtId="164" fontId="25" fillId="0" borderId="35" xfId="0" applyNumberFormat="1" applyFont="1" applyBorder="1" applyAlignment="1">
      <alignment horizontal="center" vertical="top"/>
    </xf>
    <xf numFmtId="0" fontId="25" fillId="0" borderId="35" xfId="0" applyFont="1" applyBorder="1" applyAlignment="1">
      <alignment horizontal="center"/>
    </xf>
    <xf numFmtId="4" fontId="25" fillId="0" borderId="35" xfId="0" applyNumberFormat="1" applyFont="1" applyBorder="1" applyAlignment="1">
      <alignment vertical="top" shrinkToFit="1"/>
    </xf>
    <xf numFmtId="0" fontId="25" fillId="0" borderId="35" xfId="0" applyFont="1" applyBorder="1" applyAlignment="1">
      <alignment horizontal="center" vertical="top" shrinkToFit="1"/>
    </xf>
    <xf numFmtId="0" fontId="25" fillId="0" borderId="35" xfId="14" applyFont="1" applyBorder="1" applyAlignment="1">
      <alignment horizontal="center"/>
    </xf>
    <xf numFmtId="0" fontId="25" fillId="0" borderId="36" xfId="0" applyFont="1" applyBorder="1" applyAlignment="1">
      <alignment vertical="top"/>
    </xf>
    <xf numFmtId="49" fontId="25" fillId="0" borderId="36" xfId="0" applyNumberFormat="1" applyFont="1" applyBorder="1" applyAlignment="1">
      <alignment horizontal="left" wrapText="1"/>
    </xf>
    <xf numFmtId="0" fontId="25" fillId="0" borderId="36" xfId="14" applyFont="1" applyBorder="1" applyAlignment="1">
      <alignment wrapText="1"/>
    </xf>
    <xf numFmtId="164" fontId="25" fillId="0" borderId="36" xfId="0" applyNumberFormat="1" applyFont="1" applyBorder="1" applyAlignment="1">
      <alignment horizontal="center" vertical="top"/>
    </xf>
    <xf numFmtId="0" fontId="25" fillId="0" borderId="36" xfId="0" applyFont="1" applyBorder="1" applyAlignment="1">
      <alignment horizontal="center"/>
    </xf>
    <xf numFmtId="4" fontId="25" fillId="0" borderId="36" xfId="0" applyNumberFormat="1" applyFont="1" applyBorder="1" applyAlignment="1">
      <alignment vertical="top" shrinkToFit="1"/>
    </xf>
    <xf numFmtId="0" fontId="25" fillId="0" borderId="36" xfId="0" applyFont="1" applyBorder="1" applyAlignment="1">
      <alignment horizontal="center" vertical="top" shrinkToFit="1"/>
    </xf>
    <xf numFmtId="0" fontId="25" fillId="0" borderId="34" xfId="0" applyFont="1" applyBorder="1" applyAlignment="1">
      <alignment wrapText="1"/>
    </xf>
    <xf numFmtId="0" fontId="25" fillId="0" borderId="35" xfId="0" applyFont="1" applyBorder="1" applyAlignment="1">
      <alignment wrapText="1"/>
    </xf>
    <xf numFmtId="0" fontId="25" fillId="0" borderId="36" xfId="0" applyFont="1" applyBorder="1" applyAlignment="1">
      <alignment wrapText="1"/>
    </xf>
    <xf numFmtId="0" fontId="28" fillId="7" borderId="32" xfId="0" applyFont="1" applyFill="1" applyBorder="1" applyAlignment="1">
      <alignment horizontal="left" vertical="top" wrapText="1"/>
    </xf>
    <xf numFmtId="49" fontId="25" fillId="0" borderId="34" xfId="0" applyNumberFormat="1" applyFont="1" applyBorder="1" applyAlignment="1">
      <alignment horizontal="left" vertical="top" wrapText="1"/>
    </xf>
    <xf numFmtId="0" fontId="25" fillId="0" borderId="34" xfId="0" applyFont="1" applyBorder="1" applyAlignment="1">
      <alignment vertical="top" wrapText="1"/>
    </xf>
    <xf numFmtId="0" fontId="25" fillId="0" borderId="34" xfId="14" applyFont="1" applyBorder="1" applyAlignment="1">
      <alignment horizontal="center" vertical="top"/>
    </xf>
    <xf numFmtId="0" fontId="25" fillId="0" borderId="34" xfId="0" applyFont="1" applyBorder="1" applyAlignment="1">
      <alignment horizontal="center" vertical="top"/>
    </xf>
    <xf numFmtId="49" fontId="25" fillId="0" borderId="35" xfId="0" applyNumberFormat="1" applyFont="1" applyBorder="1" applyAlignment="1">
      <alignment horizontal="left" vertical="top" wrapText="1"/>
    </xf>
    <xf numFmtId="0" fontId="25" fillId="0" borderId="35" xfId="0" applyFont="1" applyBorder="1" applyAlignment="1">
      <alignment vertical="top" wrapText="1"/>
    </xf>
    <xf numFmtId="0" fontId="25" fillId="0" borderId="35" xfId="14" applyFont="1" applyBorder="1" applyAlignment="1">
      <alignment horizontal="center" vertical="top"/>
    </xf>
    <xf numFmtId="0" fontId="25" fillId="0" borderId="35" xfId="0" applyFont="1" applyBorder="1" applyAlignment="1">
      <alignment horizontal="center" vertical="top"/>
    </xf>
    <xf numFmtId="0" fontId="25" fillId="0" borderId="35" xfId="14" applyFont="1" applyBorder="1" applyAlignment="1">
      <alignment vertical="top" wrapText="1"/>
    </xf>
    <xf numFmtId="49" fontId="25" fillId="0" borderId="36" xfId="0" applyNumberFormat="1" applyFont="1" applyBorder="1" applyAlignment="1">
      <alignment horizontal="left" vertical="top" wrapText="1"/>
    </xf>
    <xf numFmtId="0" fontId="25" fillId="0" borderId="36" xfId="0" applyFont="1" applyBorder="1" applyAlignment="1">
      <alignment vertical="top" wrapText="1"/>
    </xf>
    <xf numFmtId="0" fontId="25" fillId="0" borderId="36" xfId="14" applyFont="1" applyBorder="1" applyAlignment="1">
      <alignment horizontal="center" vertical="top"/>
    </xf>
    <xf numFmtId="0" fontId="25" fillId="0" borderId="36" xfId="0" applyFont="1" applyBorder="1" applyAlignment="1">
      <alignment horizontal="center" vertical="top"/>
    </xf>
    <xf numFmtId="0" fontId="25" fillId="0" borderId="31" xfId="0" applyFont="1" applyBorder="1" applyAlignment="1">
      <alignment vertical="top"/>
    </xf>
    <xf numFmtId="49" fontId="25" fillId="0" borderId="31" xfId="0" applyNumberFormat="1" applyFont="1" applyBorder="1" applyAlignment="1">
      <alignment horizontal="left" vertical="top" wrapText="1"/>
    </xf>
    <xf numFmtId="0" fontId="25" fillId="0" borderId="31" xfId="14" applyFont="1" applyBorder="1" applyAlignment="1">
      <alignment vertical="top" wrapText="1"/>
    </xf>
    <xf numFmtId="0" fontId="25" fillId="0" borderId="31" xfId="0" applyFont="1" applyBorder="1" applyAlignment="1">
      <alignment horizontal="center" vertical="top"/>
    </xf>
    <xf numFmtId="4" fontId="25" fillId="0" borderId="31" xfId="0" applyNumberFormat="1" applyFont="1" applyBorder="1" applyAlignment="1">
      <alignment vertical="top" shrinkToFit="1"/>
    </xf>
    <xf numFmtId="0" fontId="25" fillId="0" borderId="31" xfId="0" applyFont="1" applyBorder="1" applyAlignment="1">
      <alignment horizontal="center" vertical="top" shrinkToFit="1"/>
    </xf>
    <xf numFmtId="0" fontId="30" fillId="0" borderId="34" xfId="0" applyFont="1" applyBorder="1" applyAlignment="1">
      <alignment vertical="top"/>
    </xf>
    <xf numFmtId="49" fontId="30" fillId="0" borderId="34" xfId="0" applyNumberFormat="1" applyFont="1" applyBorder="1" applyAlignment="1">
      <alignment horizontal="left" wrapText="1"/>
    </xf>
    <xf numFmtId="0" fontId="30" fillId="0" borderId="34" xfId="0" applyFont="1" applyBorder="1" applyAlignment="1">
      <alignment wrapText="1"/>
    </xf>
    <xf numFmtId="0" fontId="30" fillId="0" borderId="34" xfId="14" applyFont="1" applyBorder="1" applyAlignment="1">
      <alignment horizontal="center"/>
    </xf>
    <xf numFmtId="0" fontId="30" fillId="0" borderId="34" xfId="0" applyFont="1" applyBorder="1" applyAlignment="1">
      <alignment horizontal="center" vertical="top"/>
    </xf>
    <xf numFmtId="4" fontId="30" fillId="0" borderId="34" xfId="0" applyNumberFormat="1" applyFont="1" applyBorder="1" applyAlignment="1">
      <alignment vertical="top" shrinkToFit="1"/>
    </xf>
    <xf numFmtId="0" fontId="30" fillId="0" borderId="34" xfId="0" applyFont="1" applyBorder="1" applyAlignment="1">
      <alignment horizontal="center" vertical="top" shrinkToFit="1"/>
    </xf>
    <xf numFmtId="0" fontId="30" fillId="0" borderId="35" xfId="0" applyFont="1" applyBorder="1" applyAlignment="1">
      <alignment vertical="top"/>
    </xf>
    <xf numFmtId="49" fontId="30" fillId="0" borderId="35" xfId="0" applyNumberFormat="1" applyFont="1" applyBorder="1" applyAlignment="1">
      <alignment horizontal="left" wrapText="1"/>
    </xf>
    <xf numFmtId="0" fontId="30" fillId="0" borderId="35" xfId="0" applyFont="1" applyBorder="1" applyAlignment="1">
      <alignment wrapText="1"/>
    </xf>
    <xf numFmtId="0" fontId="30" fillId="0" borderId="35" xfId="14" applyFont="1" applyBorder="1" applyAlignment="1">
      <alignment horizontal="center"/>
    </xf>
    <xf numFmtId="0" fontId="30" fillId="0" borderId="35" xfId="0" applyFont="1" applyBorder="1" applyAlignment="1">
      <alignment horizontal="center" vertical="top"/>
    </xf>
    <xf numFmtId="4" fontId="30" fillId="0" borderId="35" xfId="0" applyNumberFormat="1" applyFont="1" applyBorder="1" applyAlignment="1">
      <alignment vertical="top" shrinkToFit="1"/>
    </xf>
    <xf numFmtId="0" fontId="30" fillId="0" borderId="35" xfId="0" applyFont="1" applyBorder="1" applyAlignment="1">
      <alignment horizontal="center" vertical="top" shrinkToFit="1"/>
    </xf>
    <xf numFmtId="0" fontId="30" fillId="0" borderId="35" xfId="14" applyFont="1" applyBorder="1" applyAlignment="1"/>
    <xf numFmtId="0" fontId="30" fillId="0" borderId="35" xfId="14" applyFont="1" applyBorder="1" applyAlignment="1">
      <alignment horizontal="center" vertical="top"/>
    </xf>
    <xf numFmtId="0" fontId="30" fillId="0" borderId="36" xfId="0" applyFont="1" applyBorder="1" applyAlignment="1">
      <alignment vertical="top"/>
    </xf>
    <xf numFmtId="49" fontId="30" fillId="0" borderId="36" xfId="0" applyNumberFormat="1" applyFont="1" applyBorder="1" applyAlignment="1">
      <alignment horizontal="left" wrapText="1"/>
    </xf>
    <xf numFmtId="0" fontId="30" fillId="0" borderId="36" xfId="14" applyFont="1" applyBorder="1" applyAlignment="1">
      <alignment vertical="top" wrapText="1"/>
    </xf>
    <xf numFmtId="0" fontId="30" fillId="0" borderId="36" xfId="14" applyFont="1" applyBorder="1" applyAlignment="1">
      <alignment horizontal="center" vertical="top"/>
    </xf>
    <xf numFmtId="4" fontId="30" fillId="0" borderId="36" xfId="0" applyNumberFormat="1" applyFont="1" applyBorder="1" applyAlignment="1">
      <alignment vertical="top" shrinkToFit="1"/>
    </xf>
    <xf numFmtId="0" fontId="30" fillId="0" borderId="36" xfId="0" applyFont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34" xfId="14" applyFont="1" applyBorder="1" applyAlignment="1">
      <alignment vertical="top" wrapText="1"/>
    </xf>
    <xf numFmtId="164" fontId="25" fillId="0" borderId="34" xfId="0" applyNumberFormat="1" applyFont="1" applyBorder="1" applyAlignment="1">
      <alignment horizontal="center" vertical="top" wrapText="1"/>
    </xf>
    <xf numFmtId="164" fontId="25" fillId="0" borderId="35" xfId="0" applyNumberFormat="1" applyFont="1" applyBorder="1" applyAlignment="1">
      <alignment horizontal="center" vertical="top" wrapText="1"/>
    </xf>
    <xf numFmtId="0" fontId="25" fillId="0" borderId="36" xfId="14" applyFont="1" applyBorder="1" applyAlignment="1">
      <alignment horizontal="center"/>
    </xf>
    <xf numFmtId="0" fontId="25" fillId="0" borderId="36" xfId="14" applyFont="1" applyBorder="1" applyAlignment="1">
      <alignment vertical="top" wrapText="1"/>
    </xf>
    <xf numFmtId="49" fontId="28" fillId="8" borderId="31" xfId="0" applyNumberFormat="1" applyFont="1" applyFill="1" applyBorder="1" applyAlignment="1">
      <alignment horizontal="left" vertical="top" wrapText="1"/>
    </xf>
    <xf numFmtId="4" fontId="28" fillId="8" borderId="31" xfId="0" applyNumberFormat="1" applyFont="1" applyFill="1" applyBorder="1" applyAlignment="1">
      <alignment horizontal="right" vertical="top" wrapText="1"/>
    </xf>
    <xf numFmtId="49" fontId="25" fillId="0" borderId="31" xfId="0" applyNumberFormat="1" applyFont="1" applyBorder="1" applyAlignment="1">
      <alignment horizontal="left" wrapText="1"/>
    </xf>
    <xf numFmtId="0" fontId="25" fillId="0" borderId="31" xfId="0" applyFont="1" applyBorder="1" applyAlignment="1">
      <alignment wrapText="1"/>
    </xf>
    <xf numFmtId="0" fontId="25" fillId="0" borderId="31" xfId="0" applyFont="1" applyBorder="1" applyAlignment="1">
      <alignment horizontal="center"/>
    </xf>
    <xf numFmtId="0" fontId="30" fillId="0" borderId="31" xfId="0" applyFont="1" applyBorder="1" applyAlignment="1">
      <alignment horizontal="center" vertical="top" shrinkToFit="1"/>
    </xf>
    <xf numFmtId="0" fontId="25" fillId="0" borderId="34" xfId="0" applyFont="1" applyBorder="1" applyAlignment="1">
      <alignment horizontal="left" vertical="top" wrapText="1"/>
    </xf>
    <xf numFmtId="0" fontId="25" fillId="0" borderId="34" xfId="0" applyFont="1" applyBorder="1" applyAlignment="1">
      <alignment horizontal="center" vertical="top" wrapText="1"/>
    </xf>
    <xf numFmtId="0" fontId="25" fillId="0" borderId="35" xfId="0" applyFont="1" applyBorder="1" applyAlignment="1">
      <alignment horizontal="left" vertical="top" wrapText="1"/>
    </xf>
    <xf numFmtId="0" fontId="25" fillId="0" borderId="35" xfId="0" applyFont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34" xfId="14" applyFont="1" applyBorder="1" applyAlignment="1">
      <alignment horizontal="center"/>
    </xf>
    <xf numFmtId="0" fontId="25" fillId="0" borderId="35" xfId="14" applyFont="1" applyBorder="1" applyAlignment="1"/>
    <xf numFmtId="49" fontId="25" fillId="0" borderId="35" xfId="0" applyNumberFormat="1" applyFont="1" applyBorder="1" applyAlignment="1">
      <alignment horizontal="center" vertical="top"/>
    </xf>
    <xf numFmtId="0" fontId="25" fillId="0" borderId="36" xfId="0" applyFont="1" applyBorder="1" applyAlignment="1">
      <alignment horizontal="left" vertical="top" wrapText="1"/>
    </xf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0" fontId="25" fillId="0" borderId="33" xfId="0" applyFont="1" applyBorder="1" applyAlignment="1">
      <alignment horizontal="center" vertical="top"/>
    </xf>
    <xf numFmtId="49" fontId="25" fillId="0" borderId="0" xfId="0" applyNumberFormat="1" applyFont="1"/>
    <xf numFmtId="4" fontId="25" fillId="0" borderId="0" xfId="0" applyNumberFormat="1" applyFont="1"/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0" xfId="0" applyFont="1" applyFill="1"/>
    <xf numFmtId="0" fontId="28" fillId="7" borderId="31" xfId="0" applyFont="1" applyFill="1" applyBorder="1" applyAlignment="1">
      <alignment horizontal="center" vertical="top" wrapText="1"/>
    </xf>
    <xf numFmtId="2" fontId="25" fillId="0" borderId="34" xfId="0" applyNumberFormat="1" applyFont="1" applyBorder="1" applyAlignment="1">
      <alignment horizontal="center" vertical="top"/>
    </xf>
    <xf numFmtId="2" fontId="25" fillId="7" borderId="34" xfId="0" applyNumberFormat="1" applyFont="1" applyFill="1" applyBorder="1" applyAlignment="1">
      <alignment horizontal="center" vertical="top"/>
    </xf>
    <xf numFmtId="2" fontId="25" fillId="8" borderId="34" xfId="0" applyNumberFormat="1" applyFont="1" applyFill="1" applyBorder="1" applyAlignment="1">
      <alignment horizontal="center" vertical="top"/>
    </xf>
    <xf numFmtId="2" fontId="25" fillId="0" borderId="35" xfId="0" applyNumberFormat="1" applyFont="1" applyBorder="1" applyAlignment="1">
      <alignment horizontal="center" vertical="top"/>
    </xf>
    <xf numFmtId="2" fontId="25" fillId="0" borderId="36" xfId="0" applyNumberFormat="1" applyFont="1" applyBorder="1" applyAlignment="1">
      <alignment horizontal="center" vertical="top"/>
    </xf>
    <xf numFmtId="2" fontId="25" fillId="7" borderId="37" xfId="0" applyNumberFormat="1" applyFont="1" applyFill="1" applyBorder="1" applyAlignment="1">
      <alignment horizontal="center" vertical="top"/>
    </xf>
    <xf numFmtId="2" fontId="25" fillId="8" borderId="37" xfId="0" applyNumberFormat="1" applyFont="1" applyFill="1" applyBorder="1" applyAlignment="1">
      <alignment horizontal="center" vertical="top"/>
    </xf>
    <xf numFmtId="2" fontId="25" fillId="0" borderId="0" xfId="0" applyNumberFormat="1" applyFont="1" applyAlignment="1">
      <alignment horizontal="center"/>
    </xf>
    <xf numFmtId="164" fontId="25" fillId="6" borderId="34" xfId="0" applyNumberFormat="1" applyFont="1" applyFill="1" applyBorder="1" applyAlignment="1" applyProtection="1">
      <alignment vertical="top"/>
      <protection locked="0"/>
    </xf>
    <xf numFmtId="164" fontId="25" fillId="6" borderId="35" xfId="0" applyNumberFormat="1" applyFont="1" applyFill="1" applyBorder="1" applyAlignment="1" applyProtection="1">
      <alignment vertical="top"/>
      <protection locked="0"/>
    </xf>
    <xf numFmtId="164" fontId="25" fillId="6" borderId="36" xfId="0" applyNumberFormat="1" applyFont="1" applyFill="1" applyBorder="1" applyAlignment="1" applyProtection="1">
      <alignment vertical="top"/>
      <protection locked="0"/>
    </xf>
    <xf numFmtId="164" fontId="28" fillId="7" borderId="31" xfId="0" applyNumberFormat="1" applyFont="1" applyFill="1" applyBorder="1" applyAlignment="1">
      <alignment horizontal="left" vertical="top" wrapText="1"/>
    </xf>
    <xf numFmtId="164" fontId="28" fillId="7" borderId="32" xfId="0" applyNumberFormat="1" applyFont="1" applyFill="1" applyBorder="1" applyAlignment="1">
      <alignment horizontal="left" vertical="top" wrapText="1"/>
    </xf>
    <xf numFmtId="164" fontId="25" fillId="6" borderId="31" xfId="0" applyNumberFormat="1" applyFont="1" applyFill="1" applyBorder="1" applyAlignment="1" applyProtection="1">
      <alignment vertical="top"/>
      <protection locked="0"/>
    </xf>
    <xf numFmtId="164" fontId="25" fillId="8" borderId="31" xfId="0" applyNumberFormat="1" applyFont="1" applyFill="1" applyBorder="1" applyAlignment="1">
      <alignment vertical="top" shrinkToFit="1"/>
    </xf>
    <xf numFmtId="164" fontId="28" fillId="8" borderId="31" xfId="0" applyNumberFormat="1" applyFont="1" applyFill="1" applyBorder="1" applyAlignment="1">
      <alignment horizontal="left" vertical="top" wrapText="1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3" borderId="13" xfId="0" applyNumberFormat="1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16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měny 10 2" xfId="15" xr:uid="{4F7BF5C7-7A8F-472E-A86E-A8A11874C832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view="pageBreakPreview" topLeftCell="B24" zoomScaleNormal="100" zoomScaleSheetLayoutView="100" workbookViewId="0">
      <selection activeCell="E16" sqref="E16:F16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131" t="s">
        <v>1</v>
      </c>
      <c r="B1" s="265" t="s">
        <v>2</v>
      </c>
      <c r="C1" s="266"/>
      <c r="D1" s="266"/>
      <c r="E1" s="266"/>
      <c r="F1" s="266"/>
      <c r="G1" s="266"/>
      <c r="H1" s="266"/>
      <c r="I1" s="266"/>
      <c r="J1" s="267"/>
    </row>
    <row r="2" spans="1:15" ht="23.25" customHeight="1">
      <c r="A2" s="132"/>
      <c r="B2" s="133" t="s">
        <v>3</v>
      </c>
      <c r="C2" s="134"/>
      <c r="D2" s="268" t="s">
        <v>71</v>
      </c>
      <c r="E2" s="269"/>
      <c r="F2" s="269"/>
      <c r="G2" s="269"/>
      <c r="H2" s="269"/>
      <c r="I2" s="269"/>
      <c r="J2" s="270"/>
      <c r="O2" s="135"/>
    </row>
    <row r="3" spans="1:15" ht="23.25" customHeight="1">
      <c r="A3" s="132"/>
      <c r="B3" s="136" t="s">
        <v>4</v>
      </c>
      <c r="C3" s="137"/>
      <c r="D3" s="271" t="s">
        <v>75</v>
      </c>
      <c r="E3" s="272"/>
      <c r="F3" s="272"/>
      <c r="G3" s="272"/>
      <c r="H3" s="272"/>
      <c r="I3" s="272"/>
      <c r="J3" s="273"/>
    </row>
    <row r="4" spans="1:15" ht="23.25" customHeight="1">
      <c r="A4" s="132"/>
      <c r="B4" s="138" t="s">
        <v>5</v>
      </c>
      <c r="C4" s="139"/>
      <c r="D4" s="274" t="s">
        <v>76</v>
      </c>
      <c r="E4" s="275"/>
      <c r="F4" s="275"/>
      <c r="G4" s="275"/>
      <c r="H4" s="275"/>
      <c r="I4" s="275"/>
      <c r="J4" s="276"/>
    </row>
    <row r="5" spans="1:15" ht="24" customHeight="1">
      <c r="A5" s="132"/>
      <c r="B5" s="140" t="s">
        <v>6</v>
      </c>
      <c r="D5" s="141" t="s">
        <v>72</v>
      </c>
      <c r="E5" s="142"/>
      <c r="F5" s="142"/>
      <c r="G5" s="142"/>
      <c r="H5" s="143" t="s">
        <v>68</v>
      </c>
      <c r="I5" s="141"/>
      <c r="J5" s="144"/>
    </row>
    <row r="6" spans="1:15" ht="15.75" customHeight="1">
      <c r="A6" s="132"/>
      <c r="B6" s="145"/>
      <c r="C6" s="142"/>
      <c r="D6" s="141" t="s">
        <v>73</v>
      </c>
      <c r="E6" s="142"/>
      <c r="F6" s="142"/>
      <c r="G6" s="142"/>
      <c r="H6" s="143" t="s">
        <v>69</v>
      </c>
      <c r="I6" s="141"/>
      <c r="J6" s="144"/>
    </row>
    <row r="7" spans="1:15" ht="15.75" customHeight="1">
      <c r="A7" s="132"/>
      <c r="B7" s="146"/>
      <c r="C7" s="147"/>
      <c r="D7" s="148" t="s">
        <v>74</v>
      </c>
      <c r="E7" s="149"/>
      <c r="F7" s="149"/>
      <c r="G7" s="149"/>
      <c r="H7" s="150" t="s">
        <v>70</v>
      </c>
      <c r="I7" s="149"/>
      <c r="J7" s="151"/>
    </row>
    <row r="8" spans="1:15" ht="24" hidden="1" customHeight="1">
      <c r="A8" s="132"/>
      <c r="B8" s="140" t="s">
        <v>7</v>
      </c>
      <c r="D8" s="152"/>
      <c r="H8" s="153" t="s">
        <v>8</v>
      </c>
      <c r="I8" s="152"/>
      <c r="J8" s="144"/>
    </row>
    <row r="9" spans="1:15" ht="15.75" hidden="1" customHeight="1">
      <c r="A9" s="132"/>
      <c r="B9" s="132"/>
      <c r="D9" s="152"/>
      <c r="H9" s="153" t="s">
        <v>9</v>
      </c>
      <c r="I9" s="152"/>
      <c r="J9" s="144"/>
    </row>
    <row r="10" spans="1:15" ht="15.75" hidden="1" customHeight="1">
      <c r="A10" s="132"/>
      <c r="B10" s="154"/>
      <c r="C10" s="155"/>
      <c r="D10" s="156"/>
      <c r="E10" s="157"/>
      <c r="F10" s="157"/>
      <c r="G10" s="158"/>
      <c r="H10" s="158"/>
      <c r="I10" s="159"/>
      <c r="J10" s="151"/>
    </row>
    <row r="11" spans="1:15" ht="24" customHeight="1">
      <c r="A11" s="132"/>
      <c r="B11" s="140" t="s">
        <v>10</v>
      </c>
      <c r="D11" s="277"/>
      <c r="E11" s="277"/>
      <c r="F11" s="277"/>
      <c r="G11" s="277"/>
      <c r="H11" s="153" t="s">
        <v>8</v>
      </c>
      <c r="I11" s="1"/>
      <c r="J11" s="144"/>
    </row>
    <row r="12" spans="1:15" ht="15.75" customHeight="1">
      <c r="A12" s="132"/>
      <c r="B12" s="145"/>
      <c r="C12" s="142"/>
      <c r="D12" s="264"/>
      <c r="E12" s="264"/>
      <c r="F12" s="264"/>
      <c r="G12" s="264"/>
      <c r="H12" s="153" t="s">
        <v>9</v>
      </c>
      <c r="I12" s="1"/>
      <c r="J12" s="144"/>
    </row>
    <row r="13" spans="1:15" ht="15.75" customHeight="1">
      <c r="A13" s="132"/>
      <c r="B13" s="146"/>
      <c r="C13" s="2"/>
      <c r="D13" s="278"/>
      <c r="E13" s="278"/>
      <c r="F13" s="278"/>
      <c r="G13" s="278"/>
      <c r="H13" s="160"/>
      <c r="I13" s="149"/>
      <c r="J13" s="151"/>
    </row>
    <row r="14" spans="1:15" ht="24" hidden="1" customHeight="1">
      <c r="A14" s="132"/>
      <c r="B14" s="161" t="s">
        <v>11</v>
      </c>
      <c r="C14" s="162"/>
      <c r="D14" s="163"/>
      <c r="E14" s="164"/>
      <c r="F14" s="164"/>
      <c r="G14" s="164"/>
      <c r="H14" s="165"/>
      <c r="I14" s="164"/>
      <c r="J14" s="166"/>
    </row>
    <row r="15" spans="1:15" ht="32.25" customHeight="1">
      <c r="A15" s="132"/>
      <c r="B15" s="154" t="s">
        <v>12</v>
      </c>
      <c r="C15" s="167"/>
      <c r="D15" s="158"/>
      <c r="E15" s="279"/>
      <c r="F15" s="279"/>
      <c r="G15" s="280"/>
      <c r="H15" s="280"/>
      <c r="I15" s="280" t="s">
        <v>13</v>
      </c>
      <c r="J15" s="281"/>
    </row>
    <row r="16" spans="1:15" ht="23.25" customHeight="1">
      <c r="A16" s="168" t="s">
        <v>14</v>
      </c>
      <c r="B16" s="169" t="s">
        <v>14</v>
      </c>
      <c r="C16" s="170"/>
      <c r="D16" s="171"/>
      <c r="E16" s="282"/>
      <c r="F16" s="283"/>
      <c r="G16" s="282"/>
      <c r="H16" s="283"/>
      <c r="I16" s="282">
        <f>SUMIF(F47:F47,A16,I47:I47)+SUMIF(F47:F47,"PSU",I47:I47)</f>
        <v>0</v>
      </c>
      <c r="J16" s="284"/>
    </row>
    <row r="17" spans="1:10" ht="23.25" customHeight="1">
      <c r="A17" s="168" t="s">
        <v>15</v>
      </c>
      <c r="B17" s="169" t="s">
        <v>15</v>
      </c>
      <c r="C17" s="170"/>
      <c r="D17" s="171"/>
      <c r="E17" s="282"/>
      <c r="F17" s="283"/>
      <c r="G17" s="282"/>
      <c r="H17" s="283"/>
      <c r="I17" s="282">
        <f>SUMIF(F47:F47,A17,I47:I47)</f>
        <v>0</v>
      </c>
      <c r="J17" s="284"/>
    </row>
    <row r="18" spans="1:10" ht="23.25" customHeight="1">
      <c r="A18" s="168" t="s">
        <v>16</v>
      </c>
      <c r="B18" s="169" t="s">
        <v>16</v>
      </c>
      <c r="C18" s="170"/>
      <c r="D18" s="171"/>
      <c r="E18" s="282"/>
      <c r="F18" s="283"/>
      <c r="G18" s="282"/>
      <c r="H18" s="283"/>
      <c r="I18" s="282">
        <f>SUMIF(F47:F47,A18,I47:I47)</f>
        <v>0</v>
      </c>
      <c r="J18" s="284"/>
    </row>
    <row r="19" spans="1:10" ht="23.25" customHeight="1">
      <c r="A19" s="168" t="s">
        <v>17</v>
      </c>
      <c r="B19" s="169" t="s">
        <v>18</v>
      </c>
      <c r="C19" s="170"/>
      <c r="D19" s="171"/>
      <c r="E19" s="282"/>
      <c r="F19" s="283"/>
      <c r="G19" s="282"/>
      <c r="H19" s="283"/>
      <c r="I19" s="282">
        <f>SUMIF(F47:F47,A19,I47:I47)</f>
        <v>0</v>
      </c>
      <c r="J19" s="284"/>
    </row>
    <row r="20" spans="1:10" ht="23.25" customHeight="1">
      <c r="A20" s="168" t="s">
        <v>19</v>
      </c>
      <c r="B20" s="169" t="s">
        <v>20</v>
      </c>
      <c r="C20" s="170"/>
      <c r="D20" s="171"/>
      <c r="E20" s="282"/>
      <c r="F20" s="283"/>
      <c r="G20" s="282"/>
      <c r="H20" s="283"/>
      <c r="I20" s="282">
        <f>SUMIF(F47:F47,A20,I47:I47)</f>
        <v>0</v>
      </c>
      <c r="J20" s="284"/>
    </row>
    <row r="21" spans="1:10" ht="23.25" customHeight="1">
      <c r="A21" s="132"/>
      <c r="B21" s="172" t="s">
        <v>13</v>
      </c>
      <c r="C21" s="173"/>
      <c r="D21" s="174"/>
      <c r="E21" s="287"/>
      <c r="F21" s="288"/>
      <c r="G21" s="287"/>
      <c r="H21" s="288"/>
      <c r="I21" s="287">
        <f>SUM(I16:J20)</f>
        <v>0</v>
      </c>
      <c r="J21" s="289"/>
    </row>
    <row r="22" spans="1:10" ht="33" customHeight="1">
      <c r="A22" s="132"/>
      <c r="B22" s="175" t="s">
        <v>21</v>
      </c>
      <c r="C22" s="170"/>
      <c r="D22" s="171"/>
      <c r="E22" s="176"/>
      <c r="F22" s="177"/>
      <c r="G22" s="178"/>
      <c r="H22" s="178"/>
      <c r="I22" s="178"/>
      <c r="J22" s="179"/>
    </row>
    <row r="23" spans="1:10" ht="23.25" customHeight="1">
      <c r="A23" s="132"/>
      <c r="B23" s="180" t="s">
        <v>22</v>
      </c>
      <c r="C23" s="170"/>
      <c r="D23" s="171"/>
      <c r="E23" s="181">
        <v>15</v>
      </c>
      <c r="F23" s="177" t="s">
        <v>23</v>
      </c>
      <c r="G23" s="285">
        <v>0</v>
      </c>
      <c r="H23" s="286"/>
      <c r="I23" s="286"/>
      <c r="J23" s="179" t="str">
        <f t="shared" ref="J23:J28" si="0">Mena</f>
        <v>CZK</v>
      </c>
    </row>
    <row r="24" spans="1:10" ht="23.25" customHeight="1">
      <c r="A24" s="132"/>
      <c r="B24" s="180" t="s">
        <v>24</v>
      </c>
      <c r="C24" s="170"/>
      <c r="D24" s="171"/>
      <c r="E24" s="181">
        <f>SazbaDPH1</f>
        <v>15</v>
      </c>
      <c r="F24" s="177" t="s">
        <v>23</v>
      </c>
      <c r="G24" s="290">
        <f>ZakladDPHSni*SazbaDPH1/100</f>
        <v>0</v>
      </c>
      <c r="H24" s="291"/>
      <c r="I24" s="291"/>
      <c r="J24" s="179" t="str">
        <f t="shared" si="0"/>
        <v>CZK</v>
      </c>
    </row>
    <row r="25" spans="1:10" ht="23.25" customHeight="1">
      <c r="A25" s="132"/>
      <c r="B25" s="180" t="s">
        <v>25</v>
      </c>
      <c r="C25" s="170"/>
      <c r="D25" s="171"/>
      <c r="E25" s="181">
        <v>21</v>
      </c>
      <c r="F25" s="177" t="s">
        <v>23</v>
      </c>
      <c r="G25" s="285">
        <f>I21</f>
        <v>0</v>
      </c>
      <c r="H25" s="286"/>
      <c r="I25" s="286"/>
      <c r="J25" s="179" t="str">
        <f t="shared" si="0"/>
        <v>CZK</v>
      </c>
    </row>
    <row r="26" spans="1:10" ht="23.25" customHeight="1">
      <c r="A26" s="132"/>
      <c r="B26" s="182" t="s">
        <v>26</v>
      </c>
      <c r="C26" s="183"/>
      <c r="D26" s="158"/>
      <c r="E26" s="184">
        <f>SazbaDPH2</f>
        <v>21</v>
      </c>
      <c r="F26" s="185" t="s">
        <v>23</v>
      </c>
      <c r="G26" s="293">
        <f>ZakladDPHZakl*SazbaDPH2/100</f>
        <v>0</v>
      </c>
      <c r="H26" s="294"/>
      <c r="I26" s="294"/>
      <c r="J26" s="186" t="str">
        <f t="shared" si="0"/>
        <v>CZK</v>
      </c>
    </row>
    <row r="27" spans="1:10" ht="23.25" customHeight="1" thickBot="1">
      <c r="A27" s="132"/>
      <c r="B27" s="140" t="s">
        <v>27</v>
      </c>
      <c r="C27" s="187"/>
      <c r="D27" s="188"/>
      <c r="E27" s="187"/>
      <c r="F27" s="189"/>
      <c r="G27" s="295">
        <f>0</f>
        <v>0</v>
      </c>
      <c r="H27" s="295"/>
      <c r="I27" s="295"/>
      <c r="J27" s="190" t="str">
        <f t="shared" si="0"/>
        <v>CZK</v>
      </c>
    </row>
    <row r="28" spans="1:10" ht="27.75" hidden="1" customHeight="1">
      <c r="A28" s="132"/>
      <c r="B28" s="191" t="s">
        <v>28</v>
      </c>
      <c r="C28" s="192"/>
      <c r="D28" s="192"/>
      <c r="E28" s="193"/>
      <c r="F28" s="194"/>
      <c r="G28" s="296" t="e">
        <f>ZakladDPHSniVypocet+ZakladDPHZaklVypocet</f>
        <v>#REF!</v>
      </c>
      <c r="H28" s="296"/>
      <c r="I28" s="296"/>
      <c r="J28" s="195" t="str">
        <f t="shared" si="0"/>
        <v>CZK</v>
      </c>
    </row>
    <row r="29" spans="1:10" ht="27.75" customHeight="1" thickBot="1">
      <c r="A29" s="132"/>
      <c r="B29" s="191" t="s">
        <v>29</v>
      </c>
      <c r="C29" s="196"/>
      <c r="D29" s="196"/>
      <c r="E29" s="196"/>
      <c r="F29" s="196"/>
      <c r="G29" s="297">
        <f>ZakladDPHSni+DPHSni+ZakladDPHZakl+DPHZakl+Zaokrouhleni</f>
        <v>0</v>
      </c>
      <c r="H29" s="297"/>
      <c r="I29" s="297"/>
      <c r="J29" s="197" t="s">
        <v>30</v>
      </c>
    </row>
    <row r="30" spans="1:10" ht="12.75" customHeight="1">
      <c r="A30" s="132"/>
      <c r="B30" s="132"/>
      <c r="J30" s="198"/>
    </row>
    <row r="31" spans="1:10" ht="78.75" customHeight="1">
      <c r="A31" s="132"/>
      <c r="B31" s="298"/>
      <c r="C31" s="299"/>
      <c r="D31" s="299"/>
      <c r="E31" s="299"/>
      <c r="F31" s="299"/>
      <c r="G31" s="299"/>
      <c r="H31" s="299"/>
      <c r="I31" s="299"/>
      <c r="J31" s="300"/>
    </row>
    <row r="32" spans="1:10" ht="18.75" customHeight="1">
      <c r="A32" s="132"/>
      <c r="B32" s="199"/>
      <c r="C32" s="200" t="s">
        <v>31</v>
      </c>
      <c r="D32" s="201"/>
      <c r="E32" s="201"/>
      <c r="F32" s="200" t="s">
        <v>32</v>
      </c>
      <c r="G32" s="201"/>
      <c r="H32" s="202">
        <f ca="1">TODAY()</f>
        <v>45520</v>
      </c>
      <c r="I32" s="201"/>
      <c r="J32" s="198"/>
    </row>
    <row r="33" spans="1:10" ht="47.25" customHeight="1">
      <c r="A33" s="132"/>
      <c r="B33" s="132"/>
      <c r="J33" s="198"/>
    </row>
    <row r="34" spans="1:10" s="204" customFormat="1" ht="18.75" customHeight="1">
      <c r="A34" s="203"/>
      <c r="B34" s="203"/>
      <c r="D34" s="205"/>
      <c r="E34" s="205"/>
      <c r="G34" s="205"/>
      <c r="H34" s="205"/>
      <c r="I34" s="205"/>
      <c r="J34" s="206"/>
    </row>
    <row r="35" spans="1:10" ht="12.75" customHeight="1">
      <c r="A35" s="132"/>
      <c r="B35" s="132"/>
      <c r="D35" s="301" t="s">
        <v>33</v>
      </c>
      <c r="E35" s="301"/>
      <c r="H35" s="207" t="s">
        <v>34</v>
      </c>
      <c r="J35" s="198"/>
    </row>
    <row r="36" spans="1:10" ht="13.5" customHeight="1" thickBot="1">
      <c r="A36" s="208"/>
      <c r="B36" s="208"/>
      <c r="C36" s="209"/>
      <c r="D36" s="209"/>
      <c r="E36" s="209"/>
      <c r="F36" s="209"/>
      <c r="G36" s="209"/>
      <c r="H36" s="209"/>
      <c r="I36" s="209"/>
      <c r="J36" s="210"/>
    </row>
    <row r="37" spans="1:10" ht="27" hidden="1" customHeight="1">
      <c r="B37" s="211" t="s">
        <v>35</v>
      </c>
      <c r="C37" s="212"/>
      <c r="D37" s="212"/>
      <c r="E37" s="212"/>
      <c r="F37" s="213"/>
      <c r="G37" s="213"/>
      <c r="H37" s="213"/>
      <c r="I37" s="213"/>
      <c r="J37" s="212"/>
    </row>
    <row r="38" spans="1:10" ht="25.5" hidden="1" customHeight="1">
      <c r="A38" s="214" t="s">
        <v>36</v>
      </c>
      <c r="B38" s="215" t="s">
        <v>37</v>
      </c>
      <c r="C38" s="216" t="s">
        <v>38</v>
      </c>
      <c r="D38" s="217"/>
      <c r="E38" s="217"/>
      <c r="F38" s="218" t="str">
        <f>B23</f>
        <v>Základ pro sníženou DPH</v>
      </c>
      <c r="G38" s="218" t="str">
        <f>B25</f>
        <v>Základ pro základní DPH</v>
      </c>
      <c r="H38" s="219" t="s">
        <v>39</v>
      </c>
      <c r="I38" s="219" t="s">
        <v>0</v>
      </c>
      <c r="J38" s="220" t="s">
        <v>23</v>
      </c>
    </row>
    <row r="39" spans="1:10" ht="25.5" hidden="1" customHeight="1">
      <c r="A39" s="214">
        <v>1</v>
      </c>
      <c r="B39" s="221" t="s">
        <v>40</v>
      </c>
      <c r="C39" s="302" t="s">
        <v>41</v>
      </c>
      <c r="D39" s="303"/>
      <c r="E39" s="303"/>
      <c r="F39" s="222" t="e">
        <f>[1]Pol!O210</f>
        <v>#REF!</v>
      </c>
      <c r="G39" s="223" t="e">
        <f>[1]Pol!P210</f>
        <v>#REF!</v>
      </c>
      <c r="H39" s="224" t="e">
        <f>(F39*SazbaDPH1/100)+(G39*SazbaDPH2/100)</f>
        <v>#REF!</v>
      </c>
      <c r="I39" s="224" t="e">
        <f>F39+G39+H39</f>
        <v>#REF!</v>
      </c>
      <c r="J39" s="225" t="e">
        <f>IF(CenaCelkemVypocet=0,"",I39/CenaCelkemVypocet*100)</f>
        <v>#REF!</v>
      </c>
    </row>
    <row r="40" spans="1:10" ht="25.5" hidden="1" customHeight="1">
      <c r="A40" s="214"/>
      <c r="B40" s="304" t="s">
        <v>42</v>
      </c>
      <c r="C40" s="305"/>
      <c r="D40" s="305"/>
      <c r="E40" s="306"/>
      <c r="F40" s="226" t="e">
        <f>SUMIF(A39:A39,"=1",F39:F39)</f>
        <v>#REF!</v>
      </c>
      <c r="G40" s="227" t="e">
        <f>SUMIF(A39:A39,"=1",G39:G39)</f>
        <v>#REF!</v>
      </c>
      <c r="H40" s="227" t="e">
        <f>SUMIF(A39:A39,"=1",H39:H39)</f>
        <v>#REF!</v>
      </c>
      <c r="I40" s="227" t="e">
        <f>SUMIF(A39:A39,"=1",I39:I39)</f>
        <v>#REF!</v>
      </c>
      <c r="J40" s="228" t="e">
        <f>SUMIF(A39:A39,"=1",J39:J39)</f>
        <v>#REF!</v>
      </c>
    </row>
    <row r="44" spans="1:10" ht="15.75">
      <c r="B44" s="229" t="s">
        <v>43</v>
      </c>
    </row>
    <row r="46" spans="1:10" ht="25.5" customHeight="1">
      <c r="A46" s="230"/>
      <c r="B46" s="231" t="s">
        <v>37</v>
      </c>
      <c r="C46" s="231" t="s">
        <v>38</v>
      </c>
      <c r="D46" s="232"/>
      <c r="E46" s="232"/>
      <c r="F46" s="233" t="s">
        <v>44</v>
      </c>
      <c r="G46" s="233"/>
      <c r="H46" s="233"/>
      <c r="I46" s="307" t="s">
        <v>13</v>
      </c>
      <c r="J46" s="307"/>
    </row>
    <row r="47" spans="1:10" ht="25.5" customHeight="1">
      <c r="A47" s="234"/>
      <c r="B47" s="235"/>
      <c r="C47" s="308" t="s">
        <v>76</v>
      </c>
      <c r="D47" s="309"/>
      <c r="E47" s="309"/>
      <c r="F47" s="236" t="s">
        <v>15</v>
      </c>
      <c r="G47" s="237"/>
      <c r="H47" s="237"/>
      <c r="I47" s="310">
        <f>Pol!G258</f>
        <v>0</v>
      </c>
      <c r="J47" s="310"/>
    </row>
    <row r="48" spans="1:10" ht="25.5" customHeight="1">
      <c r="A48" s="238"/>
      <c r="B48" s="239" t="s">
        <v>0</v>
      </c>
      <c r="C48" s="239"/>
      <c r="D48" s="240"/>
      <c r="E48" s="240"/>
      <c r="F48" s="241"/>
      <c r="G48" s="242"/>
      <c r="H48" s="242"/>
      <c r="I48" s="292">
        <f>SUM(I47:I47)</f>
        <v>0</v>
      </c>
      <c r="J48" s="292"/>
    </row>
    <row r="49" spans="6:10">
      <c r="F49" s="243"/>
      <c r="G49" s="243"/>
      <c r="H49" s="243"/>
      <c r="I49" s="243"/>
      <c r="J49" s="243"/>
    </row>
    <row r="50" spans="6:10">
      <c r="F50" s="243"/>
      <c r="G50" s="243"/>
      <c r="H50" s="243"/>
      <c r="I50" s="243"/>
      <c r="J50" s="243"/>
    </row>
    <row r="51" spans="6:10">
      <c r="F51" s="243"/>
      <c r="G51" s="243"/>
      <c r="H51" s="243"/>
      <c r="I51" s="243"/>
      <c r="J51" s="243"/>
    </row>
  </sheetData>
  <sheetProtection algorithmName="SHA-512" hashValue="mt+efsUvvUueOfckQ9szWgLaASDFboNdYQJ8kiuV63PfPQnBpfKeCchzOvTM2A9y96pIvQUxw+K3W2WeKoMoGA==" saltValue="xDVAZuTwBc2B6iwm5KsRSQ==" spinCount="100000" sheet="1" objects="1" scenarios="1"/>
  <mergeCells count="43"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3:G13"/>
    <mergeCell ref="E15:F15"/>
    <mergeCell ref="G15:H15"/>
    <mergeCell ref="I15:J15"/>
    <mergeCell ref="E16:F16"/>
    <mergeCell ref="G16:H16"/>
    <mergeCell ref="I16:J16"/>
    <mergeCell ref="D12:G12"/>
    <mergeCell ref="B1:J1"/>
    <mergeCell ref="D2:J2"/>
    <mergeCell ref="D3:J3"/>
    <mergeCell ref="D4:J4"/>
    <mergeCell ref="D11:G11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58"/>
  <sheetViews>
    <sheetView showZeros="0" tabSelected="1" view="pageBreakPreview" topLeftCell="A91" zoomScaleNormal="100" zoomScaleSheetLayoutView="100" workbookViewId="0">
      <selection activeCell="F100" sqref="F100"/>
    </sheetView>
  </sheetViews>
  <sheetFormatPr defaultRowHeight="12" outlineLevelRow="1"/>
  <cols>
    <col min="1" max="1" width="5" style="4" customWidth="1"/>
    <col min="2" max="2" width="16.83203125" style="129" customWidth="1"/>
    <col min="3" max="3" width="79.6640625" style="129" customWidth="1"/>
    <col min="4" max="4" width="5.33203125" style="3" customWidth="1"/>
    <col min="5" max="5" width="10.1640625" style="130" customWidth="1"/>
    <col min="6" max="6" width="15.33203125" style="4" customWidth="1"/>
    <col min="7" max="7" width="14.83203125" style="4" customWidth="1"/>
    <col min="8" max="8" width="10.6640625" style="3" hidden="1" customWidth="1"/>
    <col min="9" max="10" width="17.33203125" style="4" customWidth="1"/>
    <col min="11" max="14" width="9.33203125" style="4"/>
    <col min="15" max="25" width="0" style="4" hidden="1" customWidth="1"/>
    <col min="26" max="256" width="9.33203125" style="4"/>
    <col min="257" max="257" width="5" style="4" customWidth="1"/>
    <col min="258" max="258" width="16.83203125" style="4" customWidth="1"/>
    <col min="259" max="259" width="59.1640625" style="4" customWidth="1"/>
    <col min="260" max="260" width="5.33203125" style="4" customWidth="1"/>
    <col min="261" max="261" width="12.33203125" style="4" customWidth="1"/>
    <col min="262" max="262" width="11.5" style="4" customWidth="1"/>
    <col min="263" max="263" width="14.83203125" style="4" customWidth="1"/>
    <col min="264" max="264" width="10.6640625" style="4" customWidth="1"/>
    <col min="265" max="270" width="9.33203125" style="4"/>
    <col min="271" max="281" width="0" style="4" hidden="1" customWidth="1"/>
    <col min="282" max="512" width="9.33203125" style="4"/>
    <col min="513" max="513" width="5" style="4" customWidth="1"/>
    <col min="514" max="514" width="16.83203125" style="4" customWidth="1"/>
    <col min="515" max="515" width="59.1640625" style="4" customWidth="1"/>
    <col min="516" max="516" width="5.33203125" style="4" customWidth="1"/>
    <col min="517" max="517" width="12.33203125" style="4" customWidth="1"/>
    <col min="518" max="518" width="11.5" style="4" customWidth="1"/>
    <col min="519" max="519" width="14.83203125" style="4" customWidth="1"/>
    <col min="520" max="520" width="10.6640625" style="4" customWidth="1"/>
    <col min="521" max="526" width="9.33203125" style="4"/>
    <col min="527" max="537" width="0" style="4" hidden="1" customWidth="1"/>
    <col min="538" max="768" width="9.33203125" style="4"/>
    <col min="769" max="769" width="5" style="4" customWidth="1"/>
    <col min="770" max="770" width="16.83203125" style="4" customWidth="1"/>
    <col min="771" max="771" width="59.1640625" style="4" customWidth="1"/>
    <col min="772" max="772" width="5.33203125" style="4" customWidth="1"/>
    <col min="773" max="773" width="12.33203125" style="4" customWidth="1"/>
    <col min="774" max="774" width="11.5" style="4" customWidth="1"/>
    <col min="775" max="775" width="14.83203125" style="4" customWidth="1"/>
    <col min="776" max="776" width="10.6640625" style="4" customWidth="1"/>
    <col min="777" max="782" width="9.33203125" style="4"/>
    <col min="783" max="793" width="0" style="4" hidden="1" customWidth="1"/>
    <col min="794" max="1024" width="9.33203125" style="4"/>
    <col min="1025" max="1025" width="5" style="4" customWidth="1"/>
    <col min="1026" max="1026" width="16.83203125" style="4" customWidth="1"/>
    <col min="1027" max="1027" width="59.1640625" style="4" customWidth="1"/>
    <col min="1028" max="1028" width="5.33203125" style="4" customWidth="1"/>
    <col min="1029" max="1029" width="12.33203125" style="4" customWidth="1"/>
    <col min="1030" max="1030" width="11.5" style="4" customWidth="1"/>
    <col min="1031" max="1031" width="14.83203125" style="4" customWidth="1"/>
    <col min="1032" max="1032" width="10.6640625" style="4" customWidth="1"/>
    <col min="1033" max="1038" width="9.33203125" style="4"/>
    <col min="1039" max="1049" width="0" style="4" hidden="1" customWidth="1"/>
    <col min="1050" max="1280" width="9.33203125" style="4"/>
    <col min="1281" max="1281" width="5" style="4" customWidth="1"/>
    <col min="1282" max="1282" width="16.83203125" style="4" customWidth="1"/>
    <col min="1283" max="1283" width="59.1640625" style="4" customWidth="1"/>
    <col min="1284" max="1284" width="5.33203125" style="4" customWidth="1"/>
    <col min="1285" max="1285" width="12.33203125" style="4" customWidth="1"/>
    <col min="1286" max="1286" width="11.5" style="4" customWidth="1"/>
    <col min="1287" max="1287" width="14.83203125" style="4" customWidth="1"/>
    <col min="1288" max="1288" width="10.6640625" style="4" customWidth="1"/>
    <col min="1289" max="1294" width="9.33203125" style="4"/>
    <col min="1295" max="1305" width="0" style="4" hidden="1" customWidth="1"/>
    <col min="1306" max="1536" width="9.33203125" style="4"/>
    <col min="1537" max="1537" width="5" style="4" customWidth="1"/>
    <col min="1538" max="1538" width="16.83203125" style="4" customWidth="1"/>
    <col min="1539" max="1539" width="59.1640625" style="4" customWidth="1"/>
    <col min="1540" max="1540" width="5.33203125" style="4" customWidth="1"/>
    <col min="1541" max="1541" width="12.33203125" style="4" customWidth="1"/>
    <col min="1542" max="1542" width="11.5" style="4" customWidth="1"/>
    <col min="1543" max="1543" width="14.83203125" style="4" customWidth="1"/>
    <col min="1544" max="1544" width="10.6640625" style="4" customWidth="1"/>
    <col min="1545" max="1550" width="9.33203125" style="4"/>
    <col min="1551" max="1561" width="0" style="4" hidden="1" customWidth="1"/>
    <col min="1562" max="1792" width="9.33203125" style="4"/>
    <col min="1793" max="1793" width="5" style="4" customWidth="1"/>
    <col min="1794" max="1794" width="16.83203125" style="4" customWidth="1"/>
    <col min="1795" max="1795" width="59.1640625" style="4" customWidth="1"/>
    <col min="1796" max="1796" width="5.33203125" style="4" customWidth="1"/>
    <col min="1797" max="1797" width="12.33203125" style="4" customWidth="1"/>
    <col min="1798" max="1798" width="11.5" style="4" customWidth="1"/>
    <col min="1799" max="1799" width="14.83203125" style="4" customWidth="1"/>
    <col min="1800" max="1800" width="10.6640625" style="4" customWidth="1"/>
    <col min="1801" max="1806" width="9.33203125" style="4"/>
    <col min="1807" max="1817" width="0" style="4" hidden="1" customWidth="1"/>
    <col min="1818" max="2048" width="9.33203125" style="4"/>
    <col min="2049" max="2049" width="5" style="4" customWidth="1"/>
    <col min="2050" max="2050" width="16.83203125" style="4" customWidth="1"/>
    <col min="2051" max="2051" width="59.1640625" style="4" customWidth="1"/>
    <col min="2052" max="2052" width="5.33203125" style="4" customWidth="1"/>
    <col min="2053" max="2053" width="12.33203125" style="4" customWidth="1"/>
    <col min="2054" max="2054" width="11.5" style="4" customWidth="1"/>
    <col min="2055" max="2055" width="14.83203125" style="4" customWidth="1"/>
    <col min="2056" max="2056" width="10.6640625" style="4" customWidth="1"/>
    <col min="2057" max="2062" width="9.33203125" style="4"/>
    <col min="2063" max="2073" width="0" style="4" hidden="1" customWidth="1"/>
    <col min="2074" max="2304" width="9.33203125" style="4"/>
    <col min="2305" max="2305" width="5" style="4" customWidth="1"/>
    <col min="2306" max="2306" width="16.83203125" style="4" customWidth="1"/>
    <col min="2307" max="2307" width="59.1640625" style="4" customWidth="1"/>
    <col min="2308" max="2308" width="5.33203125" style="4" customWidth="1"/>
    <col min="2309" max="2309" width="12.33203125" style="4" customWidth="1"/>
    <col min="2310" max="2310" width="11.5" style="4" customWidth="1"/>
    <col min="2311" max="2311" width="14.83203125" style="4" customWidth="1"/>
    <col min="2312" max="2312" width="10.6640625" style="4" customWidth="1"/>
    <col min="2313" max="2318" width="9.33203125" style="4"/>
    <col min="2319" max="2329" width="0" style="4" hidden="1" customWidth="1"/>
    <col min="2330" max="2560" width="9.33203125" style="4"/>
    <col min="2561" max="2561" width="5" style="4" customWidth="1"/>
    <col min="2562" max="2562" width="16.83203125" style="4" customWidth="1"/>
    <col min="2563" max="2563" width="59.1640625" style="4" customWidth="1"/>
    <col min="2564" max="2564" width="5.33203125" style="4" customWidth="1"/>
    <col min="2565" max="2565" width="12.33203125" style="4" customWidth="1"/>
    <col min="2566" max="2566" width="11.5" style="4" customWidth="1"/>
    <col min="2567" max="2567" width="14.83203125" style="4" customWidth="1"/>
    <col min="2568" max="2568" width="10.6640625" style="4" customWidth="1"/>
    <col min="2569" max="2574" width="9.33203125" style="4"/>
    <col min="2575" max="2585" width="0" style="4" hidden="1" customWidth="1"/>
    <col min="2586" max="2816" width="9.33203125" style="4"/>
    <col min="2817" max="2817" width="5" style="4" customWidth="1"/>
    <col min="2818" max="2818" width="16.83203125" style="4" customWidth="1"/>
    <col min="2819" max="2819" width="59.1640625" style="4" customWidth="1"/>
    <col min="2820" max="2820" width="5.33203125" style="4" customWidth="1"/>
    <col min="2821" max="2821" width="12.33203125" style="4" customWidth="1"/>
    <col min="2822" max="2822" width="11.5" style="4" customWidth="1"/>
    <col min="2823" max="2823" width="14.83203125" style="4" customWidth="1"/>
    <col min="2824" max="2824" width="10.6640625" style="4" customWidth="1"/>
    <col min="2825" max="2830" width="9.33203125" style="4"/>
    <col min="2831" max="2841" width="0" style="4" hidden="1" customWidth="1"/>
    <col min="2842" max="3072" width="9.33203125" style="4"/>
    <col min="3073" max="3073" width="5" style="4" customWidth="1"/>
    <col min="3074" max="3074" width="16.83203125" style="4" customWidth="1"/>
    <col min="3075" max="3075" width="59.1640625" style="4" customWidth="1"/>
    <col min="3076" max="3076" width="5.33203125" style="4" customWidth="1"/>
    <col min="3077" max="3077" width="12.33203125" style="4" customWidth="1"/>
    <col min="3078" max="3078" width="11.5" style="4" customWidth="1"/>
    <col min="3079" max="3079" width="14.83203125" style="4" customWidth="1"/>
    <col min="3080" max="3080" width="10.6640625" style="4" customWidth="1"/>
    <col min="3081" max="3086" width="9.33203125" style="4"/>
    <col min="3087" max="3097" width="0" style="4" hidden="1" customWidth="1"/>
    <col min="3098" max="3328" width="9.33203125" style="4"/>
    <col min="3329" max="3329" width="5" style="4" customWidth="1"/>
    <col min="3330" max="3330" width="16.83203125" style="4" customWidth="1"/>
    <col min="3331" max="3331" width="59.1640625" style="4" customWidth="1"/>
    <col min="3332" max="3332" width="5.33203125" style="4" customWidth="1"/>
    <col min="3333" max="3333" width="12.33203125" style="4" customWidth="1"/>
    <col min="3334" max="3334" width="11.5" style="4" customWidth="1"/>
    <col min="3335" max="3335" width="14.83203125" style="4" customWidth="1"/>
    <col min="3336" max="3336" width="10.6640625" style="4" customWidth="1"/>
    <col min="3337" max="3342" width="9.33203125" style="4"/>
    <col min="3343" max="3353" width="0" style="4" hidden="1" customWidth="1"/>
    <col min="3354" max="3584" width="9.33203125" style="4"/>
    <col min="3585" max="3585" width="5" style="4" customWidth="1"/>
    <col min="3586" max="3586" width="16.83203125" style="4" customWidth="1"/>
    <col min="3587" max="3587" width="59.1640625" style="4" customWidth="1"/>
    <col min="3588" max="3588" width="5.33203125" style="4" customWidth="1"/>
    <col min="3589" max="3589" width="12.33203125" style="4" customWidth="1"/>
    <col min="3590" max="3590" width="11.5" style="4" customWidth="1"/>
    <col min="3591" max="3591" width="14.83203125" style="4" customWidth="1"/>
    <col min="3592" max="3592" width="10.6640625" style="4" customWidth="1"/>
    <col min="3593" max="3598" width="9.33203125" style="4"/>
    <col min="3599" max="3609" width="0" style="4" hidden="1" customWidth="1"/>
    <col min="3610" max="3840" width="9.33203125" style="4"/>
    <col min="3841" max="3841" width="5" style="4" customWidth="1"/>
    <col min="3842" max="3842" width="16.83203125" style="4" customWidth="1"/>
    <col min="3843" max="3843" width="59.1640625" style="4" customWidth="1"/>
    <col min="3844" max="3844" width="5.33203125" style="4" customWidth="1"/>
    <col min="3845" max="3845" width="12.33203125" style="4" customWidth="1"/>
    <col min="3846" max="3846" width="11.5" style="4" customWidth="1"/>
    <col min="3847" max="3847" width="14.83203125" style="4" customWidth="1"/>
    <col min="3848" max="3848" width="10.6640625" style="4" customWidth="1"/>
    <col min="3849" max="3854" width="9.33203125" style="4"/>
    <col min="3855" max="3865" width="0" style="4" hidden="1" customWidth="1"/>
    <col min="3866" max="4096" width="9.33203125" style="4"/>
    <col min="4097" max="4097" width="5" style="4" customWidth="1"/>
    <col min="4098" max="4098" width="16.83203125" style="4" customWidth="1"/>
    <col min="4099" max="4099" width="59.1640625" style="4" customWidth="1"/>
    <col min="4100" max="4100" width="5.33203125" style="4" customWidth="1"/>
    <col min="4101" max="4101" width="12.33203125" style="4" customWidth="1"/>
    <col min="4102" max="4102" width="11.5" style="4" customWidth="1"/>
    <col min="4103" max="4103" width="14.83203125" style="4" customWidth="1"/>
    <col min="4104" max="4104" width="10.6640625" style="4" customWidth="1"/>
    <col min="4105" max="4110" width="9.33203125" style="4"/>
    <col min="4111" max="4121" width="0" style="4" hidden="1" customWidth="1"/>
    <col min="4122" max="4352" width="9.33203125" style="4"/>
    <col min="4353" max="4353" width="5" style="4" customWidth="1"/>
    <col min="4354" max="4354" width="16.83203125" style="4" customWidth="1"/>
    <col min="4355" max="4355" width="59.1640625" style="4" customWidth="1"/>
    <col min="4356" max="4356" width="5.33203125" style="4" customWidth="1"/>
    <col min="4357" max="4357" width="12.33203125" style="4" customWidth="1"/>
    <col min="4358" max="4358" width="11.5" style="4" customWidth="1"/>
    <col min="4359" max="4359" width="14.83203125" style="4" customWidth="1"/>
    <col min="4360" max="4360" width="10.6640625" style="4" customWidth="1"/>
    <col min="4361" max="4366" width="9.33203125" style="4"/>
    <col min="4367" max="4377" width="0" style="4" hidden="1" customWidth="1"/>
    <col min="4378" max="4608" width="9.33203125" style="4"/>
    <col min="4609" max="4609" width="5" style="4" customWidth="1"/>
    <col min="4610" max="4610" width="16.83203125" style="4" customWidth="1"/>
    <col min="4611" max="4611" width="59.1640625" style="4" customWidth="1"/>
    <col min="4612" max="4612" width="5.33203125" style="4" customWidth="1"/>
    <col min="4613" max="4613" width="12.33203125" style="4" customWidth="1"/>
    <col min="4614" max="4614" width="11.5" style="4" customWidth="1"/>
    <col min="4615" max="4615" width="14.83203125" style="4" customWidth="1"/>
    <col min="4616" max="4616" width="10.6640625" style="4" customWidth="1"/>
    <col min="4617" max="4622" width="9.33203125" style="4"/>
    <col min="4623" max="4633" width="0" style="4" hidden="1" customWidth="1"/>
    <col min="4634" max="4864" width="9.33203125" style="4"/>
    <col min="4865" max="4865" width="5" style="4" customWidth="1"/>
    <col min="4866" max="4866" width="16.83203125" style="4" customWidth="1"/>
    <col min="4867" max="4867" width="59.1640625" style="4" customWidth="1"/>
    <col min="4868" max="4868" width="5.33203125" style="4" customWidth="1"/>
    <col min="4869" max="4869" width="12.33203125" style="4" customWidth="1"/>
    <col min="4870" max="4870" width="11.5" style="4" customWidth="1"/>
    <col min="4871" max="4871" width="14.83203125" style="4" customWidth="1"/>
    <col min="4872" max="4872" width="10.6640625" style="4" customWidth="1"/>
    <col min="4873" max="4878" width="9.33203125" style="4"/>
    <col min="4879" max="4889" width="0" style="4" hidden="1" customWidth="1"/>
    <col min="4890" max="5120" width="9.33203125" style="4"/>
    <col min="5121" max="5121" width="5" style="4" customWidth="1"/>
    <col min="5122" max="5122" width="16.83203125" style="4" customWidth="1"/>
    <col min="5123" max="5123" width="59.1640625" style="4" customWidth="1"/>
    <col min="5124" max="5124" width="5.33203125" style="4" customWidth="1"/>
    <col min="5125" max="5125" width="12.33203125" style="4" customWidth="1"/>
    <col min="5126" max="5126" width="11.5" style="4" customWidth="1"/>
    <col min="5127" max="5127" width="14.83203125" style="4" customWidth="1"/>
    <col min="5128" max="5128" width="10.6640625" style="4" customWidth="1"/>
    <col min="5129" max="5134" width="9.33203125" style="4"/>
    <col min="5135" max="5145" width="0" style="4" hidden="1" customWidth="1"/>
    <col min="5146" max="5376" width="9.33203125" style="4"/>
    <col min="5377" max="5377" width="5" style="4" customWidth="1"/>
    <col min="5378" max="5378" width="16.83203125" style="4" customWidth="1"/>
    <col min="5379" max="5379" width="59.1640625" style="4" customWidth="1"/>
    <col min="5380" max="5380" width="5.33203125" style="4" customWidth="1"/>
    <col min="5381" max="5381" width="12.33203125" style="4" customWidth="1"/>
    <col min="5382" max="5382" width="11.5" style="4" customWidth="1"/>
    <col min="5383" max="5383" width="14.83203125" style="4" customWidth="1"/>
    <col min="5384" max="5384" width="10.6640625" style="4" customWidth="1"/>
    <col min="5385" max="5390" width="9.33203125" style="4"/>
    <col min="5391" max="5401" width="0" style="4" hidden="1" customWidth="1"/>
    <col min="5402" max="5632" width="9.33203125" style="4"/>
    <col min="5633" max="5633" width="5" style="4" customWidth="1"/>
    <col min="5634" max="5634" width="16.83203125" style="4" customWidth="1"/>
    <col min="5635" max="5635" width="59.1640625" style="4" customWidth="1"/>
    <col min="5636" max="5636" width="5.33203125" style="4" customWidth="1"/>
    <col min="5637" max="5637" width="12.33203125" style="4" customWidth="1"/>
    <col min="5638" max="5638" width="11.5" style="4" customWidth="1"/>
    <col min="5639" max="5639" width="14.83203125" style="4" customWidth="1"/>
    <col min="5640" max="5640" width="10.6640625" style="4" customWidth="1"/>
    <col min="5641" max="5646" width="9.33203125" style="4"/>
    <col min="5647" max="5657" width="0" style="4" hidden="1" customWidth="1"/>
    <col min="5658" max="5888" width="9.33203125" style="4"/>
    <col min="5889" max="5889" width="5" style="4" customWidth="1"/>
    <col min="5890" max="5890" width="16.83203125" style="4" customWidth="1"/>
    <col min="5891" max="5891" width="59.1640625" style="4" customWidth="1"/>
    <col min="5892" max="5892" width="5.33203125" style="4" customWidth="1"/>
    <col min="5893" max="5893" width="12.33203125" style="4" customWidth="1"/>
    <col min="5894" max="5894" width="11.5" style="4" customWidth="1"/>
    <col min="5895" max="5895" width="14.83203125" style="4" customWidth="1"/>
    <col min="5896" max="5896" width="10.6640625" style="4" customWidth="1"/>
    <col min="5897" max="5902" width="9.33203125" style="4"/>
    <col min="5903" max="5913" width="0" style="4" hidden="1" customWidth="1"/>
    <col min="5914" max="6144" width="9.33203125" style="4"/>
    <col min="6145" max="6145" width="5" style="4" customWidth="1"/>
    <col min="6146" max="6146" width="16.83203125" style="4" customWidth="1"/>
    <col min="6147" max="6147" width="59.1640625" style="4" customWidth="1"/>
    <col min="6148" max="6148" width="5.33203125" style="4" customWidth="1"/>
    <col min="6149" max="6149" width="12.33203125" style="4" customWidth="1"/>
    <col min="6150" max="6150" width="11.5" style="4" customWidth="1"/>
    <col min="6151" max="6151" width="14.83203125" style="4" customWidth="1"/>
    <col min="6152" max="6152" width="10.6640625" style="4" customWidth="1"/>
    <col min="6153" max="6158" width="9.33203125" style="4"/>
    <col min="6159" max="6169" width="0" style="4" hidden="1" customWidth="1"/>
    <col min="6170" max="6400" width="9.33203125" style="4"/>
    <col min="6401" max="6401" width="5" style="4" customWidth="1"/>
    <col min="6402" max="6402" width="16.83203125" style="4" customWidth="1"/>
    <col min="6403" max="6403" width="59.1640625" style="4" customWidth="1"/>
    <col min="6404" max="6404" width="5.33203125" style="4" customWidth="1"/>
    <col min="6405" max="6405" width="12.33203125" style="4" customWidth="1"/>
    <col min="6406" max="6406" width="11.5" style="4" customWidth="1"/>
    <col min="6407" max="6407" width="14.83203125" style="4" customWidth="1"/>
    <col min="6408" max="6408" width="10.6640625" style="4" customWidth="1"/>
    <col min="6409" max="6414" width="9.33203125" style="4"/>
    <col min="6415" max="6425" width="0" style="4" hidden="1" customWidth="1"/>
    <col min="6426" max="6656" width="9.33203125" style="4"/>
    <col min="6657" max="6657" width="5" style="4" customWidth="1"/>
    <col min="6658" max="6658" width="16.83203125" style="4" customWidth="1"/>
    <col min="6659" max="6659" width="59.1640625" style="4" customWidth="1"/>
    <col min="6660" max="6660" width="5.33203125" style="4" customWidth="1"/>
    <col min="6661" max="6661" width="12.33203125" style="4" customWidth="1"/>
    <col min="6662" max="6662" width="11.5" style="4" customWidth="1"/>
    <col min="6663" max="6663" width="14.83203125" style="4" customWidth="1"/>
    <col min="6664" max="6664" width="10.6640625" style="4" customWidth="1"/>
    <col min="6665" max="6670" width="9.33203125" style="4"/>
    <col min="6671" max="6681" width="0" style="4" hidden="1" customWidth="1"/>
    <col min="6682" max="6912" width="9.33203125" style="4"/>
    <col min="6913" max="6913" width="5" style="4" customWidth="1"/>
    <col min="6914" max="6914" width="16.83203125" style="4" customWidth="1"/>
    <col min="6915" max="6915" width="59.1640625" style="4" customWidth="1"/>
    <col min="6916" max="6916" width="5.33203125" style="4" customWidth="1"/>
    <col min="6917" max="6917" width="12.33203125" style="4" customWidth="1"/>
    <col min="6918" max="6918" width="11.5" style="4" customWidth="1"/>
    <col min="6919" max="6919" width="14.83203125" style="4" customWidth="1"/>
    <col min="6920" max="6920" width="10.6640625" style="4" customWidth="1"/>
    <col min="6921" max="6926" width="9.33203125" style="4"/>
    <col min="6927" max="6937" width="0" style="4" hidden="1" customWidth="1"/>
    <col min="6938" max="7168" width="9.33203125" style="4"/>
    <col min="7169" max="7169" width="5" style="4" customWidth="1"/>
    <col min="7170" max="7170" width="16.83203125" style="4" customWidth="1"/>
    <col min="7171" max="7171" width="59.1640625" style="4" customWidth="1"/>
    <col min="7172" max="7172" width="5.33203125" style="4" customWidth="1"/>
    <col min="7173" max="7173" width="12.33203125" style="4" customWidth="1"/>
    <col min="7174" max="7174" width="11.5" style="4" customWidth="1"/>
    <col min="7175" max="7175" width="14.83203125" style="4" customWidth="1"/>
    <col min="7176" max="7176" width="10.6640625" style="4" customWidth="1"/>
    <col min="7177" max="7182" width="9.33203125" style="4"/>
    <col min="7183" max="7193" width="0" style="4" hidden="1" customWidth="1"/>
    <col min="7194" max="7424" width="9.33203125" style="4"/>
    <col min="7425" max="7425" width="5" style="4" customWidth="1"/>
    <col min="7426" max="7426" width="16.83203125" style="4" customWidth="1"/>
    <col min="7427" max="7427" width="59.1640625" style="4" customWidth="1"/>
    <col min="7428" max="7428" width="5.33203125" style="4" customWidth="1"/>
    <col min="7429" max="7429" width="12.33203125" style="4" customWidth="1"/>
    <col min="7430" max="7430" width="11.5" style="4" customWidth="1"/>
    <col min="7431" max="7431" width="14.83203125" style="4" customWidth="1"/>
    <col min="7432" max="7432" width="10.6640625" style="4" customWidth="1"/>
    <col min="7433" max="7438" width="9.33203125" style="4"/>
    <col min="7439" max="7449" width="0" style="4" hidden="1" customWidth="1"/>
    <col min="7450" max="7680" width="9.33203125" style="4"/>
    <col min="7681" max="7681" width="5" style="4" customWidth="1"/>
    <col min="7682" max="7682" width="16.83203125" style="4" customWidth="1"/>
    <col min="7683" max="7683" width="59.1640625" style="4" customWidth="1"/>
    <col min="7684" max="7684" width="5.33203125" style="4" customWidth="1"/>
    <col min="7685" max="7685" width="12.33203125" style="4" customWidth="1"/>
    <col min="7686" max="7686" width="11.5" style="4" customWidth="1"/>
    <col min="7687" max="7687" width="14.83203125" style="4" customWidth="1"/>
    <col min="7688" max="7688" width="10.6640625" style="4" customWidth="1"/>
    <col min="7689" max="7694" width="9.33203125" style="4"/>
    <col min="7695" max="7705" width="0" style="4" hidden="1" customWidth="1"/>
    <col min="7706" max="7936" width="9.33203125" style="4"/>
    <col min="7937" max="7937" width="5" style="4" customWidth="1"/>
    <col min="7938" max="7938" width="16.83203125" style="4" customWidth="1"/>
    <col min="7939" max="7939" width="59.1640625" style="4" customWidth="1"/>
    <col min="7940" max="7940" width="5.33203125" style="4" customWidth="1"/>
    <col min="7941" max="7941" width="12.33203125" style="4" customWidth="1"/>
    <col min="7942" max="7942" width="11.5" style="4" customWidth="1"/>
    <col min="7943" max="7943" width="14.83203125" style="4" customWidth="1"/>
    <col min="7944" max="7944" width="10.6640625" style="4" customWidth="1"/>
    <col min="7945" max="7950" width="9.33203125" style="4"/>
    <col min="7951" max="7961" width="0" style="4" hidden="1" customWidth="1"/>
    <col min="7962" max="8192" width="9.33203125" style="4"/>
    <col min="8193" max="8193" width="5" style="4" customWidth="1"/>
    <col min="8194" max="8194" width="16.83203125" style="4" customWidth="1"/>
    <col min="8195" max="8195" width="59.1640625" style="4" customWidth="1"/>
    <col min="8196" max="8196" width="5.33203125" style="4" customWidth="1"/>
    <col min="8197" max="8197" width="12.33203125" style="4" customWidth="1"/>
    <col min="8198" max="8198" width="11.5" style="4" customWidth="1"/>
    <col min="8199" max="8199" width="14.83203125" style="4" customWidth="1"/>
    <col min="8200" max="8200" width="10.6640625" style="4" customWidth="1"/>
    <col min="8201" max="8206" width="9.33203125" style="4"/>
    <col min="8207" max="8217" width="0" style="4" hidden="1" customWidth="1"/>
    <col min="8218" max="8448" width="9.33203125" style="4"/>
    <col min="8449" max="8449" width="5" style="4" customWidth="1"/>
    <col min="8450" max="8450" width="16.83203125" style="4" customWidth="1"/>
    <col min="8451" max="8451" width="59.1640625" style="4" customWidth="1"/>
    <col min="8452" max="8452" width="5.33203125" style="4" customWidth="1"/>
    <col min="8453" max="8453" width="12.33203125" style="4" customWidth="1"/>
    <col min="8454" max="8454" width="11.5" style="4" customWidth="1"/>
    <col min="8455" max="8455" width="14.83203125" style="4" customWidth="1"/>
    <col min="8456" max="8456" width="10.6640625" style="4" customWidth="1"/>
    <col min="8457" max="8462" width="9.33203125" style="4"/>
    <col min="8463" max="8473" width="0" style="4" hidden="1" customWidth="1"/>
    <col min="8474" max="8704" width="9.33203125" style="4"/>
    <col min="8705" max="8705" width="5" style="4" customWidth="1"/>
    <col min="8706" max="8706" width="16.83203125" style="4" customWidth="1"/>
    <col min="8707" max="8707" width="59.1640625" style="4" customWidth="1"/>
    <col min="8708" max="8708" width="5.33203125" style="4" customWidth="1"/>
    <col min="8709" max="8709" width="12.33203125" style="4" customWidth="1"/>
    <col min="8710" max="8710" width="11.5" style="4" customWidth="1"/>
    <col min="8711" max="8711" width="14.83203125" style="4" customWidth="1"/>
    <col min="8712" max="8712" width="10.6640625" style="4" customWidth="1"/>
    <col min="8713" max="8718" width="9.33203125" style="4"/>
    <col min="8719" max="8729" width="0" style="4" hidden="1" customWidth="1"/>
    <col min="8730" max="8960" width="9.33203125" style="4"/>
    <col min="8961" max="8961" width="5" style="4" customWidth="1"/>
    <col min="8962" max="8962" width="16.83203125" style="4" customWidth="1"/>
    <col min="8963" max="8963" width="59.1640625" style="4" customWidth="1"/>
    <col min="8964" max="8964" width="5.33203125" style="4" customWidth="1"/>
    <col min="8965" max="8965" width="12.33203125" style="4" customWidth="1"/>
    <col min="8966" max="8966" width="11.5" style="4" customWidth="1"/>
    <col min="8967" max="8967" width="14.83203125" style="4" customWidth="1"/>
    <col min="8968" max="8968" width="10.6640625" style="4" customWidth="1"/>
    <col min="8969" max="8974" width="9.33203125" style="4"/>
    <col min="8975" max="8985" width="0" style="4" hidden="1" customWidth="1"/>
    <col min="8986" max="9216" width="9.33203125" style="4"/>
    <col min="9217" max="9217" width="5" style="4" customWidth="1"/>
    <col min="9218" max="9218" width="16.83203125" style="4" customWidth="1"/>
    <col min="9219" max="9219" width="59.1640625" style="4" customWidth="1"/>
    <col min="9220" max="9220" width="5.33203125" style="4" customWidth="1"/>
    <col min="9221" max="9221" width="12.33203125" style="4" customWidth="1"/>
    <col min="9222" max="9222" width="11.5" style="4" customWidth="1"/>
    <col min="9223" max="9223" width="14.83203125" style="4" customWidth="1"/>
    <col min="9224" max="9224" width="10.6640625" style="4" customWidth="1"/>
    <col min="9225" max="9230" width="9.33203125" style="4"/>
    <col min="9231" max="9241" width="0" style="4" hidden="1" customWidth="1"/>
    <col min="9242" max="9472" width="9.33203125" style="4"/>
    <col min="9473" max="9473" width="5" style="4" customWidth="1"/>
    <col min="9474" max="9474" width="16.83203125" style="4" customWidth="1"/>
    <col min="9475" max="9475" width="59.1640625" style="4" customWidth="1"/>
    <col min="9476" max="9476" width="5.33203125" style="4" customWidth="1"/>
    <col min="9477" max="9477" width="12.33203125" style="4" customWidth="1"/>
    <col min="9478" max="9478" width="11.5" style="4" customWidth="1"/>
    <col min="9479" max="9479" width="14.83203125" style="4" customWidth="1"/>
    <col min="9480" max="9480" width="10.6640625" style="4" customWidth="1"/>
    <col min="9481" max="9486" width="9.33203125" style="4"/>
    <col min="9487" max="9497" width="0" style="4" hidden="1" customWidth="1"/>
    <col min="9498" max="9728" width="9.33203125" style="4"/>
    <col min="9729" max="9729" width="5" style="4" customWidth="1"/>
    <col min="9730" max="9730" width="16.83203125" style="4" customWidth="1"/>
    <col min="9731" max="9731" width="59.1640625" style="4" customWidth="1"/>
    <col min="9732" max="9732" width="5.33203125" style="4" customWidth="1"/>
    <col min="9733" max="9733" width="12.33203125" style="4" customWidth="1"/>
    <col min="9734" max="9734" width="11.5" style="4" customWidth="1"/>
    <col min="9735" max="9735" width="14.83203125" style="4" customWidth="1"/>
    <col min="9736" max="9736" width="10.6640625" style="4" customWidth="1"/>
    <col min="9737" max="9742" width="9.33203125" style="4"/>
    <col min="9743" max="9753" width="0" style="4" hidden="1" customWidth="1"/>
    <col min="9754" max="9984" width="9.33203125" style="4"/>
    <col min="9985" max="9985" width="5" style="4" customWidth="1"/>
    <col min="9986" max="9986" width="16.83203125" style="4" customWidth="1"/>
    <col min="9987" max="9987" width="59.1640625" style="4" customWidth="1"/>
    <col min="9988" max="9988" width="5.33203125" style="4" customWidth="1"/>
    <col min="9989" max="9989" width="12.33203125" style="4" customWidth="1"/>
    <col min="9990" max="9990" width="11.5" style="4" customWidth="1"/>
    <col min="9991" max="9991" width="14.83203125" style="4" customWidth="1"/>
    <col min="9992" max="9992" width="10.6640625" style="4" customWidth="1"/>
    <col min="9993" max="9998" width="9.33203125" style="4"/>
    <col min="9999" max="10009" width="0" style="4" hidden="1" customWidth="1"/>
    <col min="10010" max="10240" width="9.33203125" style="4"/>
    <col min="10241" max="10241" width="5" style="4" customWidth="1"/>
    <col min="10242" max="10242" width="16.83203125" style="4" customWidth="1"/>
    <col min="10243" max="10243" width="59.1640625" style="4" customWidth="1"/>
    <col min="10244" max="10244" width="5.33203125" style="4" customWidth="1"/>
    <col min="10245" max="10245" width="12.33203125" style="4" customWidth="1"/>
    <col min="10246" max="10246" width="11.5" style="4" customWidth="1"/>
    <col min="10247" max="10247" width="14.83203125" style="4" customWidth="1"/>
    <col min="10248" max="10248" width="10.6640625" style="4" customWidth="1"/>
    <col min="10249" max="10254" width="9.33203125" style="4"/>
    <col min="10255" max="10265" width="0" style="4" hidden="1" customWidth="1"/>
    <col min="10266" max="10496" width="9.33203125" style="4"/>
    <col min="10497" max="10497" width="5" style="4" customWidth="1"/>
    <col min="10498" max="10498" width="16.83203125" style="4" customWidth="1"/>
    <col min="10499" max="10499" width="59.1640625" style="4" customWidth="1"/>
    <col min="10500" max="10500" width="5.33203125" style="4" customWidth="1"/>
    <col min="10501" max="10501" width="12.33203125" style="4" customWidth="1"/>
    <col min="10502" max="10502" width="11.5" style="4" customWidth="1"/>
    <col min="10503" max="10503" width="14.83203125" style="4" customWidth="1"/>
    <col min="10504" max="10504" width="10.6640625" style="4" customWidth="1"/>
    <col min="10505" max="10510" width="9.33203125" style="4"/>
    <col min="10511" max="10521" width="0" style="4" hidden="1" customWidth="1"/>
    <col min="10522" max="10752" width="9.33203125" style="4"/>
    <col min="10753" max="10753" width="5" style="4" customWidth="1"/>
    <col min="10754" max="10754" width="16.83203125" style="4" customWidth="1"/>
    <col min="10755" max="10755" width="59.1640625" style="4" customWidth="1"/>
    <col min="10756" max="10756" width="5.33203125" style="4" customWidth="1"/>
    <col min="10757" max="10757" width="12.33203125" style="4" customWidth="1"/>
    <col min="10758" max="10758" width="11.5" style="4" customWidth="1"/>
    <col min="10759" max="10759" width="14.83203125" style="4" customWidth="1"/>
    <col min="10760" max="10760" width="10.6640625" style="4" customWidth="1"/>
    <col min="10761" max="10766" width="9.33203125" style="4"/>
    <col min="10767" max="10777" width="0" style="4" hidden="1" customWidth="1"/>
    <col min="10778" max="11008" width="9.33203125" style="4"/>
    <col min="11009" max="11009" width="5" style="4" customWidth="1"/>
    <col min="11010" max="11010" width="16.83203125" style="4" customWidth="1"/>
    <col min="11011" max="11011" width="59.1640625" style="4" customWidth="1"/>
    <col min="11012" max="11012" width="5.33203125" style="4" customWidth="1"/>
    <col min="11013" max="11013" width="12.33203125" style="4" customWidth="1"/>
    <col min="11014" max="11014" width="11.5" style="4" customWidth="1"/>
    <col min="11015" max="11015" width="14.83203125" style="4" customWidth="1"/>
    <col min="11016" max="11016" width="10.6640625" style="4" customWidth="1"/>
    <col min="11017" max="11022" width="9.33203125" style="4"/>
    <col min="11023" max="11033" width="0" style="4" hidden="1" customWidth="1"/>
    <col min="11034" max="11264" width="9.33203125" style="4"/>
    <col min="11265" max="11265" width="5" style="4" customWidth="1"/>
    <col min="11266" max="11266" width="16.83203125" style="4" customWidth="1"/>
    <col min="11267" max="11267" width="59.1640625" style="4" customWidth="1"/>
    <col min="11268" max="11268" width="5.33203125" style="4" customWidth="1"/>
    <col min="11269" max="11269" width="12.33203125" style="4" customWidth="1"/>
    <col min="11270" max="11270" width="11.5" style="4" customWidth="1"/>
    <col min="11271" max="11271" width="14.83203125" style="4" customWidth="1"/>
    <col min="11272" max="11272" width="10.6640625" style="4" customWidth="1"/>
    <col min="11273" max="11278" width="9.33203125" style="4"/>
    <col min="11279" max="11289" width="0" style="4" hidden="1" customWidth="1"/>
    <col min="11290" max="11520" width="9.33203125" style="4"/>
    <col min="11521" max="11521" width="5" style="4" customWidth="1"/>
    <col min="11522" max="11522" width="16.83203125" style="4" customWidth="1"/>
    <col min="11523" max="11523" width="59.1640625" style="4" customWidth="1"/>
    <col min="11524" max="11524" width="5.33203125" style="4" customWidth="1"/>
    <col min="11525" max="11525" width="12.33203125" style="4" customWidth="1"/>
    <col min="11526" max="11526" width="11.5" style="4" customWidth="1"/>
    <col min="11527" max="11527" width="14.83203125" style="4" customWidth="1"/>
    <col min="11528" max="11528" width="10.6640625" style="4" customWidth="1"/>
    <col min="11529" max="11534" width="9.33203125" style="4"/>
    <col min="11535" max="11545" width="0" style="4" hidden="1" customWidth="1"/>
    <col min="11546" max="11776" width="9.33203125" style="4"/>
    <col min="11777" max="11777" width="5" style="4" customWidth="1"/>
    <col min="11778" max="11778" width="16.83203125" style="4" customWidth="1"/>
    <col min="11779" max="11779" width="59.1640625" style="4" customWidth="1"/>
    <col min="11780" max="11780" width="5.33203125" style="4" customWidth="1"/>
    <col min="11781" max="11781" width="12.33203125" style="4" customWidth="1"/>
    <col min="11782" max="11782" width="11.5" style="4" customWidth="1"/>
    <col min="11783" max="11783" width="14.83203125" style="4" customWidth="1"/>
    <col min="11784" max="11784" width="10.6640625" style="4" customWidth="1"/>
    <col min="11785" max="11790" width="9.33203125" style="4"/>
    <col min="11791" max="11801" width="0" style="4" hidden="1" customWidth="1"/>
    <col min="11802" max="12032" width="9.33203125" style="4"/>
    <col min="12033" max="12033" width="5" style="4" customWidth="1"/>
    <col min="12034" max="12034" width="16.83203125" style="4" customWidth="1"/>
    <col min="12035" max="12035" width="59.1640625" style="4" customWidth="1"/>
    <col min="12036" max="12036" width="5.33203125" style="4" customWidth="1"/>
    <col min="12037" max="12037" width="12.33203125" style="4" customWidth="1"/>
    <col min="12038" max="12038" width="11.5" style="4" customWidth="1"/>
    <col min="12039" max="12039" width="14.83203125" style="4" customWidth="1"/>
    <col min="12040" max="12040" width="10.6640625" style="4" customWidth="1"/>
    <col min="12041" max="12046" width="9.33203125" style="4"/>
    <col min="12047" max="12057" width="0" style="4" hidden="1" customWidth="1"/>
    <col min="12058" max="12288" width="9.33203125" style="4"/>
    <col min="12289" max="12289" width="5" style="4" customWidth="1"/>
    <col min="12290" max="12290" width="16.83203125" style="4" customWidth="1"/>
    <col min="12291" max="12291" width="59.1640625" style="4" customWidth="1"/>
    <col min="12292" max="12292" width="5.33203125" style="4" customWidth="1"/>
    <col min="12293" max="12293" width="12.33203125" style="4" customWidth="1"/>
    <col min="12294" max="12294" width="11.5" style="4" customWidth="1"/>
    <col min="12295" max="12295" width="14.83203125" style="4" customWidth="1"/>
    <col min="12296" max="12296" width="10.6640625" style="4" customWidth="1"/>
    <col min="12297" max="12302" width="9.33203125" style="4"/>
    <col min="12303" max="12313" width="0" style="4" hidden="1" customWidth="1"/>
    <col min="12314" max="12544" width="9.33203125" style="4"/>
    <col min="12545" max="12545" width="5" style="4" customWidth="1"/>
    <col min="12546" max="12546" width="16.83203125" style="4" customWidth="1"/>
    <col min="12547" max="12547" width="59.1640625" style="4" customWidth="1"/>
    <col min="12548" max="12548" width="5.33203125" style="4" customWidth="1"/>
    <col min="12549" max="12549" width="12.33203125" style="4" customWidth="1"/>
    <col min="12550" max="12550" width="11.5" style="4" customWidth="1"/>
    <col min="12551" max="12551" width="14.83203125" style="4" customWidth="1"/>
    <col min="12552" max="12552" width="10.6640625" style="4" customWidth="1"/>
    <col min="12553" max="12558" width="9.33203125" style="4"/>
    <col min="12559" max="12569" width="0" style="4" hidden="1" customWidth="1"/>
    <col min="12570" max="12800" width="9.33203125" style="4"/>
    <col min="12801" max="12801" width="5" style="4" customWidth="1"/>
    <col min="12802" max="12802" width="16.83203125" style="4" customWidth="1"/>
    <col min="12803" max="12803" width="59.1640625" style="4" customWidth="1"/>
    <col min="12804" max="12804" width="5.33203125" style="4" customWidth="1"/>
    <col min="12805" max="12805" width="12.33203125" style="4" customWidth="1"/>
    <col min="12806" max="12806" width="11.5" style="4" customWidth="1"/>
    <col min="12807" max="12807" width="14.83203125" style="4" customWidth="1"/>
    <col min="12808" max="12808" width="10.6640625" style="4" customWidth="1"/>
    <col min="12809" max="12814" width="9.33203125" style="4"/>
    <col min="12815" max="12825" width="0" style="4" hidden="1" customWidth="1"/>
    <col min="12826" max="13056" width="9.33203125" style="4"/>
    <col min="13057" max="13057" width="5" style="4" customWidth="1"/>
    <col min="13058" max="13058" width="16.83203125" style="4" customWidth="1"/>
    <col min="13059" max="13059" width="59.1640625" style="4" customWidth="1"/>
    <col min="13060" max="13060" width="5.33203125" style="4" customWidth="1"/>
    <col min="13061" max="13061" width="12.33203125" style="4" customWidth="1"/>
    <col min="13062" max="13062" width="11.5" style="4" customWidth="1"/>
    <col min="13063" max="13063" width="14.83203125" style="4" customWidth="1"/>
    <col min="13064" max="13064" width="10.6640625" style="4" customWidth="1"/>
    <col min="13065" max="13070" width="9.33203125" style="4"/>
    <col min="13071" max="13081" width="0" style="4" hidden="1" customWidth="1"/>
    <col min="13082" max="13312" width="9.33203125" style="4"/>
    <col min="13313" max="13313" width="5" style="4" customWidth="1"/>
    <col min="13314" max="13314" width="16.83203125" style="4" customWidth="1"/>
    <col min="13315" max="13315" width="59.1640625" style="4" customWidth="1"/>
    <col min="13316" max="13316" width="5.33203125" style="4" customWidth="1"/>
    <col min="13317" max="13317" width="12.33203125" style="4" customWidth="1"/>
    <col min="13318" max="13318" width="11.5" style="4" customWidth="1"/>
    <col min="13319" max="13319" width="14.83203125" style="4" customWidth="1"/>
    <col min="13320" max="13320" width="10.6640625" style="4" customWidth="1"/>
    <col min="13321" max="13326" width="9.33203125" style="4"/>
    <col min="13327" max="13337" width="0" style="4" hidden="1" customWidth="1"/>
    <col min="13338" max="13568" width="9.33203125" style="4"/>
    <col min="13569" max="13569" width="5" style="4" customWidth="1"/>
    <col min="13570" max="13570" width="16.83203125" style="4" customWidth="1"/>
    <col min="13571" max="13571" width="59.1640625" style="4" customWidth="1"/>
    <col min="13572" max="13572" width="5.33203125" style="4" customWidth="1"/>
    <col min="13573" max="13573" width="12.33203125" style="4" customWidth="1"/>
    <col min="13574" max="13574" width="11.5" style="4" customWidth="1"/>
    <col min="13575" max="13575" width="14.83203125" style="4" customWidth="1"/>
    <col min="13576" max="13576" width="10.6640625" style="4" customWidth="1"/>
    <col min="13577" max="13582" width="9.33203125" style="4"/>
    <col min="13583" max="13593" width="0" style="4" hidden="1" customWidth="1"/>
    <col min="13594" max="13824" width="9.33203125" style="4"/>
    <col min="13825" max="13825" width="5" style="4" customWidth="1"/>
    <col min="13826" max="13826" width="16.83203125" style="4" customWidth="1"/>
    <col min="13827" max="13827" width="59.1640625" style="4" customWidth="1"/>
    <col min="13828" max="13828" width="5.33203125" style="4" customWidth="1"/>
    <col min="13829" max="13829" width="12.33203125" style="4" customWidth="1"/>
    <col min="13830" max="13830" width="11.5" style="4" customWidth="1"/>
    <col min="13831" max="13831" width="14.83203125" style="4" customWidth="1"/>
    <col min="13832" max="13832" width="10.6640625" style="4" customWidth="1"/>
    <col min="13833" max="13838" width="9.33203125" style="4"/>
    <col min="13839" max="13849" width="0" style="4" hidden="1" customWidth="1"/>
    <col min="13850" max="14080" width="9.33203125" style="4"/>
    <col min="14081" max="14081" width="5" style="4" customWidth="1"/>
    <col min="14082" max="14082" width="16.83203125" style="4" customWidth="1"/>
    <col min="14083" max="14083" width="59.1640625" style="4" customWidth="1"/>
    <col min="14084" max="14084" width="5.33203125" style="4" customWidth="1"/>
    <col min="14085" max="14085" width="12.33203125" style="4" customWidth="1"/>
    <col min="14086" max="14086" width="11.5" style="4" customWidth="1"/>
    <col min="14087" max="14087" width="14.83203125" style="4" customWidth="1"/>
    <col min="14088" max="14088" width="10.6640625" style="4" customWidth="1"/>
    <col min="14089" max="14094" width="9.33203125" style="4"/>
    <col min="14095" max="14105" width="0" style="4" hidden="1" customWidth="1"/>
    <col min="14106" max="14336" width="9.33203125" style="4"/>
    <col min="14337" max="14337" width="5" style="4" customWidth="1"/>
    <col min="14338" max="14338" width="16.83203125" style="4" customWidth="1"/>
    <col min="14339" max="14339" width="59.1640625" style="4" customWidth="1"/>
    <col min="14340" max="14340" width="5.33203125" style="4" customWidth="1"/>
    <col min="14341" max="14341" width="12.33203125" style="4" customWidth="1"/>
    <col min="14342" max="14342" width="11.5" style="4" customWidth="1"/>
    <col min="14343" max="14343" width="14.83203125" style="4" customWidth="1"/>
    <col min="14344" max="14344" width="10.6640625" style="4" customWidth="1"/>
    <col min="14345" max="14350" width="9.33203125" style="4"/>
    <col min="14351" max="14361" width="0" style="4" hidden="1" customWidth="1"/>
    <col min="14362" max="14592" width="9.33203125" style="4"/>
    <col min="14593" max="14593" width="5" style="4" customWidth="1"/>
    <col min="14594" max="14594" width="16.83203125" style="4" customWidth="1"/>
    <col min="14595" max="14595" width="59.1640625" style="4" customWidth="1"/>
    <col min="14596" max="14596" width="5.33203125" style="4" customWidth="1"/>
    <col min="14597" max="14597" width="12.33203125" style="4" customWidth="1"/>
    <col min="14598" max="14598" width="11.5" style="4" customWidth="1"/>
    <col min="14599" max="14599" width="14.83203125" style="4" customWidth="1"/>
    <col min="14600" max="14600" width="10.6640625" style="4" customWidth="1"/>
    <col min="14601" max="14606" width="9.33203125" style="4"/>
    <col min="14607" max="14617" width="0" style="4" hidden="1" customWidth="1"/>
    <col min="14618" max="14848" width="9.33203125" style="4"/>
    <col min="14849" max="14849" width="5" style="4" customWidth="1"/>
    <col min="14850" max="14850" width="16.83203125" style="4" customWidth="1"/>
    <col min="14851" max="14851" width="59.1640625" style="4" customWidth="1"/>
    <col min="14852" max="14852" width="5.33203125" style="4" customWidth="1"/>
    <col min="14853" max="14853" width="12.33203125" style="4" customWidth="1"/>
    <col min="14854" max="14854" width="11.5" style="4" customWidth="1"/>
    <col min="14855" max="14855" width="14.83203125" style="4" customWidth="1"/>
    <col min="14856" max="14856" width="10.6640625" style="4" customWidth="1"/>
    <col min="14857" max="14862" width="9.33203125" style="4"/>
    <col min="14863" max="14873" width="0" style="4" hidden="1" customWidth="1"/>
    <col min="14874" max="15104" width="9.33203125" style="4"/>
    <col min="15105" max="15105" width="5" style="4" customWidth="1"/>
    <col min="15106" max="15106" width="16.83203125" style="4" customWidth="1"/>
    <col min="15107" max="15107" width="59.1640625" style="4" customWidth="1"/>
    <col min="15108" max="15108" width="5.33203125" style="4" customWidth="1"/>
    <col min="15109" max="15109" width="12.33203125" style="4" customWidth="1"/>
    <col min="15110" max="15110" width="11.5" style="4" customWidth="1"/>
    <col min="15111" max="15111" width="14.83203125" style="4" customWidth="1"/>
    <col min="15112" max="15112" width="10.6640625" style="4" customWidth="1"/>
    <col min="15113" max="15118" width="9.33203125" style="4"/>
    <col min="15119" max="15129" width="0" style="4" hidden="1" customWidth="1"/>
    <col min="15130" max="15360" width="9.33203125" style="4"/>
    <col min="15361" max="15361" width="5" style="4" customWidth="1"/>
    <col min="15362" max="15362" width="16.83203125" style="4" customWidth="1"/>
    <col min="15363" max="15363" width="59.1640625" style="4" customWidth="1"/>
    <col min="15364" max="15364" width="5.33203125" style="4" customWidth="1"/>
    <col min="15365" max="15365" width="12.33203125" style="4" customWidth="1"/>
    <col min="15366" max="15366" width="11.5" style="4" customWidth="1"/>
    <col min="15367" max="15367" width="14.83203125" style="4" customWidth="1"/>
    <col min="15368" max="15368" width="10.6640625" style="4" customWidth="1"/>
    <col min="15369" max="15374" width="9.33203125" style="4"/>
    <col min="15375" max="15385" width="0" style="4" hidden="1" customWidth="1"/>
    <col min="15386" max="15616" width="9.33203125" style="4"/>
    <col min="15617" max="15617" width="5" style="4" customWidth="1"/>
    <col min="15618" max="15618" width="16.83203125" style="4" customWidth="1"/>
    <col min="15619" max="15619" width="59.1640625" style="4" customWidth="1"/>
    <col min="15620" max="15620" width="5.33203125" style="4" customWidth="1"/>
    <col min="15621" max="15621" width="12.33203125" style="4" customWidth="1"/>
    <col min="15622" max="15622" width="11.5" style="4" customWidth="1"/>
    <col min="15623" max="15623" width="14.83203125" style="4" customWidth="1"/>
    <col min="15624" max="15624" width="10.6640625" style="4" customWidth="1"/>
    <col min="15625" max="15630" width="9.33203125" style="4"/>
    <col min="15631" max="15641" width="0" style="4" hidden="1" customWidth="1"/>
    <col min="15642" max="15872" width="9.33203125" style="4"/>
    <col min="15873" max="15873" width="5" style="4" customWidth="1"/>
    <col min="15874" max="15874" width="16.83203125" style="4" customWidth="1"/>
    <col min="15875" max="15875" width="59.1640625" style="4" customWidth="1"/>
    <col min="15876" max="15876" width="5.33203125" style="4" customWidth="1"/>
    <col min="15877" max="15877" width="12.33203125" style="4" customWidth="1"/>
    <col min="15878" max="15878" width="11.5" style="4" customWidth="1"/>
    <col min="15879" max="15879" width="14.83203125" style="4" customWidth="1"/>
    <col min="15880" max="15880" width="10.6640625" style="4" customWidth="1"/>
    <col min="15881" max="15886" width="9.33203125" style="4"/>
    <col min="15887" max="15897" width="0" style="4" hidden="1" customWidth="1"/>
    <col min="15898" max="16128" width="9.33203125" style="4"/>
    <col min="16129" max="16129" width="5" style="4" customWidth="1"/>
    <col min="16130" max="16130" width="16.83203125" style="4" customWidth="1"/>
    <col min="16131" max="16131" width="59.1640625" style="4" customWidth="1"/>
    <col min="16132" max="16132" width="5.33203125" style="4" customWidth="1"/>
    <col min="16133" max="16133" width="12.33203125" style="4" customWidth="1"/>
    <col min="16134" max="16134" width="11.5" style="4" customWidth="1"/>
    <col min="16135" max="16135" width="14.83203125" style="4" customWidth="1"/>
    <col min="16136" max="16136" width="10.6640625" style="4" customWidth="1"/>
    <col min="16137" max="16142" width="9.33203125" style="4"/>
    <col min="16143" max="16153" width="0" style="4" hidden="1" customWidth="1"/>
    <col min="16154" max="16384" width="9.33203125" style="4"/>
  </cols>
  <sheetData>
    <row r="1" spans="1:26" ht="15.75" customHeight="1">
      <c r="A1" s="311" t="s">
        <v>45</v>
      </c>
      <c r="B1" s="311"/>
      <c r="C1" s="311"/>
      <c r="D1" s="311"/>
      <c r="E1" s="311"/>
      <c r="F1" s="311"/>
      <c r="G1" s="311"/>
      <c r="Q1" s="4" t="s">
        <v>46</v>
      </c>
    </row>
    <row r="2" spans="1:26" ht="24.95" customHeight="1">
      <c r="A2" s="5" t="s">
        <v>47</v>
      </c>
      <c r="B2" s="6"/>
      <c r="C2" s="312" t="s">
        <v>71</v>
      </c>
      <c r="D2" s="313"/>
      <c r="E2" s="313"/>
      <c r="F2" s="313"/>
      <c r="G2" s="314"/>
      <c r="Q2" s="4" t="s">
        <v>48</v>
      </c>
    </row>
    <row r="3" spans="1:26" ht="24.95" customHeight="1">
      <c r="A3" s="5" t="s">
        <v>49</v>
      </c>
      <c r="B3" s="6"/>
      <c r="C3" s="312" t="s">
        <v>75</v>
      </c>
      <c r="D3" s="313"/>
      <c r="E3" s="313"/>
      <c r="F3" s="313"/>
      <c r="G3" s="314"/>
      <c r="Q3" s="4" t="s">
        <v>50</v>
      </c>
    </row>
    <row r="4" spans="1:26" ht="24.95" customHeight="1">
      <c r="A4" s="5"/>
      <c r="B4" s="6"/>
      <c r="C4" s="312" t="s">
        <v>76</v>
      </c>
      <c r="D4" s="313"/>
      <c r="E4" s="313"/>
      <c r="F4" s="313"/>
      <c r="G4" s="314"/>
      <c r="Q4" s="4" t="s">
        <v>51</v>
      </c>
    </row>
    <row r="5" spans="1:26">
      <c r="A5" s="7" t="s">
        <v>52</v>
      </c>
      <c r="B5" s="8"/>
      <c r="C5" s="8"/>
      <c r="D5" s="9"/>
      <c r="E5" s="10"/>
      <c r="F5" s="11"/>
      <c r="G5" s="12"/>
      <c r="Q5" s="4" t="s">
        <v>53</v>
      </c>
    </row>
    <row r="7" spans="1:26" ht="24">
      <c r="A7" s="7" t="s">
        <v>54</v>
      </c>
      <c r="B7" s="13" t="s">
        <v>55</v>
      </c>
      <c r="C7" s="13" t="s">
        <v>56</v>
      </c>
      <c r="D7" s="14" t="s">
        <v>57</v>
      </c>
      <c r="E7" s="15" t="s">
        <v>58</v>
      </c>
      <c r="F7" s="16" t="s">
        <v>59</v>
      </c>
      <c r="G7" s="7" t="s">
        <v>13</v>
      </c>
      <c r="H7" s="17" t="s">
        <v>60</v>
      </c>
      <c r="I7" s="244" t="s">
        <v>439</v>
      </c>
      <c r="J7" s="244" t="s">
        <v>440</v>
      </c>
    </row>
    <row r="8" spans="1:26" ht="15.75" customHeight="1">
      <c r="A8" s="18" t="s">
        <v>61</v>
      </c>
      <c r="B8" s="19"/>
      <c r="C8" s="20"/>
      <c r="D8" s="21"/>
      <c r="E8" s="22"/>
      <c r="F8" s="22"/>
      <c r="G8" s="23">
        <f>G9+G71+G104+G150+G233</f>
        <v>0</v>
      </c>
      <c r="H8" s="24"/>
      <c r="I8" s="245"/>
      <c r="J8" s="245"/>
      <c r="Q8" s="4" t="s">
        <v>62</v>
      </c>
    </row>
    <row r="9" spans="1:26" outlineLevel="1">
      <c r="A9" s="25"/>
      <c r="B9" s="26" t="s">
        <v>184</v>
      </c>
      <c r="C9" s="27" t="s">
        <v>77</v>
      </c>
      <c r="D9" s="28"/>
      <c r="E9" s="29"/>
      <c r="F9" s="29"/>
      <c r="G9" s="29">
        <f>G10+G19+G28+G32+G36+G47+G58+G60+G62</f>
        <v>0</v>
      </c>
      <c r="H9" s="28"/>
      <c r="I9" s="28"/>
      <c r="J9" s="28"/>
      <c r="Q9" s="4" t="s">
        <v>63</v>
      </c>
    </row>
    <row r="10" spans="1:26" outlineLevel="1">
      <c r="A10" s="30"/>
      <c r="B10" s="31" t="s">
        <v>78</v>
      </c>
      <c r="C10" s="30" t="s">
        <v>90</v>
      </c>
      <c r="D10" s="30"/>
      <c r="E10" s="30"/>
      <c r="F10" s="30"/>
      <c r="G10" s="32">
        <f>SUM(G11:G18)</f>
        <v>0</v>
      </c>
      <c r="H10" s="30"/>
      <c r="I10" s="30"/>
      <c r="J10" s="30"/>
    </row>
    <row r="11" spans="1:26" outlineLevel="1">
      <c r="A11" s="33">
        <v>1</v>
      </c>
      <c r="B11" s="34" t="s">
        <v>93</v>
      </c>
      <c r="C11" s="35" t="s">
        <v>79</v>
      </c>
      <c r="D11" s="36" t="s">
        <v>87</v>
      </c>
      <c r="E11" s="37">
        <v>200</v>
      </c>
      <c r="F11" s="256"/>
      <c r="G11" s="38">
        <f t="shared" ref="G11:G103" si="0">E11*F11</f>
        <v>0</v>
      </c>
      <c r="H11" s="39" t="s">
        <v>64</v>
      </c>
      <c r="I11" s="248">
        <f>G11*41.91/100</f>
        <v>0</v>
      </c>
      <c r="J11" s="248">
        <f>G11*58.09/100</f>
        <v>0</v>
      </c>
    </row>
    <row r="12" spans="1:26" outlineLevel="1">
      <c r="A12" s="40">
        <v>2</v>
      </c>
      <c r="B12" s="41" t="s">
        <v>95</v>
      </c>
      <c r="C12" s="42" t="s">
        <v>80</v>
      </c>
      <c r="D12" s="43" t="s">
        <v>87</v>
      </c>
      <c r="E12" s="44">
        <v>40</v>
      </c>
      <c r="F12" s="257"/>
      <c r="G12" s="45">
        <f t="shared" si="0"/>
        <v>0</v>
      </c>
      <c r="H12" s="46" t="s">
        <v>64</v>
      </c>
      <c r="I12" s="251">
        <f t="shared" ref="I12:I75" si="1">G12*41.91/100</f>
        <v>0</v>
      </c>
      <c r="J12" s="251">
        <f t="shared" ref="J12:J75" si="2">G12*58.09/100</f>
        <v>0</v>
      </c>
    </row>
    <row r="13" spans="1:26" outlineLevel="1">
      <c r="A13" s="40">
        <v>3</v>
      </c>
      <c r="B13" s="41" t="s">
        <v>96</v>
      </c>
      <c r="C13" s="42" t="s">
        <v>81</v>
      </c>
      <c r="D13" s="43" t="s">
        <v>87</v>
      </c>
      <c r="E13" s="44">
        <v>250</v>
      </c>
      <c r="F13" s="257"/>
      <c r="G13" s="45">
        <f t="shared" si="0"/>
        <v>0</v>
      </c>
      <c r="H13" s="46" t="s">
        <v>64</v>
      </c>
      <c r="I13" s="251">
        <f t="shared" si="1"/>
        <v>0</v>
      </c>
      <c r="J13" s="251">
        <f t="shared" si="2"/>
        <v>0</v>
      </c>
    </row>
    <row r="14" spans="1:26" outlineLevel="1">
      <c r="A14" s="40">
        <v>4</v>
      </c>
      <c r="B14" s="41" t="s">
        <v>97</v>
      </c>
      <c r="C14" s="42" t="s">
        <v>82</v>
      </c>
      <c r="D14" s="43" t="s">
        <v>87</v>
      </c>
      <c r="E14" s="44">
        <v>400</v>
      </c>
      <c r="F14" s="257"/>
      <c r="G14" s="45">
        <f t="shared" si="0"/>
        <v>0</v>
      </c>
      <c r="H14" s="46" t="s">
        <v>64</v>
      </c>
      <c r="I14" s="251">
        <f t="shared" si="1"/>
        <v>0</v>
      </c>
      <c r="J14" s="251">
        <f t="shared" si="2"/>
        <v>0</v>
      </c>
    </row>
    <row r="15" spans="1:26" outlineLevel="1">
      <c r="A15" s="40">
        <v>5</v>
      </c>
      <c r="B15" s="41" t="s">
        <v>98</v>
      </c>
      <c r="C15" s="42" t="s">
        <v>83</v>
      </c>
      <c r="D15" s="43" t="s">
        <v>88</v>
      </c>
      <c r="E15" s="44">
        <v>39</v>
      </c>
      <c r="F15" s="257"/>
      <c r="G15" s="45">
        <f t="shared" si="0"/>
        <v>0</v>
      </c>
      <c r="H15" s="46" t="s">
        <v>64</v>
      </c>
      <c r="I15" s="251">
        <f t="shared" si="1"/>
        <v>0</v>
      </c>
      <c r="J15" s="251">
        <f t="shared" si="2"/>
        <v>0</v>
      </c>
    </row>
    <row r="16" spans="1:26" outlineLevel="1">
      <c r="A16" s="40">
        <v>6</v>
      </c>
      <c r="B16" s="41" t="s">
        <v>99</v>
      </c>
      <c r="C16" s="42" t="s">
        <v>84</v>
      </c>
      <c r="D16" s="43" t="s">
        <v>88</v>
      </c>
      <c r="E16" s="44">
        <v>6</v>
      </c>
      <c r="F16" s="257"/>
      <c r="G16" s="45">
        <f t="shared" si="0"/>
        <v>0</v>
      </c>
      <c r="H16" s="46" t="s">
        <v>64</v>
      </c>
      <c r="I16" s="251">
        <f t="shared" si="1"/>
        <v>0</v>
      </c>
      <c r="J16" s="251">
        <f t="shared" si="2"/>
        <v>0</v>
      </c>
      <c r="Z16" s="246"/>
    </row>
    <row r="17" spans="1:10" outlineLevel="1">
      <c r="A17" s="40">
        <v>7</v>
      </c>
      <c r="B17" s="41" t="s">
        <v>100</v>
      </c>
      <c r="C17" s="42" t="s">
        <v>85</v>
      </c>
      <c r="D17" s="47" t="s">
        <v>89</v>
      </c>
      <c r="E17" s="44">
        <v>1</v>
      </c>
      <c r="F17" s="257"/>
      <c r="G17" s="45">
        <f t="shared" si="0"/>
        <v>0</v>
      </c>
      <c r="H17" s="46" t="s">
        <v>64</v>
      </c>
      <c r="I17" s="251">
        <f t="shared" si="1"/>
        <v>0</v>
      </c>
      <c r="J17" s="251">
        <f t="shared" si="2"/>
        <v>0</v>
      </c>
    </row>
    <row r="18" spans="1:10" outlineLevel="1">
      <c r="A18" s="48">
        <v>8</v>
      </c>
      <c r="B18" s="49" t="s">
        <v>101</v>
      </c>
      <c r="C18" s="50" t="s">
        <v>86</v>
      </c>
      <c r="D18" s="51" t="s">
        <v>23</v>
      </c>
      <c r="E18" s="52">
        <v>10</v>
      </c>
      <c r="F18" s="258"/>
      <c r="G18" s="53">
        <f t="shared" si="0"/>
        <v>0</v>
      </c>
      <c r="H18" s="54" t="s">
        <v>64</v>
      </c>
      <c r="I18" s="252">
        <f t="shared" si="1"/>
        <v>0</v>
      </c>
      <c r="J18" s="252">
        <f t="shared" si="2"/>
        <v>0</v>
      </c>
    </row>
    <row r="19" spans="1:10" outlineLevel="1">
      <c r="A19" s="30"/>
      <c r="B19" s="31" t="s">
        <v>92</v>
      </c>
      <c r="C19" s="30" t="s">
        <v>91</v>
      </c>
      <c r="D19" s="30"/>
      <c r="E19" s="30"/>
      <c r="F19" s="259"/>
      <c r="G19" s="32">
        <f>SUM(G20:G27)</f>
        <v>0</v>
      </c>
      <c r="H19" s="30"/>
      <c r="I19" s="247"/>
      <c r="J19" s="247"/>
    </row>
    <row r="20" spans="1:10" outlineLevel="1">
      <c r="A20" s="33">
        <v>9</v>
      </c>
      <c r="B20" s="34" t="s">
        <v>102</v>
      </c>
      <c r="C20" s="35" t="s">
        <v>79</v>
      </c>
      <c r="D20" s="36" t="s">
        <v>87</v>
      </c>
      <c r="E20" s="37">
        <v>200</v>
      </c>
      <c r="F20" s="256"/>
      <c r="G20" s="45">
        <f t="shared" si="0"/>
        <v>0</v>
      </c>
      <c r="H20" s="39" t="s">
        <v>64</v>
      </c>
      <c r="I20" s="248">
        <f t="shared" si="1"/>
        <v>0</v>
      </c>
      <c r="J20" s="248">
        <f t="shared" si="2"/>
        <v>0</v>
      </c>
    </row>
    <row r="21" spans="1:10" outlineLevel="1">
      <c r="A21" s="40">
        <v>10</v>
      </c>
      <c r="B21" s="41" t="s">
        <v>104</v>
      </c>
      <c r="C21" s="42" t="s">
        <v>80</v>
      </c>
      <c r="D21" s="43" t="s">
        <v>87</v>
      </c>
      <c r="E21" s="44">
        <v>40</v>
      </c>
      <c r="F21" s="257"/>
      <c r="G21" s="45">
        <f t="shared" si="0"/>
        <v>0</v>
      </c>
      <c r="H21" s="46" t="s">
        <v>64</v>
      </c>
      <c r="I21" s="251">
        <f t="shared" si="1"/>
        <v>0</v>
      </c>
      <c r="J21" s="251">
        <f t="shared" si="2"/>
        <v>0</v>
      </c>
    </row>
    <row r="22" spans="1:10" outlineLevel="1">
      <c r="A22" s="40">
        <v>11</v>
      </c>
      <c r="B22" s="41" t="s">
        <v>105</v>
      </c>
      <c r="C22" s="42" t="s">
        <v>81</v>
      </c>
      <c r="D22" s="43" t="s">
        <v>87</v>
      </c>
      <c r="E22" s="44">
        <v>250</v>
      </c>
      <c r="F22" s="257"/>
      <c r="G22" s="45">
        <f t="shared" si="0"/>
        <v>0</v>
      </c>
      <c r="H22" s="46" t="s">
        <v>64</v>
      </c>
      <c r="I22" s="251">
        <f t="shared" si="1"/>
        <v>0</v>
      </c>
      <c r="J22" s="251">
        <f t="shared" si="2"/>
        <v>0</v>
      </c>
    </row>
    <row r="23" spans="1:10" outlineLevel="1">
      <c r="A23" s="40">
        <v>12</v>
      </c>
      <c r="B23" s="41" t="s">
        <v>106</v>
      </c>
      <c r="C23" s="42" t="s">
        <v>82</v>
      </c>
      <c r="D23" s="43" t="s">
        <v>87</v>
      </c>
      <c r="E23" s="44">
        <v>400</v>
      </c>
      <c r="F23" s="257"/>
      <c r="G23" s="45">
        <f t="shared" si="0"/>
        <v>0</v>
      </c>
      <c r="H23" s="46" t="s">
        <v>64</v>
      </c>
      <c r="I23" s="251">
        <f t="shared" si="1"/>
        <v>0</v>
      </c>
      <c r="J23" s="251">
        <f t="shared" si="2"/>
        <v>0</v>
      </c>
    </row>
    <row r="24" spans="1:10" outlineLevel="1">
      <c r="A24" s="40">
        <v>13</v>
      </c>
      <c r="B24" s="41" t="s">
        <v>107</v>
      </c>
      <c r="C24" s="42" t="s">
        <v>83</v>
      </c>
      <c r="D24" s="43" t="s">
        <v>88</v>
      </c>
      <c r="E24" s="44">
        <v>39</v>
      </c>
      <c r="F24" s="257"/>
      <c r="G24" s="45">
        <f t="shared" si="0"/>
        <v>0</v>
      </c>
      <c r="H24" s="46" t="s">
        <v>64</v>
      </c>
      <c r="I24" s="251">
        <f t="shared" si="1"/>
        <v>0</v>
      </c>
      <c r="J24" s="251">
        <f t="shared" si="2"/>
        <v>0</v>
      </c>
    </row>
    <row r="25" spans="1:10" outlineLevel="1">
      <c r="A25" s="40">
        <v>14</v>
      </c>
      <c r="B25" s="41" t="s">
        <v>108</v>
      </c>
      <c r="C25" s="42" t="s">
        <v>84</v>
      </c>
      <c r="D25" s="43" t="s">
        <v>88</v>
      </c>
      <c r="E25" s="44">
        <v>6</v>
      </c>
      <c r="F25" s="257"/>
      <c r="G25" s="45">
        <f t="shared" si="0"/>
        <v>0</v>
      </c>
      <c r="H25" s="46" t="s">
        <v>64</v>
      </c>
      <c r="I25" s="251">
        <f t="shared" si="1"/>
        <v>0</v>
      </c>
      <c r="J25" s="251">
        <f t="shared" si="2"/>
        <v>0</v>
      </c>
    </row>
    <row r="26" spans="1:10" outlineLevel="1">
      <c r="A26" s="40">
        <v>15</v>
      </c>
      <c r="B26" s="41" t="s">
        <v>109</v>
      </c>
      <c r="C26" s="42" t="s">
        <v>85</v>
      </c>
      <c r="D26" s="47" t="s">
        <v>89</v>
      </c>
      <c r="E26" s="44">
        <v>1</v>
      </c>
      <c r="F26" s="257"/>
      <c r="G26" s="45">
        <f t="shared" si="0"/>
        <v>0</v>
      </c>
      <c r="H26" s="46" t="s">
        <v>64</v>
      </c>
      <c r="I26" s="251">
        <f t="shared" si="1"/>
        <v>0</v>
      </c>
      <c r="J26" s="251">
        <f t="shared" si="2"/>
        <v>0</v>
      </c>
    </row>
    <row r="27" spans="1:10" outlineLevel="1">
      <c r="A27" s="48">
        <v>16</v>
      </c>
      <c r="B27" s="49" t="s">
        <v>110</v>
      </c>
      <c r="C27" s="50" t="s">
        <v>86</v>
      </c>
      <c r="D27" s="51" t="s">
        <v>23</v>
      </c>
      <c r="E27" s="52">
        <v>10</v>
      </c>
      <c r="F27" s="258"/>
      <c r="G27" s="45">
        <f t="shared" si="0"/>
        <v>0</v>
      </c>
      <c r="H27" s="54" t="s">
        <v>64</v>
      </c>
      <c r="I27" s="252">
        <f t="shared" si="1"/>
        <v>0</v>
      </c>
      <c r="J27" s="252">
        <f t="shared" si="2"/>
        <v>0</v>
      </c>
    </row>
    <row r="28" spans="1:10" outlineLevel="1">
      <c r="A28" s="30"/>
      <c r="B28" s="31" t="s">
        <v>116</v>
      </c>
      <c r="C28" s="30" t="s">
        <v>114</v>
      </c>
      <c r="D28" s="30"/>
      <c r="E28" s="30"/>
      <c r="F28" s="259"/>
      <c r="G28" s="32">
        <f>SUM(G29:G31)</f>
        <v>0</v>
      </c>
      <c r="H28" s="30"/>
      <c r="I28" s="249"/>
      <c r="J28" s="249"/>
    </row>
    <row r="29" spans="1:10" outlineLevel="1">
      <c r="A29" s="33">
        <v>17</v>
      </c>
      <c r="B29" s="34" t="s">
        <v>103</v>
      </c>
      <c r="C29" s="55" t="s">
        <v>111</v>
      </c>
      <c r="D29" s="37" t="s">
        <v>87</v>
      </c>
      <c r="E29" s="37">
        <v>5100</v>
      </c>
      <c r="F29" s="256"/>
      <c r="G29" s="38">
        <f t="shared" si="0"/>
        <v>0</v>
      </c>
      <c r="H29" s="39" t="s">
        <v>64</v>
      </c>
      <c r="I29" s="248">
        <f t="shared" si="1"/>
        <v>0</v>
      </c>
      <c r="J29" s="248">
        <f t="shared" si="2"/>
        <v>0</v>
      </c>
    </row>
    <row r="30" spans="1:10" outlineLevel="1">
      <c r="A30" s="40">
        <v>18</v>
      </c>
      <c r="B30" s="41" t="s">
        <v>117</v>
      </c>
      <c r="C30" s="56" t="s">
        <v>112</v>
      </c>
      <c r="D30" s="44" t="s">
        <v>88</v>
      </c>
      <c r="E30" s="44">
        <v>34</v>
      </c>
      <c r="F30" s="257"/>
      <c r="G30" s="45">
        <f t="shared" si="0"/>
        <v>0</v>
      </c>
      <c r="H30" s="46" t="s">
        <v>64</v>
      </c>
      <c r="I30" s="251">
        <f t="shared" si="1"/>
        <v>0</v>
      </c>
      <c r="J30" s="251">
        <f t="shared" si="2"/>
        <v>0</v>
      </c>
    </row>
    <row r="31" spans="1:10" outlineLevel="1">
      <c r="A31" s="48">
        <v>19</v>
      </c>
      <c r="B31" s="49" t="s">
        <v>118</v>
      </c>
      <c r="C31" s="57" t="s">
        <v>113</v>
      </c>
      <c r="D31" s="52" t="s">
        <v>88</v>
      </c>
      <c r="E31" s="52">
        <v>34</v>
      </c>
      <c r="F31" s="258"/>
      <c r="G31" s="53">
        <f t="shared" si="0"/>
        <v>0</v>
      </c>
      <c r="H31" s="54" t="s">
        <v>64</v>
      </c>
      <c r="I31" s="252">
        <f t="shared" si="1"/>
        <v>0</v>
      </c>
      <c r="J31" s="252">
        <f t="shared" si="2"/>
        <v>0</v>
      </c>
    </row>
    <row r="32" spans="1:10" outlineLevel="1">
      <c r="A32" s="30"/>
      <c r="B32" s="31" t="s">
        <v>119</v>
      </c>
      <c r="C32" s="30" t="s">
        <v>115</v>
      </c>
      <c r="D32" s="30"/>
      <c r="E32" s="30"/>
      <c r="F32" s="259"/>
      <c r="G32" s="32">
        <f>SUM(G33:G35)</f>
        <v>0</v>
      </c>
      <c r="H32" s="30"/>
      <c r="I32" s="249"/>
      <c r="J32" s="249"/>
    </row>
    <row r="33" spans="1:10" outlineLevel="1">
      <c r="A33" s="33">
        <v>20</v>
      </c>
      <c r="B33" s="34" t="s">
        <v>120</v>
      </c>
      <c r="C33" s="55" t="s">
        <v>111</v>
      </c>
      <c r="D33" s="37" t="s">
        <v>87</v>
      </c>
      <c r="E33" s="37">
        <v>5100</v>
      </c>
      <c r="F33" s="256"/>
      <c r="G33" s="38">
        <f t="shared" si="0"/>
        <v>0</v>
      </c>
      <c r="H33" s="39" t="s">
        <v>64</v>
      </c>
      <c r="I33" s="248">
        <f t="shared" si="1"/>
        <v>0</v>
      </c>
      <c r="J33" s="248">
        <f t="shared" si="2"/>
        <v>0</v>
      </c>
    </row>
    <row r="34" spans="1:10" outlineLevel="1">
      <c r="A34" s="40">
        <v>21</v>
      </c>
      <c r="B34" s="41" t="s">
        <v>121</v>
      </c>
      <c r="C34" s="56" t="s">
        <v>112</v>
      </c>
      <c r="D34" s="44" t="s">
        <v>88</v>
      </c>
      <c r="E34" s="44">
        <v>34</v>
      </c>
      <c r="F34" s="257"/>
      <c r="G34" s="45">
        <f t="shared" si="0"/>
        <v>0</v>
      </c>
      <c r="H34" s="46" t="s">
        <v>64</v>
      </c>
      <c r="I34" s="251">
        <f t="shared" si="1"/>
        <v>0</v>
      </c>
      <c r="J34" s="251">
        <f t="shared" si="2"/>
        <v>0</v>
      </c>
    </row>
    <row r="35" spans="1:10" outlineLevel="1">
      <c r="A35" s="48">
        <v>22</v>
      </c>
      <c r="B35" s="49" t="s">
        <v>122</v>
      </c>
      <c r="C35" s="57" t="s">
        <v>113</v>
      </c>
      <c r="D35" s="52" t="s">
        <v>88</v>
      </c>
      <c r="E35" s="52">
        <v>34</v>
      </c>
      <c r="F35" s="258"/>
      <c r="G35" s="53">
        <f t="shared" si="0"/>
        <v>0</v>
      </c>
      <c r="H35" s="54" t="s">
        <v>64</v>
      </c>
      <c r="I35" s="252">
        <f t="shared" si="1"/>
        <v>0</v>
      </c>
      <c r="J35" s="252">
        <f t="shared" si="2"/>
        <v>0</v>
      </c>
    </row>
    <row r="36" spans="1:10" outlineLevel="1">
      <c r="A36" s="58"/>
      <c r="B36" s="31" t="s">
        <v>134</v>
      </c>
      <c r="C36" s="58" t="s">
        <v>133</v>
      </c>
      <c r="D36" s="58"/>
      <c r="E36" s="58"/>
      <c r="F36" s="260"/>
      <c r="G36" s="32">
        <f>SUM(G37:G46)</f>
        <v>0</v>
      </c>
      <c r="H36" s="58"/>
      <c r="I36" s="249"/>
      <c r="J36" s="249"/>
    </row>
    <row r="37" spans="1:10" outlineLevel="1">
      <c r="A37" s="33">
        <v>23</v>
      </c>
      <c r="B37" s="59" t="s">
        <v>135</v>
      </c>
      <c r="C37" s="60" t="s">
        <v>123</v>
      </c>
      <c r="D37" s="61" t="s">
        <v>88</v>
      </c>
      <c r="E37" s="62">
        <v>1</v>
      </c>
      <c r="F37" s="256"/>
      <c r="G37" s="38">
        <f t="shared" si="0"/>
        <v>0</v>
      </c>
      <c r="H37" s="39" t="s">
        <v>64</v>
      </c>
      <c r="I37" s="248">
        <f t="shared" si="1"/>
        <v>0</v>
      </c>
      <c r="J37" s="248">
        <f t="shared" si="2"/>
        <v>0</v>
      </c>
    </row>
    <row r="38" spans="1:10" outlineLevel="1">
      <c r="A38" s="40">
        <v>24</v>
      </c>
      <c r="B38" s="63" t="s">
        <v>136</v>
      </c>
      <c r="C38" s="64" t="s">
        <v>124</v>
      </c>
      <c r="D38" s="65" t="s">
        <v>88</v>
      </c>
      <c r="E38" s="66">
        <v>1</v>
      </c>
      <c r="F38" s="257"/>
      <c r="G38" s="45">
        <f t="shared" si="0"/>
        <v>0</v>
      </c>
      <c r="H38" s="46" t="s">
        <v>64</v>
      </c>
      <c r="I38" s="251">
        <f t="shared" si="1"/>
        <v>0</v>
      </c>
      <c r="J38" s="251">
        <f t="shared" si="2"/>
        <v>0</v>
      </c>
    </row>
    <row r="39" spans="1:10" outlineLevel="1">
      <c r="A39" s="40">
        <v>25</v>
      </c>
      <c r="B39" s="63" t="s">
        <v>137</v>
      </c>
      <c r="C39" s="64" t="s">
        <v>125</v>
      </c>
      <c r="D39" s="65" t="s">
        <v>88</v>
      </c>
      <c r="E39" s="66">
        <v>3</v>
      </c>
      <c r="F39" s="257"/>
      <c r="G39" s="45">
        <f t="shared" si="0"/>
        <v>0</v>
      </c>
      <c r="H39" s="46" t="s">
        <v>64</v>
      </c>
      <c r="I39" s="251">
        <f t="shared" si="1"/>
        <v>0</v>
      </c>
      <c r="J39" s="251">
        <f t="shared" si="2"/>
        <v>0</v>
      </c>
    </row>
    <row r="40" spans="1:10" outlineLevel="1">
      <c r="A40" s="40">
        <v>26</v>
      </c>
      <c r="B40" s="63" t="s">
        <v>138</v>
      </c>
      <c r="C40" s="64" t="s">
        <v>126</v>
      </c>
      <c r="D40" s="65" t="s">
        <v>88</v>
      </c>
      <c r="E40" s="66">
        <v>1</v>
      </c>
      <c r="F40" s="257"/>
      <c r="G40" s="45">
        <f t="shared" si="0"/>
        <v>0</v>
      </c>
      <c r="H40" s="46" t="s">
        <v>64</v>
      </c>
      <c r="I40" s="251">
        <f t="shared" si="1"/>
        <v>0</v>
      </c>
      <c r="J40" s="251">
        <f t="shared" si="2"/>
        <v>0</v>
      </c>
    </row>
    <row r="41" spans="1:10" outlineLevel="1">
      <c r="A41" s="40">
        <v>27</v>
      </c>
      <c r="B41" s="63" t="s">
        <v>139</v>
      </c>
      <c r="C41" s="64" t="s">
        <v>127</v>
      </c>
      <c r="D41" s="65" t="s">
        <v>88</v>
      </c>
      <c r="E41" s="66">
        <v>3</v>
      </c>
      <c r="F41" s="257"/>
      <c r="G41" s="45">
        <f t="shared" si="0"/>
        <v>0</v>
      </c>
      <c r="H41" s="46" t="s">
        <v>64</v>
      </c>
      <c r="I41" s="251">
        <f t="shared" si="1"/>
        <v>0</v>
      </c>
      <c r="J41" s="251">
        <f t="shared" si="2"/>
        <v>0</v>
      </c>
    </row>
    <row r="42" spans="1:10" ht="24" outlineLevel="1">
      <c r="A42" s="40">
        <v>28</v>
      </c>
      <c r="B42" s="63" t="s">
        <v>140</v>
      </c>
      <c r="C42" s="67" t="s">
        <v>128</v>
      </c>
      <c r="D42" s="66" t="s">
        <v>88</v>
      </c>
      <c r="E42" s="66">
        <v>29</v>
      </c>
      <c r="F42" s="257"/>
      <c r="G42" s="45">
        <f t="shared" si="0"/>
        <v>0</v>
      </c>
      <c r="H42" s="46" t="s">
        <v>64</v>
      </c>
      <c r="I42" s="251">
        <f t="shared" si="1"/>
        <v>0</v>
      </c>
      <c r="J42" s="251">
        <f t="shared" si="2"/>
        <v>0</v>
      </c>
    </row>
    <row r="43" spans="1:10" outlineLevel="1">
      <c r="A43" s="40">
        <v>29</v>
      </c>
      <c r="B43" s="63" t="s">
        <v>141</v>
      </c>
      <c r="C43" s="64" t="s">
        <v>129</v>
      </c>
      <c r="D43" s="66" t="s">
        <v>88</v>
      </c>
      <c r="E43" s="66">
        <v>58</v>
      </c>
      <c r="F43" s="257"/>
      <c r="G43" s="45">
        <f t="shared" si="0"/>
        <v>0</v>
      </c>
      <c r="H43" s="46" t="s">
        <v>64</v>
      </c>
      <c r="I43" s="251">
        <f t="shared" si="1"/>
        <v>0</v>
      </c>
      <c r="J43" s="251">
        <f t="shared" si="2"/>
        <v>0</v>
      </c>
    </row>
    <row r="44" spans="1:10" outlineLevel="1">
      <c r="A44" s="40">
        <v>30</v>
      </c>
      <c r="B44" s="63" t="s">
        <v>142</v>
      </c>
      <c r="C44" s="67" t="s">
        <v>130</v>
      </c>
      <c r="D44" s="66" t="s">
        <v>88</v>
      </c>
      <c r="E44" s="66">
        <v>30</v>
      </c>
      <c r="F44" s="257"/>
      <c r="G44" s="45">
        <f t="shared" si="0"/>
        <v>0</v>
      </c>
      <c r="H44" s="46" t="s">
        <v>64</v>
      </c>
      <c r="I44" s="251">
        <f t="shared" si="1"/>
        <v>0</v>
      </c>
      <c r="J44" s="251">
        <f t="shared" si="2"/>
        <v>0</v>
      </c>
    </row>
    <row r="45" spans="1:10" outlineLevel="1">
      <c r="A45" s="40">
        <v>31</v>
      </c>
      <c r="B45" s="63" t="s">
        <v>143</v>
      </c>
      <c r="C45" s="64" t="s">
        <v>131</v>
      </c>
      <c r="D45" s="66" t="s">
        <v>88</v>
      </c>
      <c r="E45" s="66">
        <v>1</v>
      </c>
      <c r="F45" s="257"/>
      <c r="G45" s="45">
        <f t="shared" si="0"/>
        <v>0</v>
      </c>
      <c r="H45" s="46" t="s">
        <v>64</v>
      </c>
      <c r="I45" s="251">
        <f t="shared" si="1"/>
        <v>0</v>
      </c>
      <c r="J45" s="251">
        <f t="shared" si="2"/>
        <v>0</v>
      </c>
    </row>
    <row r="46" spans="1:10" outlineLevel="1">
      <c r="A46" s="48">
        <v>32</v>
      </c>
      <c r="B46" s="68" t="s">
        <v>144</v>
      </c>
      <c r="C46" s="69" t="s">
        <v>132</v>
      </c>
      <c r="D46" s="70" t="s">
        <v>23</v>
      </c>
      <c r="E46" s="71">
        <v>10</v>
      </c>
      <c r="F46" s="258"/>
      <c r="G46" s="53">
        <f t="shared" si="0"/>
        <v>0</v>
      </c>
      <c r="H46" s="54" t="s">
        <v>64</v>
      </c>
      <c r="I46" s="252">
        <f t="shared" si="1"/>
        <v>0</v>
      </c>
      <c r="J46" s="252">
        <f t="shared" si="2"/>
        <v>0</v>
      </c>
    </row>
    <row r="47" spans="1:10" outlineLevel="1">
      <c r="A47" s="30"/>
      <c r="B47" s="31" t="s">
        <v>146</v>
      </c>
      <c r="C47" s="30" t="s">
        <v>145</v>
      </c>
      <c r="D47" s="30"/>
      <c r="E47" s="30"/>
      <c r="F47" s="259"/>
      <c r="G47" s="32">
        <f>SUM(G48:G57)</f>
        <v>0</v>
      </c>
      <c r="H47" s="30"/>
      <c r="I47" s="249"/>
      <c r="J47" s="249"/>
    </row>
    <row r="48" spans="1:10" outlineLevel="1">
      <c r="A48" s="33">
        <v>33</v>
      </c>
      <c r="B48" s="59" t="s">
        <v>147</v>
      </c>
      <c r="C48" s="60" t="s">
        <v>123</v>
      </c>
      <c r="D48" s="61" t="s">
        <v>88</v>
      </c>
      <c r="E48" s="62">
        <v>1</v>
      </c>
      <c r="F48" s="256"/>
      <c r="G48" s="38">
        <f t="shared" si="0"/>
        <v>0</v>
      </c>
      <c r="H48" s="39" t="s">
        <v>64</v>
      </c>
      <c r="I48" s="248">
        <f t="shared" si="1"/>
        <v>0</v>
      </c>
      <c r="J48" s="248">
        <f t="shared" si="2"/>
        <v>0</v>
      </c>
    </row>
    <row r="49" spans="1:10" outlineLevel="1">
      <c r="A49" s="40">
        <v>34</v>
      </c>
      <c r="B49" s="63" t="s">
        <v>148</v>
      </c>
      <c r="C49" s="64" t="s">
        <v>124</v>
      </c>
      <c r="D49" s="65" t="s">
        <v>88</v>
      </c>
      <c r="E49" s="66">
        <v>1</v>
      </c>
      <c r="F49" s="257"/>
      <c r="G49" s="45">
        <f t="shared" si="0"/>
        <v>0</v>
      </c>
      <c r="H49" s="46" t="s">
        <v>64</v>
      </c>
      <c r="I49" s="251">
        <f t="shared" si="1"/>
        <v>0</v>
      </c>
      <c r="J49" s="251">
        <f t="shared" si="2"/>
        <v>0</v>
      </c>
    </row>
    <row r="50" spans="1:10" outlineLevel="1">
      <c r="A50" s="40">
        <v>35</v>
      </c>
      <c r="B50" s="63" t="s">
        <v>149</v>
      </c>
      <c r="C50" s="64" t="s">
        <v>125</v>
      </c>
      <c r="D50" s="65" t="s">
        <v>88</v>
      </c>
      <c r="E50" s="66">
        <v>3</v>
      </c>
      <c r="F50" s="257"/>
      <c r="G50" s="45">
        <f t="shared" si="0"/>
        <v>0</v>
      </c>
      <c r="H50" s="46" t="s">
        <v>64</v>
      </c>
      <c r="I50" s="251">
        <f t="shared" si="1"/>
        <v>0</v>
      </c>
      <c r="J50" s="251">
        <f t="shared" si="2"/>
        <v>0</v>
      </c>
    </row>
    <row r="51" spans="1:10" outlineLevel="1">
      <c r="A51" s="40">
        <v>36</v>
      </c>
      <c r="B51" s="63" t="s">
        <v>150</v>
      </c>
      <c r="C51" s="64" t="s">
        <v>126</v>
      </c>
      <c r="D51" s="65" t="s">
        <v>88</v>
      </c>
      <c r="E51" s="66">
        <v>1</v>
      </c>
      <c r="F51" s="257"/>
      <c r="G51" s="45">
        <f t="shared" si="0"/>
        <v>0</v>
      </c>
      <c r="H51" s="46" t="s">
        <v>64</v>
      </c>
      <c r="I51" s="251">
        <f t="shared" si="1"/>
        <v>0</v>
      </c>
      <c r="J51" s="251">
        <f t="shared" si="2"/>
        <v>0</v>
      </c>
    </row>
    <row r="52" spans="1:10" outlineLevel="1">
      <c r="A52" s="40">
        <v>37</v>
      </c>
      <c r="B52" s="63" t="s">
        <v>151</v>
      </c>
      <c r="C52" s="64" t="s">
        <v>127</v>
      </c>
      <c r="D52" s="65" t="s">
        <v>88</v>
      </c>
      <c r="E52" s="66">
        <v>3</v>
      </c>
      <c r="F52" s="257"/>
      <c r="G52" s="45">
        <f t="shared" si="0"/>
        <v>0</v>
      </c>
      <c r="H52" s="46" t="s">
        <v>64</v>
      </c>
      <c r="I52" s="251">
        <f t="shared" si="1"/>
        <v>0</v>
      </c>
      <c r="J52" s="251">
        <f t="shared" si="2"/>
        <v>0</v>
      </c>
    </row>
    <row r="53" spans="1:10" ht="24" outlineLevel="1">
      <c r="A53" s="40">
        <v>38</v>
      </c>
      <c r="B53" s="63" t="s">
        <v>152</v>
      </c>
      <c r="C53" s="67" t="s">
        <v>128</v>
      </c>
      <c r="D53" s="66" t="s">
        <v>88</v>
      </c>
      <c r="E53" s="66">
        <v>29</v>
      </c>
      <c r="F53" s="257"/>
      <c r="G53" s="45">
        <f t="shared" si="0"/>
        <v>0</v>
      </c>
      <c r="H53" s="46" t="s">
        <v>64</v>
      </c>
      <c r="I53" s="251">
        <f t="shared" si="1"/>
        <v>0</v>
      </c>
      <c r="J53" s="251">
        <f t="shared" si="2"/>
        <v>0</v>
      </c>
    </row>
    <row r="54" spans="1:10" outlineLevel="1">
      <c r="A54" s="40">
        <v>39</v>
      </c>
      <c r="B54" s="63" t="s">
        <v>153</v>
      </c>
      <c r="C54" s="64" t="s">
        <v>129</v>
      </c>
      <c r="D54" s="66" t="s">
        <v>88</v>
      </c>
      <c r="E54" s="66">
        <v>58</v>
      </c>
      <c r="F54" s="257"/>
      <c r="G54" s="45">
        <f t="shared" si="0"/>
        <v>0</v>
      </c>
      <c r="H54" s="46" t="s">
        <v>64</v>
      </c>
      <c r="I54" s="251">
        <f t="shared" si="1"/>
        <v>0</v>
      </c>
      <c r="J54" s="251">
        <f t="shared" si="2"/>
        <v>0</v>
      </c>
    </row>
    <row r="55" spans="1:10" outlineLevel="1">
      <c r="A55" s="40">
        <v>40</v>
      </c>
      <c r="B55" s="63" t="s">
        <v>154</v>
      </c>
      <c r="C55" s="67" t="s">
        <v>130</v>
      </c>
      <c r="D55" s="66" t="s">
        <v>88</v>
      </c>
      <c r="E55" s="66">
        <v>30</v>
      </c>
      <c r="F55" s="257"/>
      <c r="G55" s="45">
        <f t="shared" si="0"/>
        <v>0</v>
      </c>
      <c r="H55" s="46" t="s">
        <v>64</v>
      </c>
      <c r="I55" s="251">
        <f t="shared" si="1"/>
        <v>0</v>
      </c>
      <c r="J55" s="251">
        <f t="shared" si="2"/>
        <v>0</v>
      </c>
    </row>
    <row r="56" spans="1:10" outlineLevel="1">
      <c r="A56" s="40">
        <v>41</v>
      </c>
      <c r="B56" s="63" t="s">
        <v>155</v>
      </c>
      <c r="C56" s="64" t="s">
        <v>131</v>
      </c>
      <c r="D56" s="66" t="s">
        <v>88</v>
      </c>
      <c r="E56" s="66">
        <v>1</v>
      </c>
      <c r="F56" s="257"/>
      <c r="G56" s="45">
        <f t="shared" si="0"/>
        <v>0</v>
      </c>
      <c r="H56" s="46" t="s">
        <v>64</v>
      </c>
      <c r="I56" s="251">
        <f t="shared" si="1"/>
        <v>0</v>
      </c>
      <c r="J56" s="251">
        <f t="shared" si="2"/>
        <v>0</v>
      </c>
    </row>
    <row r="57" spans="1:10" outlineLevel="1">
      <c r="A57" s="48">
        <v>42</v>
      </c>
      <c r="B57" s="68" t="s">
        <v>156</v>
      </c>
      <c r="C57" s="69" t="s">
        <v>132</v>
      </c>
      <c r="D57" s="70" t="s">
        <v>23</v>
      </c>
      <c r="E57" s="71">
        <v>10</v>
      </c>
      <c r="F57" s="258"/>
      <c r="G57" s="53">
        <f t="shared" si="0"/>
        <v>0</v>
      </c>
      <c r="H57" s="54" t="s">
        <v>64</v>
      </c>
      <c r="I57" s="252">
        <f t="shared" si="1"/>
        <v>0</v>
      </c>
      <c r="J57" s="252">
        <f t="shared" si="2"/>
        <v>0</v>
      </c>
    </row>
    <row r="58" spans="1:10" outlineLevel="1">
      <c r="A58" s="30"/>
      <c r="B58" s="31" t="s">
        <v>157</v>
      </c>
      <c r="C58" s="30" t="s">
        <v>159</v>
      </c>
      <c r="D58" s="30"/>
      <c r="E58" s="30"/>
      <c r="F58" s="259"/>
      <c r="G58" s="32">
        <f>SUM(G59)</f>
        <v>0</v>
      </c>
      <c r="H58" s="30"/>
      <c r="I58" s="249"/>
      <c r="J58" s="249"/>
    </row>
    <row r="59" spans="1:10" ht="36" outlineLevel="1">
      <c r="A59" s="72">
        <v>43</v>
      </c>
      <c r="B59" s="73" t="s">
        <v>161</v>
      </c>
      <c r="C59" s="74" t="s">
        <v>158</v>
      </c>
      <c r="D59" s="75" t="s">
        <v>88</v>
      </c>
      <c r="E59" s="75">
        <v>2</v>
      </c>
      <c r="F59" s="261"/>
      <c r="G59" s="76">
        <f t="shared" si="0"/>
        <v>0</v>
      </c>
      <c r="H59" s="77" t="s">
        <v>64</v>
      </c>
      <c r="I59" s="248">
        <f t="shared" si="1"/>
        <v>0</v>
      </c>
      <c r="J59" s="248">
        <f t="shared" si="2"/>
        <v>0</v>
      </c>
    </row>
    <row r="60" spans="1:10" outlineLevel="1">
      <c r="A60" s="30"/>
      <c r="B60" s="31" t="s">
        <v>162</v>
      </c>
      <c r="C60" s="30" t="s">
        <v>160</v>
      </c>
      <c r="D60" s="30"/>
      <c r="E60" s="30"/>
      <c r="F60" s="259"/>
      <c r="G60" s="32">
        <f>SUM(G61)</f>
        <v>0</v>
      </c>
      <c r="H60" s="30"/>
      <c r="I60" s="249"/>
      <c r="J60" s="249"/>
    </row>
    <row r="61" spans="1:10" ht="36" outlineLevel="1">
      <c r="A61" s="72">
        <v>44</v>
      </c>
      <c r="B61" s="73" t="s">
        <v>163</v>
      </c>
      <c r="C61" s="74" t="s">
        <v>158</v>
      </c>
      <c r="D61" s="75" t="s">
        <v>88</v>
      </c>
      <c r="E61" s="75">
        <v>2</v>
      </c>
      <c r="F61" s="261"/>
      <c r="G61" s="76">
        <f t="shared" si="0"/>
        <v>0</v>
      </c>
      <c r="H61" s="77" t="s">
        <v>64</v>
      </c>
      <c r="I61" s="248">
        <f t="shared" si="1"/>
        <v>0</v>
      </c>
      <c r="J61" s="248">
        <f t="shared" si="2"/>
        <v>0</v>
      </c>
    </row>
    <row r="62" spans="1:10" outlineLevel="1">
      <c r="A62" s="30"/>
      <c r="B62" s="31" t="s">
        <v>165</v>
      </c>
      <c r="C62" s="30" t="s">
        <v>164</v>
      </c>
      <c r="D62" s="30"/>
      <c r="E62" s="30"/>
      <c r="F62" s="259"/>
      <c r="G62" s="32">
        <f>SUM(G63:G70)</f>
        <v>0</v>
      </c>
      <c r="H62" s="30"/>
      <c r="I62" s="249"/>
      <c r="J62" s="249"/>
    </row>
    <row r="63" spans="1:10" outlineLevel="1">
      <c r="A63" s="78">
        <v>45</v>
      </c>
      <c r="B63" s="79" t="s">
        <v>176</v>
      </c>
      <c r="C63" s="80" t="s">
        <v>166</v>
      </c>
      <c r="D63" s="81" t="s">
        <v>167</v>
      </c>
      <c r="E63" s="82">
        <v>50</v>
      </c>
      <c r="F63" s="256"/>
      <c r="G63" s="83">
        <f t="shared" si="0"/>
        <v>0</v>
      </c>
      <c r="H63" s="84" t="s">
        <v>64</v>
      </c>
      <c r="I63" s="248">
        <f t="shared" si="1"/>
        <v>0</v>
      </c>
      <c r="J63" s="248">
        <f t="shared" si="2"/>
        <v>0</v>
      </c>
    </row>
    <row r="64" spans="1:10" outlineLevel="1">
      <c r="A64" s="85">
        <v>46</v>
      </c>
      <c r="B64" s="86" t="s">
        <v>177</v>
      </c>
      <c r="C64" s="87" t="s">
        <v>168</v>
      </c>
      <c r="D64" s="88" t="s">
        <v>167</v>
      </c>
      <c r="E64" s="89">
        <v>30</v>
      </c>
      <c r="F64" s="257"/>
      <c r="G64" s="90">
        <f t="shared" si="0"/>
        <v>0</v>
      </c>
      <c r="H64" s="91" t="s">
        <v>64</v>
      </c>
      <c r="I64" s="251">
        <f t="shared" si="1"/>
        <v>0</v>
      </c>
      <c r="J64" s="251">
        <f t="shared" si="2"/>
        <v>0</v>
      </c>
    </row>
    <row r="65" spans="1:10" outlineLevel="1">
      <c r="A65" s="85">
        <v>47</v>
      </c>
      <c r="B65" s="86" t="s">
        <v>178</v>
      </c>
      <c r="C65" s="92" t="s">
        <v>169</v>
      </c>
      <c r="D65" s="93" t="s">
        <v>88</v>
      </c>
      <c r="E65" s="89">
        <v>6</v>
      </c>
      <c r="F65" s="257"/>
      <c r="G65" s="90">
        <f t="shared" si="0"/>
        <v>0</v>
      </c>
      <c r="H65" s="91" t="s">
        <v>64</v>
      </c>
      <c r="I65" s="251">
        <f t="shared" si="1"/>
        <v>0</v>
      </c>
      <c r="J65" s="251">
        <f t="shared" si="2"/>
        <v>0</v>
      </c>
    </row>
    <row r="66" spans="1:10" outlineLevel="1">
      <c r="A66" s="85">
        <v>48</v>
      </c>
      <c r="B66" s="86" t="s">
        <v>179</v>
      </c>
      <c r="C66" s="87" t="s">
        <v>170</v>
      </c>
      <c r="D66" s="88" t="s">
        <v>167</v>
      </c>
      <c r="E66" s="89">
        <v>16</v>
      </c>
      <c r="F66" s="257"/>
      <c r="G66" s="90">
        <f t="shared" si="0"/>
        <v>0</v>
      </c>
      <c r="H66" s="91" t="s">
        <v>64</v>
      </c>
      <c r="I66" s="251">
        <f t="shared" si="1"/>
        <v>0</v>
      </c>
      <c r="J66" s="251">
        <f t="shared" si="2"/>
        <v>0</v>
      </c>
    </row>
    <row r="67" spans="1:10" outlineLevel="1">
      <c r="A67" s="85">
        <v>49</v>
      </c>
      <c r="B67" s="86" t="s">
        <v>180</v>
      </c>
      <c r="C67" s="87" t="s">
        <v>171</v>
      </c>
      <c r="D67" s="88" t="s">
        <v>167</v>
      </c>
      <c r="E67" s="89">
        <v>8</v>
      </c>
      <c r="F67" s="257"/>
      <c r="G67" s="90">
        <f t="shared" si="0"/>
        <v>0</v>
      </c>
      <c r="H67" s="91" t="s">
        <v>64</v>
      </c>
      <c r="I67" s="251">
        <f t="shared" si="1"/>
        <v>0</v>
      </c>
      <c r="J67" s="251">
        <f t="shared" si="2"/>
        <v>0</v>
      </c>
    </row>
    <row r="68" spans="1:10" outlineLevel="1">
      <c r="A68" s="85">
        <v>50</v>
      </c>
      <c r="B68" s="86" t="s">
        <v>181</v>
      </c>
      <c r="C68" s="87" t="s">
        <v>172</v>
      </c>
      <c r="D68" s="88" t="s">
        <v>88</v>
      </c>
      <c r="E68" s="89">
        <v>78</v>
      </c>
      <c r="F68" s="257"/>
      <c r="G68" s="90">
        <f t="shared" si="0"/>
        <v>0</v>
      </c>
      <c r="H68" s="91" t="s">
        <v>64</v>
      </c>
      <c r="I68" s="251">
        <f t="shared" si="1"/>
        <v>0</v>
      </c>
      <c r="J68" s="251">
        <f t="shared" si="2"/>
        <v>0</v>
      </c>
    </row>
    <row r="69" spans="1:10" outlineLevel="1">
      <c r="A69" s="85">
        <v>51</v>
      </c>
      <c r="B69" s="86" t="s">
        <v>182</v>
      </c>
      <c r="C69" s="87" t="s">
        <v>173</v>
      </c>
      <c r="D69" s="88" t="s">
        <v>89</v>
      </c>
      <c r="E69" s="89">
        <v>1</v>
      </c>
      <c r="F69" s="257"/>
      <c r="G69" s="90">
        <f t="shared" si="0"/>
        <v>0</v>
      </c>
      <c r="H69" s="91" t="s">
        <v>64</v>
      </c>
      <c r="I69" s="251">
        <f t="shared" si="1"/>
        <v>0</v>
      </c>
      <c r="J69" s="251">
        <f t="shared" si="2"/>
        <v>0</v>
      </c>
    </row>
    <row r="70" spans="1:10" outlineLevel="1">
      <c r="A70" s="94">
        <v>52</v>
      </c>
      <c r="B70" s="95" t="s">
        <v>183</v>
      </c>
      <c r="C70" s="96" t="s">
        <v>174</v>
      </c>
      <c r="D70" s="97" t="s">
        <v>89</v>
      </c>
      <c r="E70" s="97">
        <v>1</v>
      </c>
      <c r="F70" s="258"/>
      <c r="G70" s="98">
        <f t="shared" si="0"/>
        <v>0</v>
      </c>
      <c r="H70" s="99" t="s">
        <v>64</v>
      </c>
      <c r="I70" s="252">
        <f t="shared" si="1"/>
        <v>0</v>
      </c>
      <c r="J70" s="252">
        <f t="shared" si="2"/>
        <v>0</v>
      </c>
    </row>
    <row r="71" spans="1:10" outlineLevel="1">
      <c r="A71" s="25"/>
      <c r="B71" s="26" t="s">
        <v>185</v>
      </c>
      <c r="C71" s="27" t="s">
        <v>175</v>
      </c>
      <c r="D71" s="28"/>
      <c r="E71" s="29"/>
      <c r="F71" s="262"/>
      <c r="G71" s="29">
        <f>G72+G77+G82+G89+G96</f>
        <v>0</v>
      </c>
      <c r="H71" s="28"/>
      <c r="I71" s="250"/>
      <c r="J71" s="250"/>
    </row>
    <row r="72" spans="1:10" outlineLevel="1">
      <c r="A72" s="30"/>
      <c r="B72" s="31" t="s">
        <v>186</v>
      </c>
      <c r="C72" s="30" t="s">
        <v>187</v>
      </c>
      <c r="D72" s="30"/>
      <c r="E72" s="30"/>
      <c r="F72" s="259"/>
      <c r="G72" s="100">
        <f>SUM(G73:G76)</f>
        <v>0</v>
      </c>
      <c r="H72" s="30"/>
      <c r="I72" s="249"/>
      <c r="J72" s="249"/>
    </row>
    <row r="73" spans="1:10" ht="36" outlineLevel="1">
      <c r="A73" s="33">
        <v>53</v>
      </c>
      <c r="B73" s="59" t="s">
        <v>193</v>
      </c>
      <c r="C73" s="101" t="s">
        <v>188</v>
      </c>
      <c r="D73" s="102" t="s">
        <v>88</v>
      </c>
      <c r="E73" s="62">
        <v>8</v>
      </c>
      <c r="F73" s="256"/>
      <c r="G73" s="83">
        <f t="shared" si="0"/>
        <v>0</v>
      </c>
      <c r="H73" s="84" t="s">
        <v>64</v>
      </c>
      <c r="I73" s="248">
        <f t="shared" si="1"/>
        <v>0</v>
      </c>
      <c r="J73" s="248">
        <f t="shared" si="2"/>
        <v>0</v>
      </c>
    </row>
    <row r="74" spans="1:10" ht="48" outlineLevel="1">
      <c r="A74" s="40">
        <v>54</v>
      </c>
      <c r="B74" s="63" t="s">
        <v>194</v>
      </c>
      <c r="C74" s="67" t="s">
        <v>189</v>
      </c>
      <c r="D74" s="103" t="s">
        <v>88</v>
      </c>
      <c r="E74" s="66">
        <v>2</v>
      </c>
      <c r="F74" s="257"/>
      <c r="G74" s="90">
        <f t="shared" si="0"/>
        <v>0</v>
      </c>
      <c r="H74" s="91" t="s">
        <v>64</v>
      </c>
      <c r="I74" s="251">
        <f t="shared" si="1"/>
        <v>0</v>
      </c>
      <c r="J74" s="251">
        <f t="shared" si="2"/>
        <v>0</v>
      </c>
    </row>
    <row r="75" spans="1:10" outlineLevel="1">
      <c r="A75" s="40">
        <v>55</v>
      </c>
      <c r="B75" s="63" t="s">
        <v>195</v>
      </c>
      <c r="C75" s="64" t="s">
        <v>190</v>
      </c>
      <c r="D75" s="66" t="s">
        <v>88</v>
      </c>
      <c r="E75" s="66">
        <v>10</v>
      </c>
      <c r="F75" s="257"/>
      <c r="G75" s="90">
        <f t="shared" si="0"/>
        <v>0</v>
      </c>
      <c r="H75" s="91" t="s">
        <v>64</v>
      </c>
      <c r="I75" s="251">
        <f t="shared" si="1"/>
        <v>0</v>
      </c>
      <c r="J75" s="251">
        <f t="shared" si="2"/>
        <v>0</v>
      </c>
    </row>
    <row r="76" spans="1:10" outlineLevel="1">
      <c r="A76" s="48">
        <v>56</v>
      </c>
      <c r="B76" s="68" t="s">
        <v>196</v>
      </c>
      <c r="C76" s="69" t="s">
        <v>132</v>
      </c>
      <c r="D76" s="71" t="s">
        <v>23</v>
      </c>
      <c r="E76" s="71">
        <v>5</v>
      </c>
      <c r="F76" s="258"/>
      <c r="G76" s="98">
        <f t="shared" si="0"/>
        <v>0</v>
      </c>
      <c r="H76" s="99" t="s">
        <v>64</v>
      </c>
      <c r="I76" s="252">
        <f t="shared" ref="I76:I139" si="3">G76*41.91/100</f>
        <v>0</v>
      </c>
      <c r="J76" s="252">
        <f t="shared" ref="J76:J139" si="4">G76*58.09/100</f>
        <v>0</v>
      </c>
    </row>
    <row r="77" spans="1:10" outlineLevel="1">
      <c r="A77" s="30"/>
      <c r="B77" s="31" t="s">
        <v>191</v>
      </c>
      <c r="C77" s="30" t="s">
        <v>192</v>
      </c>
      <c r="D77" s="30"/>
      <c r="E77" s="30"/>
      <c r="F77" s="259"/>
      <c r="G77" s="100">
        <f>SUM(G78:G81)</f>
        <v>0</v>
      </c>
      <c r="H77" s="30"/>
      <c r="I77" s="249"/>
      <c r="J77" s="249"/>
    </row>
    <row r="78" spans="1:10" ht="36" outlineLevel="1">
      <c r="A78" s="33">
        <v>57</v>
      </c>
      <c r="B78" s="59" t="s">
        <v>197</v>
      </c>
      <c r="C78" s="101" t="s">
        <v>188</v>
      </c>
      <c r="D78" s="102" t="s">
        <v>88</v>
      </c>
      <c r="E78" s="62">
        <v>8</v>
      </c>
      <c r="F78" s="256"/>
      <c r="G78" s="83">
        <f t="shared" si="0"/>
        <v>0</v>
      </c>
      <c r="H78" s="84" t="s">
        <v>64</v>
      </c>
      <c r="I78" s="248">
        <f t="shared" si="3"/>
        <v>0</v>
      </c>
      <c r="J78" s="248">
        <f t="shared" si="4"/>
        <v>0</v>
      </c>
    </row>
    <row r="79" spans="1:10" ht="48" outlineLevel="1">
      <c r="A79" s="40">
        <v>58</v>
      </c>
      <c r="B79" s="63" t="s">
        <v>94</v>
      </c>
      <c r="C79" s="67" t="s">
        <v>189</v>
      </c>
      <c r="D79" s="103" t="s">
        <v>88</v>
      </c>
      <c r="E79" s="66">
        <v>2</v>
      </c>
      <c r="F79" s="257"/>
      <c r="G79" s="90">
        <f t="shared" si="0"/>
        <v>0</v>
      </c>
      <c r="H79" s="91" t="s">
        <v>64</v>
      </c>
      <c r="I79" s="251">
        <f t="shared" si="3"/>
        <v>0</v>
      </c>
      <c r="J79" s="251">
        <f t="shared" si="4"/>
        <v>0</v>
      </c>
    </row>
    <row r="80" spans="1:10" outlineLevel="1">
      <c r="A80" s="40">
        <v>59</v>
      </c>
      <c r="B80" s="63" t="s">
        <v>198</v>
      </c>
      <c r="C80" s="64" t="s">
        <v>190</v>
      </c>
      <c r="D80" s="66" t="s">
        <v>88</v>
      </c>
      <c r="E80" s="66">
        <v>10</v>
      </c>
      <c r="F80" s="257"/>
      <c r="G80" s="90">
        <f t="shared" si="0"/>
        <v>0</v>
      </c>
      <c r="H80" s="91" t="s">
        <v>64</v>
      </c>
      <c r="I80" s="251">
        <f t="shared" si="3"/>
        <v>0</v>
      </c>
      <c r="J80" s="251">
        <f t="shared" si="4"/>
        <v>0</v>
      </c>
    </row>
    <row r="81" spans="1:10" outlineLevel="1">
      <c r="A81" s="48">
        <v>60</v>
      </c>
      <c r="B81" s="68" t="s">
        <v>199</v>
      </c>
      <c r="C81" s="69" t="s">
        <v>132</v>
      </c>
      <c r="D81" s="71" t="s">
        <v>23</v>
      </c>
      <c r="E81" s="71">
        <v>5</v>
      </c>
      <c r="F81" s="258"/>
      <c r="G81" s="98">
        <f t="shared" si="0"/>
        <v>0</v>
      </c>
      <c r="H81" s="99" t="s">
        <v>64</v>
      </c>
      <c r="I81" s="252">
        <f t="shared" si="3"/>
        <v>0</v>
      </c>
      <c r="J81" s="252">
        <f t="shared" si="4"/>
        <v>0</v>
      </c>
    </row>
    <row r="82" spans="1:10" outlineLevel="1">
      <c r="A82" s="30"/>
      <c r="B82" s="31" t="s">
        <v>207</v>
      </c>
      <c r="C82" s="30" t="s">
        <v>200</v>
      </c>
      <c r="D82" s="30"/>
      <c r="E82" s="30"/>
      <c r="F82" s="259"/>
      <c r="G82" s="32">
        <f>SUM(G83:G88)</f>
        <v>0</v>
      </c>
      <c r="H82" s="30"/>
      <c r="I82" s="249"/>
      <c r="J82" s="249"/>
    </row>
    <row r="83" spans="1:10" ht="36" outlineLevel="1">
      <c r="A83" s="33">
        <v>61</v>
      </c>
      <c r="B83" s="59" t="s">
        <v>208</v>
      </c>
      <c r="C83" s="60" t="s">
        <v>201</v>
      </c>
      <c r="D83" s="62" t="s">
        <v>88</v>
      </c>
      <c r="E83" s="62">
        <v>1</v>
      </c>
      <c r="F83" s="257"/>
      <c r="G83" s="83">
        <f t="shared" si="0"/>
        <v>0</v>
      </c>
      <c r="H83" s="84" t="s">
        <v>64</v>
      </c>
      <c r="I83" s="248">
        <f t="shared" si="3"/>
        <v>0</v>
      </c>
      <c r="J83" s="248">
        <f t="shared" si="4"/>
        <v>0</v>
      </c>
    </row>
    <row r="84" spans="1:10" outlineLevel="1">
      <c r="A84" s="40">
        <v>62</v>
      </c>
      <c r="B84" s="63" t="s">
        <v>209</v>
      </c>
      <c r="C84" s="56" t="s">
        <v>202</v>
      </c>
      <c r="D84" s="44" t="s">
        <v>88</v>
      </c>
      <c r="E84" s="44">
        <v>1</v>
      </c>
      <c r="F84" s="257"/>
      <c r="G84" s="90">
        <f t="shared" si="0"/>
        <v>0</v>
      </c>
      <c r="H84" s="91" t="s">
        <v>64</v>
      </c>
      <c r="I84" s="251">
        <f t="shared" si="3"/>
        <v>0</v>
      </c>
      <c r="J84" s="251">
        <f t="shared" si="4"/>
        <v>0</v>
      </c>
    </row>
    <row r="85" spans="1:10" ht="24" outlineLevel="1">
      <c r="A85" s="40">
        <v>63</v>
      </c>
      <c r="B85" s="63" t="s">
        <v>210</v>
      </c>
      <c r="C85" s="56" t="s">
        <v>203</v>
      </c>
      <c r="D85" s="66" t="s">
        <v>88</v>
      </c>
      <c r="E85" s="66">
        <v>1</v>
      </c>
      <c r="F85" s="257"/>
      <c r="G85" s="90">
        <f t="shared" si="0"/>
        <v>0</v>
      </c>
      <c r="H85" s="91" t="s">
        <v>64</v>
      </c>
      <c r="I85" s="251">
        <f t="shared" si="3"/>
        <v>0</v>
      </c>
      <c r="J85" s="251">
        <f t="shared" si="4"/>
        <v>0</v>
      </c>
    </row>
    <row r="86" spans="1:10" ht="108" outlineLevel="1">
      <c r="A86" s="40">
        <v>64</v>
      </c>
      <c r="B86" s="63" t="s">
        <v>211</v>
      </c>
      <c r="C86" s="64" t="s">
        <v>233</v>
      </c>
      <c r="D86" s="66" t="s">
        <v>204</v>
      </c>
      <c r="E86" s="66">
        <v>1</v>
      </c>
      <c r="F86" s="257"/>
      <c r="G86" s="90">
        <f t="shared" si="0"/>
        <v>0</v>
      </c>
      <c r="H86" s="91" t="s">
        <v>64</v>
      </c>
      <c r="I86" s="251">
        <f t="shared" si="3"/>
        <v>0</v>
      </c>
      <c r="J86" s="251">
        <f t="shared" si="4"/>
        <v>0</v>
      </c>
    </row>
    <row r="87" spans="1:10" outlineLevel="1">
      <c r="A87" s="40">
        <v>65</v>
      </c>
      <c r="B87" s="63" t="s">
        <v>212</v>
      </c>
      <c r="C87" s="56" t="s">
        <v>205</v>
      </c>
      <c r="D87" s="66" t="s">
        <v>204</v>
      </c>
      <c r="E87" s="66">
        <v>1</v>
      </c>
      <c r="F87" s="257"/>
      <c r="G87" s="90">
        <f t="shared" si="0"/>
        <v>0</v>
      </c>
      <c r="H87" s="91" t="s">
        <v>64</v>
      </c>
      <c r="I87" s="251">
        <f t="shared" si="3"/>
        <v>0</v>
      </c>
      <c r="J87" s="251">
        <f t="shared" si="4"/>
        <v>0</v>
      </c>
    </row>
    <row r="88" spans="1:10" outlineLevel="1">
      <c r="A88" s="48">
        <v>66</v>
      </c>
      <c r="B88" s="68" t="s">
        <v>213</v>
      </c>
      <c r="C88" s="57" t="s">
        <v>132</v>
      </c>
      <c r="D88" s="104" t="s">
        <v>23</v>
      </c>
      <c r="E88" s="52">
        <v>5</v>
      </c>
      <c r="F88" s="257"/>
      <c r="G88" s="98">
        <f t="shared" si="0"/>
        <v>0</v>
      </c>
      <c r="H88" s="99" t="s">
        <v>64</v>
      </c>
      <c r="I88" s="252">
        <f t="shared" si="3"/>
        <v>0</v>
      </c>
      <c r="J88" s="252">
        <f t="shared" si="4"/>
        <v>0</v>
      </c>
    </row>
    <row r="89" spans="1:10" outlineLevel="1">
      <c r="A89" s="30"/>
      <c r="B89" s="31" t="s">
        <v>214</v>
      </c>
      <c r="C89" s="30" t="s">
        <v>206</v>
      </c>
      <c r="D89" s="30"/>
      <c r="E89" s="30"/>
      <c r="F89" s="259"/>
      <c r="G89" s="32">
        <f>SUM(G90:G95)</f>
        <v>0</v>
      </c>
      <c r="H89" s="30"/>
      <c r="I89" s="249"/>
      <c r="J89" s="249"/>
    </row>
    <row r="90" spans="1:10" ht="36" outlineLevel="1">
      <c r="A90" s="33">
        <v>67</v>
      </c>
      <c r="B90" s="59" t="s">
        <v>215</v>
      </c>
      <c r="C90" s="60" t="s">
        <v>201</v>
      </c>
      <c r="D90" s="62" t="s">
        <v>88</v>
      </c>
      <c r="E90" s="62">
        <v>1</v>
      </c>
      <c r="F90" s="257"/>
      <c r="G90" s="83">
        <f t="shared" si="0"/>
        <v>0</v>
      </c>
      <c r="H90" s="84" t="s">
        <v>64</v>
      </c>
      <c r="I90" s="248">
        <f t="shared" si="3"/>
        <v>0</v>
      </c>
      <c r="J90" s="248">
        <f t="shared" si="4"/>
        <v>0</v>
      </c>
    </row>
    <row r="91" spans="1:10" outlineLevel="1">
      <c r="A91" s="40">
        <v>68</v>
      </c>
      <c r="B91" s="63" t="s">
        <v>216</v>
      </c>
      <c r="C91" s="56" t="s">
        <v>202</v>
      </c>
      <c r="D91" s="44" t="s">
        <v>88</v>
      </c>
      <c r="E91" s="44">
        <v>1</v>
      </c>
      <c r="F91" s="257"/>
      <c r="G91" s="90">
        <f t="shared" si="0"/>
        <v>0</v>
      </c>
      <c r="H91" s="91" t="s">
        <v>64</v>
      </c>
      <c r="I91" s="251">
        <f t="shared" si="3"/>
        <v>0</v>
      </c>
      <c r="J91" s="251">
        <f t="shared" si="4"/>
        <v>0</v>
      </c>
    </row>
    <row r="92" spans="1:10" ht="24" outlineLevel="1">
      <c r="A92" s="40">
        <v>69</v>
      </c>
      <c r="B92" s="63" t="s">
        <v>217</v>
      </c>
      <c r="C92" s="56" t="s">
        <v>203</v>
      </c>
      <c r="D92" s="66" t="s">
        <v>88</v>
      </c>
      <c r="E92" s="66">
        <v>1</v>
      </c>
      <c r="F92" s="257"/>
      <c r="G92" s="90">
        <f t="shared" si="0"/>
        <v>0</v>
      </c>
      <c r="H92" s="91" t="s">
        <v>64</v>
      </c>
      <c r="I92" s="251">
        <f t="shared" si="3"/>
        <v>0</v>
      </c>
      <c r="J92" s="251">
        <f t="shared" si="4"/>
        <v>0</v>
      </c>
    </row>
    <row r="93" spans="1:10" ht="108" outlineLevel="1">
      <c r="A93" s="40">
        <v>70</v>
      </c>
      <c r="B93" s="63" t="s">
        <v>218</v>
      </c>
      <c r="C93" s="64" t="s">
        <v>233</v>
      </c>
      <c r="D93" s="66" t="s">
        <v>204</v>
      </c>
      <c r="E93" s="66">
        <v>1</v>
      </c>
      <c r="F93" s="257"/>
      <c r="G93" s="90">
        <f t="shared" si="0"/>
        <v>0</v>
      </c>
      <c r="H93" s="91" t="s">
        <v>64</v>
      </c>
      <c r="I93" s="251">
        <f t="shared" si="3"/>
        <v>0</v>
      </c>
      <c r="J93" s="251">
        <f t="shared" si="4"/>
        <v>0</v>
      </c>
    </row>
    <row r="94" spans="1:10" outlineLevel="1">
      <c r="A94" s="40">
        <v>71</v>
      </c>
      <c r="B94" s="63" t="s">
        <v>219</v>
      </c>
      <c r="C94" s="56" t="s">
        <v>205</v>
      </c>
      <c r="D94" s="66" t="s">
        <v>204</v>
      </c>
      <c r="E94" s="66">
        <v>1</v>
      </c>
      <c r="F94" s="257"/>
      <c r="G94" s="90">
        <f t="shared" si="0"/>
        <v>0</v>
      </c>
      <c r="H94" s="91" t="s">
        <v>64</v>
      </c>
      <c r="I94" s="251">
        <f t="shared" si="3"/>
        <v>0</v>
      </c>
      <c r="J94" s="251">
        <f t="shared" si="4"/>
        <v>0</v>
      </c>
    </row>
    <row r="95" spans="1:10" outlineLevel="1">
      <c r="A95" s="48">
        <v>72</v>
      </c>
      <c r="B95" s="68" t="s">
        <v>220</v>
      </c>
      <c r="C95" s="57" t="s">
        <v>132</v>
      </c>
      <c r="D95" s="104" t="s">
        <v>23</v>
      </c>
      <c r="E95" s="52">
        <v>5</v>
      </c>
      <c r="F95" s="257"/>
      <c r="G95" s="98">
        <f t="shared" si="0"/>
        <v>0</v>
      </c>
      <c r="H95" s="99" t="s">
        <v>64</v>
      </c>
      <c r="I95" s="252">
        <f t="shared" si="3"/>
        <v>0</v>
      </c>
      <c r="J95" s="252">
        <f t="shared" si="4"/>
        <v>0</v>
      </c>
    </row>
    <row r="96" spans="1:10" outlineLevel="1">
      <c r="A96" s="30"/>
      <c r="B96" s="31" t="s">
        <v>221</v>
      </c>
      <c r="C96" s="30" t="s">
        <v>164</v>
      </c>
      <c r="D96" s="30"/>
      <c r="E96" s="30"/>
      <c r="F96" s="259"/>
      <c r="G96" s="32">
        <f>SUM(G97:G103)</f>
        <v>0</v>
      </c>
      <c r="H96" s="30"/>
      <c r="I96" s="249"/>
      <c r="J96" s="249"/>
    </row>
    <row r="97" spans="1:10" outlineLevel="1">
      <c r="A97" s="33">
        <v>73</v>
      </c>
      <c r="B97" s="59" t="s">
        <v>226</v>
      </c>
      <c r="C97" s="55" t="s">
        <v>166</v>
      </c>
      <c r="D97" s="37" t="s">
        <v>167</v>
      </c>
      <c r="E97" s="37">
        <v>24</v>
      </c>
      <c r="F97" s="256"/>
      <c r="G97" s="83">
        <f t="shared" si="0"/>
        <v>0</v>
      </c>
      <c r="H97" s="84" t="s">
        <v>64</v>
      </c>
      <c r="I97" s="248">
        <f t="shared" si="3"/>
        <v>0</v>
      </c>
      <c r="J97" s="248">
        <f t="shared" si="4"/>
        <v>0</v>
      </c>
    </row>
    <row r="98" spans="1:10" outlineLevel="1">
      <c r="A98" s="40">
        <v>74</v>
      </c>
      <c r="B98" s="63" t="s">
        <v>227</v>
      </c>
      <c r="C98" s="56" t="s">
        <v>222</v>
      </c>
      <c r="D98" s="47" t="s">
        <v>167</v>
      </c>
      <c r="E98" s="66">
        <v>8</v>
      </c>
      <c r="F98" s="257"/>
      <c r="G98" s="90">
        <f t="shared" si="0"/>
        <v>0</v>
      </c>
      <c r="H98" s="91" t="s">
        <v>64</v>
      </c>
      <c r="I98" s="251">
        <f t="shared" si="3"/>
        <v>0</v>
      </c>
      <c r="J98" s="251">
        <f t="shared" si="4"/>
        <v>0</v>
      </c>
    </row>
    <row r="99" spans="1:10" outlineLevel="1">
      <c r="A99" s="40">
        <v>75</v>
      </c>
      <c r="B99" s="63" t="s">
        <v>228</v>
      </c>
      <c r="C99" s="56" t="s">
        <v>223</v>
      </c>
      <c r="D99" s="44" t="s">
        <v>167</v>
      </c>
      <c r="E99" s="44">
        <v>8</v>
      </c>
      <c r="F99" s="257"/>
      <c r="G99" s="90">
        <f t="shared" si="0"/>
        <v>0</v>
      </c>
      <c r="H99" s="91" t="s">
        <v>64</v>
      </c>
      <c r="I99" s="251">
        <f t="shared" si="3"/>
        <v>0</v>
      </c>
      <c r="J99" s="251">
        <f t="shared" si="4"/>
        <v>0</v>
      </c>
    </row>
    <row r="100" spans="1:10" outlineLevel="1">
      <c r="A100" s="40">
        <v>76</v>
      </c>
      <c r="B100" s="63" t="s">
        <v>229</v>
      </c>
      <c r="C100" s="56" t="s">
        <v>224</v>
      </c>
      <c r="D100" s="44" t="s">
        <v>167</v>
      </c>
      <c r="E100" s="44">
        <v>8</v>
      </c>
      <c r="F100" s="257"/>
      <c r="G100" s="90">
        <f t="shared" si="0"/>
        <v>0</v>
      </c>
      <c r="H100" s="91" t="s">
        <v>64</v>
      </c>
      <c r="I100" s="251">
        <f t="shared" si="3"/>
        <v>0</v>
      </c>
      <c r="J100" s="251">
        <f t="shared" si="4"/>
        <v>0</v>
      </c>
    </row>
    <row r="101" spans="1:10" outlineLevel="1">
      <c r="A101" s="40">
        <v>77</v>
      </c>
      <c r="B101" s="63" t="s">
        <v>230</v>
      </c>
      <c r="C101" s="56" t="s">
        <v>225</v>
      </c>
      <c r="D101" s="44" t="s">
        <v>167</v>
      </c>
      <c r="E101" s="44">
        <v>8</v>
      </c>
      <c r="F101" s="257"/>
      <c r="G101" s="90">
        <f t="shared" si="0"/>
        <v>0</v>
      </c>
      <c r="H101" s="91" t="s">
        <v>64</v>
      </c>
      <c r="I101" s="251">
        <f t="shared" si="3"/>
        <v>0</v>
      </c>
      <c r="J101" s="251">
        <f t="shared" si="4"/>
        <v>0</v>
      </c>
    </row>
    <row r="102" spans="1:10" outlineLevel="1">
      <c r="A102" s="40">
        <v>78</v>
      </c>
      <c r="B102" s="63" t="s">
        <v>231</v>
      </c>
      <c r="C102" s="56" t="s">
        <v>173</v>
      </c>
      <c r="D102" s="44" t="s">
        <v>89</v>
      </c>
      <c r="E102" s="44">
        <v>1</v>
      </c>
      <c r="F102" s="257"/>
      <c r="G102" s="90">
        <f t="shared" si="0"/>
        <v>0</v>
      </c>
      <c r="H102" s="91" t="s">
        <v>64</v>
      </c>
      <c r="I102" s="251">
        <f t="shared" si="3"/>
        <v>0</v>
      </c>
      <c r="J102" s="251">
        <f t="shared" si="4"/>
        <v>0</v>
      </c>
    </row>
    <row r="103" spans="1:10" outlineLevel="1">
      <c r="A103" s="48">
        <v>79</v>
      </c>
      <c r="B103" s="68" t="s">
        <v>232</v>
      </c>
      <c r="C103" s="105" t="s">
        <v>174</v>
      </c>
      <c r="D103" s="70" t="s">
        <v>89</v>
      </c>
      <c r="E103" s="70">
        <v>1</v>
      </c>
      <c r="F103" s="258"/>
      <c r="G103" s="98">
        <f t="shared" si="0"/>
        <v>0</v>
      </c>
      <c r="H103" s="99" t="s">
        <v>64</v>
      </c>
      <c r="I103" s="252">
        <f t="shared" si="3"/>
        <v>0</v>
      </c>
      <c r="J103" s="252">
        <f t="shared" si="4"/>
        <v>0</v>
      </c>
    </row>
    <row r="104" spans="1:10" outlineLevel="1">
      <c r="A104" s="27"/>
      <c r="B104" s="106" t="s">
        <v>235</v>
      </c>
      <c r="C104" s="27" t="s">
        <v>234</v>
      </c>
      <c r="D104" s="27"/>
      <c r="E104" s="27"/>
      <c r="F104" s="263"/>
      <c r="G104" s="107">
        <f>G105+G112+G119+G121+G123+G132+G141</f>
        <v>0</v>
      </c>
      <c r="H104" s="27"/>
      <c r="I104" s="250"/>
      <c r="J104" s="250"/>
    </row>
    <row r="105" spans="1:10" outlineLevel="1">
      <c r="A105" s="30"/>
      <c r="B105" s="31" t="s">
        <v>236</v>
      </c>
      <c r="C105" s="30" t="s">
        <v>90</v>
      </c>
      <c r="D105" s="30"/>
      <c r="E105" s="30"/>
      <c r="F105" s="259"/>
      <c r="G105" s="100">
        <f>SUM(G106:G111)</f>
        <v>0</v>
      </c>
      <c r="H105" s="30"/>
      <c r="I105" s="249"/>
      <c r="J105" s="249"/>
    </row>
    <row r="106" spans="1:10" outlineLevel="1">
      <c r="A106" s="33">
        <v>80</v>
      </c>
      <c r="B106" s="59" t="s">
        <v>239</v>
      </c>
      <c r="C106" s="35" t="s">
        <v>79</v>
      </c>
      <c r="D106" s="36" t="s">
        <v>87</v>
      </c>
      <c r="E106" s="37">
        <v>40</v>
      </c>
      <c r="F106" s="256"/>
      <c r="G106" s="38">
        <f>E106*F106</f>
        <v>0</v>
      </c>
      <c r="H106" s="84" t="s">
        <v>64</v>
      </c>
      <c r="I106" s="248">
        <f t="shared" si="3"/>
        <v>0</v>
      </c>
      <c r="J106" s="248">
        <f t="shared" si="4"/>
        <v>0</v>
      </c>
    </row>
    <row r="107" spans="1:10" outlineLevel="1">
      <c r="A107" s="40">
        <v>81</v>
      </c>
      <c r="B107" s="63" t="s">
        <v>240</v>
      </c>
      <c r="C107" s="42" t="s">
        <v>80</v>
      </c>
      <c r="D107" s="43" t="s">
        <v>87</v>
      </c>
      <c r="E107" s="44">
        <v>20</v>
      </c>
      <c r="F107" s="257"/>
      <c r="G107" s="45">
        <f t="shared" ref="G107:G170" si="5">E107*F107</f>
        <v>0</v>
      </c>
      <c r="H107" s="91" t="s">
        <v>64</v>
      </c>
      <c r="I107" s="251">
        <f t="shared" si="3"/>
        <v>0</v>
      </c>
      <c r="J107" s="251">
        <f t="shared" si="4"/>
        <v>0</v>
      </c>
    </row>
    <row r="108" spans="1:10" outlineLevel="1">
      <c r="A108" s="40">
        <v>82</v>
      </c>
      <c r="B108" s="63" t="s">
        <v>241</v>
      </c>
      <c r="C108" s="42" t="s">
        <v>81</v>
      </c>
      <c r="D108" s="43" t="s">
        <v>87</v>
      </c>
      <c r="E108" s="44">
        <v>60</v>
      </c>
      <c r="F108" s="257"/>
      <c r="G108" s="45">
        <f t="shared" si="5"/>
        <v>0</v>
      </c>
      <c r="H108" s="91" t="s">
        <v>64</v>
      </c>
      <c r="I108" s="251">
        <f t="shared" si="3"/>
        <v>0</v>
      </c>
      <c r="J108" s="251">
        <f t="shared" si="4"/>
        <v>0</v>
      </c>
    </row>
    <row r="109" spans="1:10" outlineLevel="1">
      <c r="A109" s="40">
        <v>83</v>
      </c>
      <c r="B109" s="63" t="s">
        <v>242</v>
      </c>
      <c r="C109" s="42" t="s">
        <v>237</v>
      </c>
      <c r="D109" s="43" t="s">
        <v>88</v>
      </c>
      <c r="E109" s="44">
        <v>11</v>
      </c>
      <c r="F109" s="257"/>
      <c r="G109" s="45">
        <f t="shared" si="5"/>
        <v>0</v>
      </c>
      <c r="H109" s="91" t="s">
        <v>64</v>
      </c>
      <c r="I109" s="251">
        <f t="shared" si="3"/>
        <v>0</v>
      </c>
      <c r="J109" s="251">
        <f t="shared" si="4"/>
        <v>0</v>
      </c>
    </row>
    <row r="110" spans="1:10" outlineLevel="1">
      <c r="A110" s="40">
        <v>84</v>
      </c>
      <c r="B110" s="63" t="s">
        <v>243</v>
      </c>
      <c r="C110" s="42" t="s">
        <v>238</v>
      </c>
      <c r="D110" s="47" t="s">
        <v>89</v>
      </c>
      <c r="E110" s="44">
        <v>1</v>
      </c>
      <c r="F110" s="257"/>
      <c r="G110" s="45">
        <f t="shared" si="5"/>
        <v>0</v>
      </c>
      <c r="H110" s="91" t="s">
        <v>64</v>
      </c>
      <c r="I110" s="251">
        <f t="shared" si="3"/>
        <v>0</v>
      </c>
      <c r="J110" s="251">
        <f t="shared" si="4"/>
        <v>0</v>
      </c>
    </row>
    <row r="111" spans="1:10" outlineLevel="1">
      <c r="A111" s="48">
        <v>85</v>
      </c>
      <c r="B111" s="68" t="s">
        <v>244</v>
      </c>
      <c r="C111" s="57" t="s">
        <v>86</v>
      </c>
      <c r="D111" s="104" t="s">
        <v>23</v>
      </c>
      <c r="E111" s="71">
        <v>10</v>
      </c>
      <c r="F111" s="258"/>
      <c r="G111" s="53">
        <f t="shared" si="5"/>
        <v>0</v>
      </c>
      <c r="H111" s="99" t="s">
        <v>64</v>
      </c>
      <c r="I111" s="252">
        <f t="shared" si="3"/>
        <v>0</v>
      </c>
      <c r="J111" s="252">
        <f t="shared" si="4"/>
        <v>0</v>
      </c>
    </row>
    <row r="112" spans="1:10" outlineLevel="1">
      <c r="A112" s="30"/>
      <c r="B112" s="31" t="s">
        <v>251</v>
      </c>
      <c r="C112" s="30" t="s">
        <v>91</v>
      </c>
      <c r="D112" s="30"/>
      <c r="E112" s="30"/>
      <c r="F112" s="259"/>
      <c r="G112" s="32">
        <f>SUM(G113:G118)</f>
        <v>0</v>
      </c>
      <c r="H112" s="30"/>
      <c r="I112" s="249"/>
      <c r="J112" s="249"/>
    </row>
    <row r="113" spans="1:18" outlineLevel="1">
      <c r="A113" s="33">
        <v>86</v>
      </c>
      <c r="B113" s="59" t="s">
        <v>245</v>
      </c>
      <c r="C113" s="35" t="s">
        <v>79</v>
      </c>
      <c r="D113" s="36" t="s">
        <v>87</v>
      </c>
      <c r="E113" s="37">
        <v>40</v>
      </c>
      <c r="F113" s="256"/>
      <c r="G113" s="38">
        <f t="shared" si="5"/>
        <v>0</v>
      </c>
      <c r="H113" s="84" t="s">
        <v>64</v>
      </c>
      <c r="I113" s="248">
        <f t="shared" si="3"/>
        <v>0</v>
      </c>
      <c r="J113" s="248">
        <f t="shared" si="4"/>
        <v>0</v>
      </c>
    </row>
    <row r="114" spans="1:18" outlineLevel="1">
      <c r="A114" s="40">
        <v>87</v>
      </c>
      <c r="B114" s="63" t="s">
        <v>246</v>
      </c>
      <c r="C114" s="42" t="s">
        <v>80</v>
      </c>
      <c r="D114" s="43" t="s">
        <v>87</v>
      </c>
      <c r="E114" s="44">
        <v>20</v>
      </c>
      <c r="F114" s="257"/>
      <c r="G114" s="45">
        <f t="shared" si="5"/>
        <v>0</v>
      </c>
      <c r="H114" s="91" t="s">
        <v>64</v>
      </c>
      <c r="I114" s="251">
        <f t="shared" si="3"/>
        <v>0</v>
      </c>
      <c r="J114" s="251">
        <f t="shared" si="4"/>
        <v>0</v>
      </c>
    </row>
    <row r="115" spans="1:18" outlineLevel="1">
      <c r="A115" s="40">
        <v>88</v>
      </c>
      <c r="B115" s="63" t="s">
        <v>247</v>
      </c>
      <c r="C115" s="42" t="s">
        <v>81</v>
      </c>
      <c r="D115" s="43" t="s">
        <v>87</v>
      </c>
      <c r="E115" s="44">
        <v>60</v>
      </c>
      <c r="F115" s="257"/>
      <c r="G115" s="45">
        <f t="shared" si="5"/>
        <v>0</v>
      </c>
      <c r="H115" s="91" t="s">
        <v>64</v>
      </c>
      <c r="I115" s="251">
        <f t="shared" si="3"/>
        <v>0</v>
      </c>
      <c r="J115" s="251">
        <f t="shared" si="4"/>
        <v>0</v>
      </c>
    </row>
    <row r="116" spans="1:18" outlineLevel="1">
      <c r="A116" s="40">
        <v>89</v>
      </c>
      <c r="B116" s="63" t="s">
        <v>248</v>
      </c>
      <c r="C116" s="42" t="s">
        <v>237</v>
      </c>
      <c r="D116" s="43" t="s">
        <v>88</v>
      </c>
      <c r="E116" s="44">
        <v>11</v>
      </c>
      <c r="F116" s="257"/>
      <c r="G116" s="45">
        <f t="shared" si="5"/>
        <v>0</v>
      </c>
      <c r="H116" s="91" t="s">
        <v>64</v>
      </c>
      <c r="I116" s="251">
        <f t="shared" si="3"/>
        <v>0</v>
      </c>
      <c r="J116" s="251">
        <f t="shared" si="4"/>
        <v>0</v>
      </c>
    </row>
    <row r="117" spans="1:18" outlineLevel="1">
      <c r="A117" s="40">
        <v>90</v>
      </c>
      <c r="B117" s="63" t="s">
        <v>249</v>
      </c>
      <c r="C117" s="42" t="s">
        <v>238</v>
      </c>
      <c r="D117" s="47" t="s">
        <v>89</v>
      </c>
      <c r="E117" s="44">
        <v>1</v>
      </c>
      <c r="F117" s="257"/>
      <c r="G117" s="45">
        <f t="shared" si="5"/>
        <v>0</v>
      </c>
      <c r="H117" s="91" t="s">
        <v>64</v>
      </c>
      <c r="I117" s="251">
        <f t="shared" si="3"/>
        <v>0</v>
      </c>
      <c r="J117" s="251">
        <f t="shared" si="4"/>
        <v>0</v>
      </c>
    </row>
    <row r="118" spans="1:18" outlineLevel="1">
      <c r="A118" s="48">
        <v>91</v>
      </c>
      <c r="B118" s="68" t="s">
        <v>250</v>
      </c>
      <c r="C118" s="57" t="s">
        <v>86</v>
      </c>
      <c r="D118" s="104" t="s">
        <v>23</v>
      </c>
      <c r="E118" s="71">
        <v>10</v>
      </c>
      <c r="F118" s="258"/>
      <c r="G118" s="53">
        <f t="shared" si="5"/>
        <v>0</v>
      </c>
      <c r="H118" s="99" t="s">
        <v>64</v>
      </c>
      <c r="I118" s="252">
        <f t="shared" si="3"/>
        <v>0</v>
      </c>
      <c r="J118" s="252">
        <f t="shared" si="4"/>
        <v>0</v>
      </c>
    </row>
    <row r="119" spans="1:18" outlineLevel="1">
      <c r="A119" s="30"/>
      <c r="B119" s="31" t="s">
        <v>252</v>
      </c>
      <c r="C119" s="30" t="s">
        <v>114</v>
      </c>
      <c r="D119" s="30"/>
      <c r="E119" s="30"/>
      <c r="F119" s="259"/>
      <c r="G119" s="32">
        <f>SUM(G120)</f>
        <v>0</v>
      </c>
      <c r="H119" s="30"/>
      <c r="I119" s="249"/>
      <c r="J119" s="249"/>
    </row>
    <row r="120" spans="1:18" outlineLevel="1">
      <c r="A120" s="72">
        <v>92</v>
      </c>
      <c r="B120" s="108" t="s">
        <v>255</v>
      </c>
      <c r="C120" s="109" t="s">
        <v>253</v>
      </c>
      <c r="D120" s="110" t="s">
        <v>87</v>
      </c>
      <c r="E120" s="110">
        <v>200</v>
      </c>
      <c r="F120" s="261"/>
      <c r="G120" s="76">
        <f t="shared" si="5"/>
        <v>0</v>
      </c>
      <c r="H120" s="111" t="s">
        <v>64</v>
      </c>
      <c r="I120" s="248">
        <f t="shared" si="3"/>
        <v>0</v>
      </c>
      <c r="J120" s="248">
        <f t="shared" si="4"/>
        <v>0</v>
      </c>
    </row>
    <row r="121" spans="1:18" outlineLevel="1">
      <c r="A121" s="30"/>
      <c r="B121" s="31" t="s">
        <v>254</v>
      </c>
      <c r="C121" s="30" t="s">
        <v>115</v>
      </c>
      <c r="D121" s="30"/>
      <c r="E121" s="30"/>
      <c r="F121" s="259"/>
      <c r="G121" s="32">
        <f>SUM(G122)</f>
        <v>0</v>
      </c>
      <c r="H121" s="30"/>
      <c r="I121" s="249"/>
      <c r="J121" s="249"/>
    </row>
    <row r="122" spans="1:18" outlineLevel="1">
      <c r="A122" s="72">
        <v>93</v>
      </c>
      <c r="B122" s="108" t="s">
        <v>256</v>
      </c>
      <c r="C122" s="109" t="s">
        <v>253</v>
      </c>
      <c r="D122" s="110" t="s">
        <v>87</v>
      </c>
      <c r="E122" s="110">
        <v>200</v>
      </c>
      <c r="F122" s="261"/>
      <c r="G122" s="76">
        <f t="shared" si="5"/>
        <v>0</v>
      </c>
      <c r="H122" s="111" t="s">
        <v>64</v>
      </c>
      <c r="I122" s="248">
        <f t="shared" si="3"/>
        <v>0</v>
      </c>
      <c r="J122" s="248">
        <f t="shared" si="4"/>
        <v>0</v>
      </c>
    </row>
    <row r="123" spans="1:18" outlineLevel="1">
      <c r="A123" s="30"/>
      <c r="B123" s="31" t="s">
        <v>257</v>
      </c>
      <c r="C123" s="30" t="s">
        <v>265</v>
      </c>
      <c r="D123" s="30"/>
      <c r="E123" s="30"/>
      <c r="F123" s="259"/>
      <c r="G123" s="32">
        <f>SUM(G124:G131)</f>
        <v>0</v>
      </c>
      <c r="H123" s="30"/>
      <c r="I123" s="249"/>
      <c r="J123" s="249"/>
    </row>
    <row r="124" spans="1:18" ht="36" outlineLevel="1">
      <c r="A124" s="33">
        <v>94</v>
      </c>
      <c r="B124" s="59" t="s">
        <v>266</v>
      </c>
      <c r="C124" s="112" t="s">
        <v>258</v>
      </c>
      <c r="D124" s="113" t="s">
        <v>88</v>
      </c>
      <c r="E124" s="62">
        <v>1</v>
      </c>
      <c r="F124" s="256"/>
      <c r="G124" s="38">
        <f t="shared" si="5"/>
        <v>0</v>
      </c>
      <c r="H124" s="39" t="s">
        <v>64</v>
      </c>
      <c r="I124" s="248">
        <f t="shared" si="3"/>
        <v>0</v>
      </c>
      <c r="J124" s="248">
        <f t="shared" si="4"/>
        <v>0</v>
      </c>
    </row>
    <row r="125" spans="1:18" ht="36" outlineLevel="1">
      <c r="A125" s="40">
        <v>95</v>
      </c>
      <c r="B125" s="63" t="s">
        <v>267</v>
      </c>
      <c r="C125" s="114" t="s">
        <v>259</v>
      </c>
      <c r="D125" s="115" t="s">
        <v>88</v>
      </c>
      <c r="E125" s="66">
        <v>4</v>
      </c>
      <c r="F125" s="257"/>
      <c r="G125" s="45">
        <f t="shared" si="5"/>
        <v>0</v>
      </c>
      <c r="H125" s="46" t="s">
        <v>64</v>
      </c>
      <c r="I125" s="251">
        <f t="shared" si="3"/>
        <v>0</v>
      </c>
      <c r="J125" s="251">
        <f t="shared" si="4"/>
        <v>0</v>
      </c>
    </row>
    <row r="126" spans="1:18" ht="36" outlineLevel="1">
      <c r="A126" s="40">
        <v>96</v>
      </c>
      <c r="B126" s="63" t="s">
        <v>268</v>
      </c>
      <c r="C126" s="114" t="s">
        <v>260</v>
      </c>
      <c r="D126" s="115" t="s">
        <v>88</v>
      </c>
      <c r="E126" s="66">
        <v>5</v>
      </c>
      <c r="F126" s="257"/>
      <c r="G126" s="45">
        <f t="shared" si="5"/>
        <v>0</v>
      </c>
      <c r="H126" s="46" t="s">
        <v>64</v>
      </c>
      <c r="I126" s="251">
        <f t="shared" si="3"/>
        <v>0</v>
      </c>
      <c r="J126" s="251">
        <f t="shared" si="4"/>
        <v>0</v>
      </c>
    </row>
    <row r="127" spans="1:18" ht="24" outlineLevel="1">
      <c r="A127" s="40">
        <v>97</v>
      </c>
      <c r="B127" s="63" t="s">
        <v>269</v>
      </c>
      <c r="C127" s="64" t="s">
        <v>261</v>
      </c>
      <c r="D127" s="65" t="s">
        <v>88</v>
      </c>
      <c r="E127" s="66">
        <v>1</v>
      </c>
      <c r="F127" s="257"/>
      <c r="G127" s="45">
        <f t="shared" si="5"/>
        <v>0</v>
      </c>
      <c r="H127" s="46" t="s">
        <v>64</v>
      </c>
      <c r="I127" s="251">
        <f t="shared" si="3"/>
        <v>0</v>
      </c>
      <c r="J127" s="251">
        <f t="shared" si="4"/>
        <v>0</v>
      </c>
    </row>
    <row r="128" spans="1:18" outlineLevel="1">
      <c r="A128" s="40">
        <v>98</v>
      </c>
      <c r="B128" s="63" t="s">
        <v>270</v>
      </c>
      <c r="C128" s="64" t="s">
        <v>262</v>
      </c>
      <c r="D128" s="65" t="s">
        <v>88</v>
      </c>
      <c r="E128" s="66">
        <v>1</v>
      </c>
      <c r="F128" s="257"/>
      <c r="G128" s="45">
        <f t="shared" si="5"/>
        <v>0</v>
      </c>
      <c r="H128" s="46" t="s">
        <v>64</v>
      </c>
      <c r="I128" s="251">
        <f t="shared" si="3"/>
        <v>0</v>
      </c>
      <c r="J128" s="251">
        <f t="shared" si="4"/>
        <v>0</v>
      </c>
      <c r="Q128" s="4" t="s">
        <v>65</v>
      </c>
      <c r="R128" s="4">
        <v>0</v>
      </c>
    </row>
    <row r="129" spans="1:18" outlineLevel="1">
      <c r="A129" s="40">
        <v>99</v>
      </c>
      <c r="B129" s="63" t="s">
        <v>271</v>
      </c>
      <c r="C129" s="64" t="s">
        <v>263</v>
      </c>
      <c r="D129" s="65" t="s">
        <v>88</v>
      </c>
      <c r="E129" s="66">
        <v>11</v>
      </c>
      <c r="F129" s="257"/>
      <c r="G129" s="45">
        <f t="shared" si="5"/>
        <v>0</v>
      </c>
      <c r="H129" s="46" t="s">
        <v>64</v>
      </c>
      <c r="I129" s="251">
        <f t="shared" si="3"/>
        <v>0</v>
      </c>
      <c r="J129" s="251">
        <f t="shared" si="4"/>
        <v>0</v>
      </c>
      <c r="Q129" s="4" t="s">
        <v>65</v>
      </c>
      <c r="R129" s="4">
        <v>0</v>
      </c>
    </row>
    <row r="130" spans="1:18" s="116" customFormat="1" outlineLevel="1">
      <c r="A130" s="40">
        <v>100</v>
      </c>
      <c r="B130" s="63" t="s">
        <v>272</v>
      </c>
      <c r="C130" s="64" t="s">
        <v>264</v>
      </c>
      <c r="D130" s="65" t="s">
        <v>88</v>
      </c>
      <c r="E130" s="66">
        <v>11</v>
      </c>
      <c r="F130" s="257"/>
      <c r="G130" s="45">
        <f t="shared" si="5"/>
        <v>0</v>
      </c>
      <c r="H130" s="46" t="s">
        <v>64</v>
      </c>
      <c r="I130" s="251">
        <f t="shared" si="3"/>
        <v>0</v>
      </c>
      <c r="J130" s="251">
        <f t="shared" si="4"/>
        <v>0</v>
      </c>
      <c r="Q130" s="116" t="s">
        <v>65</v>
      </c>
      <c r="R130" s="116">
        <v>0</v>
      </c>
    </row>
    <row r="131" spans="1:18" outlineLevel="1">
      <c r="A131" s="48">
        <v>101</v>
      </c>
      <c r="B131" s="68" t="s">
        <v>273</v>
      </c>
      <c r="C131" s="69" t="s">
        <v>132</v>
      </c>
      <c r="D131" s="70" t="s">
        <v>23</v>
      </c>
      <c r="E131" s="70">
        <v>5</v>
      </c>
      <c r="F131" s="258"/>
      <c r="G131" s="53">
        <f t="shared" si="5"/>
        <v>0</v>
      </c>
      <c r="H131" s="54" t="s">
        <v>64</v>
      </c>
      <c r="I131" s="252">
        <f t="shared" si="3"/>
        <v>0</v>
      </c>
      <c r="J131" s="252">
        <f t="shared" si="4"/>
        <v>0</v>
      </c>
      <c r="Q131" s="4" t="s">
        <v>63</v>
      </c>
    </row>
    <row r="132" spans="1:18" outlineLevel="1">
      <c r="A132" s="30"/>
      <c r="B132" s="31" t="s">
        <v>274</v>
      </c>
      <c r="C132" s="30" t="s">
        <v>275</v>
      </c>
      <c r="D132" s="30"/>
      <c r="E132" s="30"/>
      <c r="F132" s="259"/>
      <c r="G132" s="32">
        <f>SUM(G133:G140)</f>
        <v>0</v>
      </c>
      <c r="H132" s="30"/>
      <c r="I132" s="249"/>
      <c r="J132" s="249"/>
    </row>
    <row r="133" spans="1:18" ht="36" outlineLevel="1">
      <c r="A133" s="33">
        <v>102</v>
      </c>
      <c r="B133" s="59" t="s">
        <v>277</v>
      </c>
      <c r="C133" s="112" t="s">
        <v>258</v>
      </c>
      <c r="D133" s="113" t="s">
        <v>88</v>
      </c>
      <c r="E133" s="62">
        <v>1</v>
      </c>
      <c r="F133" s="256"/>
      <c r="G133" s="38">
        <f t="shared" si="5"/>
        <v>0</v>
      </c>
      <c r="H133" s="39" t="s">
        <v>64</v>
      </c>
      <c r="I133" s="248">
        <f t="shared" si="3"/>
        <v>0</v>
      </c>
      <c r="J133" s="248">
        <f t="shared" si="4"/>
        <v>0</v>
      </c>
    </row>
    <row r="134" spans="1:18" ht="36" outlineLevel="1">
      <c r="A134" s="40">
        <v>103</v>
      </c>
      <c r="B134" s="63" t="s">
        <v>278</v>
      </c>
      <c r="C134" s="114" t="s">
        <v>259</v>
      </c>
      <c r="D134" s="115" t="s">
        <v>88</v>
      </c>
      <c r="E134" s="66">
        <v>4</v>
      </c>
      <c r="F134" s="257"/>
      <c r="G134" s="45">
        <f t="shared" si="5"/>
        <v>0</v>
      </c>
      <c r="H134" s="46" t="s">
        <v>64</v>
      </c>
      <c r="I134" s="251">
        <f t="shared" si="3"/>
        <v>0</v>
      </c>
      <c r="J134" s="251">
        <f t="shared" si="4"/>
        <v>0</v>
      </c>
    </row>
    <row r="135" spans="1:18" ht="36" outlineLevel="1">
      <c r="A135" s="40">
        <v>104</v>
      </c>
      <c r="B135" s="63" t="s">
        <v>279</v>
      </c>
      <c r="C135" s="114" t="s">
        <v>260</v>
      </c>
      <c r="D135" s="115" t="s">
        <v>88</v>
      </c>
      <c r="E135" s="66">
        <v>5</v>
      </c>
      <c r="F135" s="257"/>
      <c r="G135" s="45">
        <f t="shared" si="5"/>
        <v>0</v>
      </c>
      <c r="H135" s="46" t="s">
        <v>64</v>
      </c>
      <c r="I135" s="251">
        <f t="shared" si="3"/>
        <v>0</v>
      </c>
      <c r="J135" s="251">
        <f t="shared" si="4"/>
        <v>0</v>
      </c>
    </row>
    <row r="136" spans="1:18" ht="24" outlineLevel="1">
      <c r="A136" s="40">
        <v>105</v>
      </c>
      <c r="B136" s="63" t="s">
        <v>280</v>
      </c>
      <c r="C136" s="64" t="s">
        <v>261</v>
      </c>
      <c r="D136" s="65" t="s">
        <v>88</v>
      </c>
      <c r="E136" s="66">
        <v>1</v>
      </c>
      <c r="F136" s="257"/>
      <c r="G136" s="45">
        <f t="shared" si="5"/>
        <v>0</v>
      </c>
      <c r="H136" s="46" t="s">
        <v>64</v>
      </c>
      <c r="I136" s="251">
        <f t="shared" si="3"/>
        <v>0</v>
      </c>
      <c r="J136" s="251">
        <f t="shared" si="4"/>
        <v>0</v>
      </c>
    </row>
    <row r="137" spans="1:18" outlineLevel="1">
      <c r="A137" s="40">
        <v>106</v>
      </c>
      <c r="B137" s="63" t="s">
        <v>281</v>
      </c>
      <c r="C137" s="64" t="s">
        <v>262</v>
      </c>
      <c r="D137" s="65" t="s">
        <v>88</v>
      </c>
      <c r="E137" s="66">
        <v>1</v>
      </c>
      <c r="F137" s="257"/>
      <c r="G137" s="45">
        <f t="shared" si="5"/>
        <v>0</v>
      </c>
      <c r="H137" s="46" t="s">
        <v>64</v>
      </c>
      <c r="I137" s="251">
        <f t="shared" si="3"/>
        <v>0</v>
      </c>
      <c r="J137" s="251">
        <f t="shared" si="4"/>
        <v>0</v>
      </c>
    </row>
    <row r="138" spans="1:18" outlineLevel="1">
      <c r="A138" s="40">
        <v>107</v>
      </c>
      <c r="B138" s="63" t="s">
        <v>282</v>
      </c>
      <c r="C138" s="64" t="s">
        <v>263</v>
      </c>
      <c r="D138" s="65" t="s">
        <v>88</v>
      </c>
      <c r="E138" s="66">
        <v>11</v>
      </c>
      <c r="F138" s="257"/>
      <c r="G138" s="45">
        <f t="shared" si="5"/>
        <v>0</v>
      </c>
      <c r="H138" s="46" t="s">
        <v>64</v>
      </c>
      <c r="I138" s="251">
        <f t="shared" si="3"/>
        <v>0</v>
      </c>
      <c r="J138" s="251">
        <f t="shared" si="4"/>
        <v>0</v>
      </c>
    </row>
    <row r="139" spans="1:18" outlineLevel="1">
      <c r="A139" s="40">
        <v>108</v>
      </c>
      <c r="B139" s="63" t="s">
        <v>283</v>
      </c>
      <c r="C139" s="64" t="s">
        <v>264</v>
      </c>
      <c r="D139" s="65" t="s">
        <v>88</v>
      </c>
      <c r="E139" s="66">
        <v>11</v>
      </c>
      <c r="F139" s="257"/>
      <c r="G139" s="45">
        <f t="shared" si="5"/>
        <v>0</v>
      </c>
      <c r="H139" s="46" t="s">
        <v>64</v>
      </c>
      <c r="I139" s="251">
        <f t="shared" si="3"/>
        <v>0</v>
      </c>
      <c r="J139" s="251">
        <f t="shared" si="4"/>
        <v>0</v>
      </c>
    </row>
    <row r="140" spans="1:18" outlineLevel="1">
      <c r="A140" s="48">
        <v>109</v>
      </c>
      <c r="B140" s="68" t="s">
        <v>284</v>
      </c>
      <c r="C140" s="69" t="s">
        <v>132</v>
      </c>
      <c r="D140" s="70" t="s">
        <v>23</v>
      </c>
      <c r="E140" s="70">
        <v>5</v>
      </c>
      <c r="F140" s="258"/>
      <c r="G140" s="53">
        <f t="shared" si="5"/>
        <v>0</v>
      </c>
      <c r="H140" s="54" t="s">
        <v>64</v>
      </c>
      <c r="I140" s="252">
        <f t="shared" ref="I140:I203" si="6">G140*41.91/100</f>
        <v>0</v>
      </c>
      <c r="J140" s="252">
        <f t="shared" ref="J140:J203" si="7">G140*58.09/100</f>
        <v>0</v>
      </c>
    </row>
    <row r="141" spans="1:18" outlineLevel="1">
      <c r="A141" s="30"/>
      <c r="B141" s="31" t="s">
        <v>276</v>
      </c>
      <c r="C141" s="30" t="s">
        <v>164</v>
      </c>
      <c r="D141" s="30"/>
      <c r="E141" s="30"/>
      <c r="F141" s="259"/>
      <c r="G141" s="32">
        <f>SUM(G142:G149)</f>
        <v>0</v>
      </c>
      <c r="H141" s="30"/>
      <c r="I141" s="249"/>
      <c r="J141" s="249"/>
    </row>
    <row r="142" spans="1:18" outlineLevel="1">
      <c r="A142" s="33">
        <v>110</v>
      </c>
      <c r="B142" s="34" t="s">
        <v>287</v>
      </c>
      <c r="C142" s="55" t="s">
        <v>166</v>
      </c>
      <c r="D142" s="37" t="s">
        <v>167</v>
      </c>
      <c r="E142" s="37">
        <v>16</v>
      </c>
      <c r="F142" s="256"/>
      <c r="G142" s="38">
        <f t="shared" si="5"/>
        <v>0</v>
      </c>
      <c r="H142" s="39" t="s">
        <v>64</v>
      </c>
      <c r="I142" s="248">
        <f t="shared" si="6"/>
        <v>0</v>
      </c>
      <c r="J142" s="248">
        <f t="shared" si="7"/>
        <v>0</v>
      </c>
    </row>
    <row r="143" spans="1:18" outlineLevel="1">
      <c r="A143" s="40">
        <v>111</v>
      </c>
      <c r="B143" s="41" t="s">
        <v>288</v>
      </c>
      <c r="C143" s="56" t="s">
        <v>168</v>
      </c>
      <c r="D143" s="47" t="s">
        <v>167</v>
      </c>
      <c r="E143" s="66">
        <v>16</v>
      </c>
      <c r="F143" s="257"/>
      <c r="G143" s="45">
        <f t="shared" si="5"/>
        <v>0</v>
      </c>
      <c r="H143" s="46" t="s">
        <v>64</v>
      </c>
      <c r="I143" s="251">
        <f t="shared" si="6"/>
        <v>0</v>
      </c>
      <c r="J143" s="251">
        <f t="shared" si="7"/>
        <v>0</v>
      </c>
    </row>
    <row r="144" spans="1:18" outlineLevel="1">
      <c r="A144" s="40">
        <v>112</v>
      </c>
      <c r="B144" s="41" t="s">
        <v>289</v>
      </c>
      <c r="C144" s="64" t="s">
        <v>285</v>
      </c>
      <c r="D144" s="44" t="s">
        <v>167</v>
      </c>
      <c r="E144" s="66">
        <v>8</v>
      </c>
      <c r="F144" s="257"/>
      <c r="G144" s="45">
        <f t="shared" si="5"/>
        <v>0</v>
      </c>
      <c r="H144" s="46" t="s">
        <v>64</v>
      </c>
      <c r="I144" s="251">
        <f t="shared" si="6"/>
        <v>0</v>
      </c>
      <c r="J144" s="251">
        <f t="shared" si="7"/>
        <v>0</v>
      </c>
    </row>
    <row r="145" spans="1:10" outlineLevel="1">
      <c r="A145" s="40">
        <v>113</v>
      </c>
      <c r="B145" s="41" t="s">
        <v>290</v>
      </c>
      <c r="C145" s="42" t="s">
        <v>223</v>
      </c>
      <c r="D145" s="66" t="s">
        <v>167</v>
      </c>
      <c r="E145" s="44">
        <v>8</v>
      </c>
      <c r="F145" s="257"/>
      <c r="G145" s="45">
        <f t="shared" si="5"/>
        <v>0</v>
      </c>
      <c r="H145" s="46" t="s">
        <v>64</v>
      </c>
      <c r="I145" s="251">
        <f t="shared" si="6"/>
        <v>0</v>
      </c>
      <c r="J145" s="251">
        <f t="shared" si="7"/>
        <v>0</v>
      </c>
    </row>
    <row r="146" spans="1:10" outlineLevel="1">
      <c r="A146" s="40">
        <v>114</v>
      </c>
      <c r="B146" s="41" t="s">
        <v>291</v>
      </c>
      <c r="C146" s="42" t="s">
        <v>286</v>
      </c>
      <c r="D146" s="66" t="s">
        <v>167</v>
      </c>
      <c r="E146" s="44">
        <v>8</v>
      </c>
      <c r="F146" s="257"/>
      <c r="G146" s="45">
        <f t="shared" si="5"/>
        <v>0</v>
      </c>
      <c r="H146" s="46" t="s">
        <v>64</v>
      </c>
      <c r="I146" s="251">
        <f t="shared" si="6"/>
        <v>0</v>
      </c>
      <c r="J146" s="251">
        <f t="shared" si="7"/>
        <v>0</v>
      </c>
    </row>
    <row r="147" spans="1:10" outlineLevel="1">
      <c r="A147" s="40">
        <v>115</v>
      </c>
      <c r="B147" s="41" t="s">
        <v>292</v>
      </c>
      <c r="C147" s="42" t="s">
        <v>224</v>
      </c>
      <c r="D147" s="66" t="s">
        <v>167</v>
      </c>
      <c r="E147" s="44">
        <v>8</v>
      </c>
      <c r="F147" s="257"/>
      <c r="G147" s="45">
        <f t="shared" si="5"/>
        <v>0</v>
      </c>
      <c r="H147" s="46" t="s">
        <v>64</v>
      </c>
      <c r="I147" s="251">
        <f t="shared" si="6"/>
        <v>0</v>
      </c>
      <c r="J147" s="251">
        <f t="shared" si="7"/>
        <v>0</v>
      </c>
    </row>
    <row r="148" spans="1:10" outlineLevel="1">
      <c r="A148" s="40">
        <v>116</v>
      </c>
      <c r="B148" s="41" t="s">
        <v>293</v>
      </c>
      <c r="C148" s="56" t="s">
        <v>173</v>
      </c>
      <c r="D148" s="47" t="s">
        <v>89</v>
      </c>
      <c r="E148" s="66">
        <v>1</v>
      </c>
      <c r="F148" s="257"/>
      <c r="G148" s="45">
        <f t="shared" si="5"/>
        <v>0</v>
      </c>
      <c r="H148" s="46" t="s">
        <v>64</v>
      </c>
      <c r="I148" s="251">
        <f t="shared" si="6"/>
        <v>0</v>
      </c>
      <c r="J148" s="251">
        <f t="shared" si="7"/>
        <v>0</v>
      </c>
    </row>
    <row r="149" spans="1:10" outlineLevel="1">
      <c r="A149" s="48">
        <v>117</v>
      </c>
      <c r="B149" s="49" t="s">
        <v>294</v>
      </c>
      <c r="C149" s="105" t="s">
        <v>174</v>
      </c>
      <c r="D149" s="70" t="s">
        <v>89</v>
      </c>
      <c r="E149" s="70">
        <v>1</v>
      </c>
      <c r="F149" s="258"/>
      <c r="G149" s="53">
        <f t="shared" si="5"/>
        <v>0</v>
      </c>
      <c r="H149" s="54" t="s">
        <v>64</v>
      </c>
      <c r="I149" s="252">
        <f t="shared" si="6"/>
        <v>0</v>
      </c>
      <c r="J149" s="252">
        <f t="shared" si="7"/>
        <v>0</v>
      </c>
    </row>
    <row r="150" spans="1:10" outlineLevel="1">
      <c r="A150" s="27"/>
      <c r="B150" s="106" t="s">
        <v>404</v>
      </c>
      <c r="C150" s="27" t="s">
        <v>295</v>
      </c>
      <c r="D150" s="27"/>
      <c r="E150" s="27"/>
      <c r="F150" s="263"/>
      <c r="G150" s="107">
        <f>G151+G160+G169+G173+G177+G183+G189+G206+G223</f>
        <v>0</v>
      </c>
      <c r="H150" s="27"/>
      <c r="I150" s="250"/>
      <c r="J150" s="250"/>
    </row>
    <row r="151" spans="1:10" outlineLevel="1">
      <c r="A151" s="30"/>
      <c r="B151" s="31" t="s">
        <v>296</v>
      </c>
      <c r="C151" s="30" t="s">
        <v>90</v>
      </c>
      <c r="D151" s="30"/>
      <c r="E151" s="30"/>
      <c r="F151" s="259"/>
      <c r="G151" s="32">
        <f>SUM(G152:G159)</f>
        <v>0</v>
      </c>
      <c r="H151" s="30"/>
      <c r="I151" s="249"/>
      <c r="J151" s="249"/>
    </row>
    <row r="152" spans="1:10" outlineLevel="1">
      <c r="A152" s="33">
        <v>118</v>
      </c>
      <c r="B152" s="34" t="s">
        <v>299</v>
      </c>
      <c r="C152" s="35" t="s">
        <v>79</v>
      </c>
      <c r="D152" s="36" t="s">
        <v>87</v>
      </c>
      <c r="E152" s="37">
        <v>70</v>
      </c>
      <c r="F152" s="256"/>
      <c r="G152" s="38">
        <f t="shared" si="5"/>
        <v>0</v>
      </c>
      <c r="H152" s="39" t="s">
        <v>64</v>
      </c>
      <c r="I152" s="248">
        <f t="shared" si="6"/>
        <v>0</v>
      </c>
      <c r="J152" s="248">
        <f t="shared" si="7"/>
        <v>0</v>
      </c>
    </row>
    <row r="153" spans="1:10" outlineLevel="1">
      <c r="A153" s="40">
        <v>119</v>
      </c>
      <c r="B153" s="41" t="s">
        <v>300</v>
      </c>
      <c r="C153" s="42" t="s">
        <v>80</v>
      </c>
      <c r="D153" s="43" t="s">
        <v>87</v>
      </c>
      <c r="E153" s="44">
        <v>10</v>
      </c>
      <c r="F153" s="257"/>
      <c r="G153" s="45">
        <f t="shared" si="5"/>
        <v>0</v>
      </c>
      <c r="H153" s="46" t="s">
        <v>64</v>
      </c>
      <c r="I153" s="251">
        <f t="shared" si="6"/>
        <v>0</v>
      </c>
      <c r="J153" s="251">
        <f t="shared" si="7"/>
        <v>0</v>
      </c>
    </row>
    <row r="154" spans="1:10" outlineLevel="1">
      <c r="A154" s="40">
        <v>120</v>
      </c>
      <c r="B154" s="41" t="s">
        <v>301</v>
      </c>
      <c r="C154" s="42" t="s">
        <v>81</v>
      </c>
      <c r="D154" s="43" t="s">
        <v>87</v>
      </c>
      <c r="E154" s="44">
        <v>250</v>
      </c>
      <c r="F154" s="257"/>
      <c r="G154" s="45">
        <f t="shared" si="5"/>
        <v>0</v>
      </c>
      <c r="H154" s="46" t="s">
        <v>64</v>
      </c>
      <c r="I154" s="251">
        <f t="shared" si="6"/>
        <v>0</v>
      </c>
      <c r="J154" s="251">
        <f t="shared" si="7"/>
        <v>0</v>
      </c>
    </row>
    <row r="155" spans="1:10" outlineLevel="1">
      <c r="A155" s="40">
        <v>121</v>
      </c>
      <c r="B155" s="41" t="s">
        <v>302</v>
      </c>
      <c r="C155" s="42" t="s">
        <v>82</v>
      </c>
      <c r="D155" s="43" t="s">
        <v>87</v>
      </c>
      <c r="E155" s="44">
        <v>100</v>
      </c>
      <c r="F155" s="257"/>
      <c r="G155" s="45">
        <f t="shared" si="5"/>
        <v>0</v>
      </c>
      <c r="H155" s="46" t="s">
        <v>64</v>
      </c>
      <c r="I155" s="251">
        <f t="shared" si="6"/>
        <v>0</v>
      </c>
      <c r="J155" s="251">
        <f t="shared" si="7"/>
        <v>0</v>
      </c>
    </row>
    <row r="156" spans="1:10" outlineLevel="1">
      <c r="A156" s="40">
        <v>122</v>
      </c>
      <c r="B156" s="41" t="s">
        <v>303</v>
      </c>
      <c r="C156" s="56" t="s">
        <v>83</v>
      </c>
      <c r="D156" s="47" t="s">
        <v>88</v>
      </c>
      <c r="E156" s="44">
        <v>4</v>
      </c>
      <c r="F156" s="257"/>
      <c r="G156" s="45">
        <f t="shared" si="5"/>
        <v>0</v>
      </c>
      <c r="H156" s="46" t="s">
        <v>64</v>
      </c>
      <c r="I156" s="251">
        <f t="shared" si="6"/>
        <v>0</v>
      </c>
      <c r="J156" s="251">
        <f t="shared" si="7"/>
        <v>0</v>
      </c>
    </row>
    <row r="157" spans="1:10" outlineLevel="1">
      <c r="A157" s="40">
        <v>123</v>
      </c>
      <c r="B157" s="41" t="s">
        <v>304</v>
      </c>
      <c r="C157" s="42" t="s">
        <v>84</v>
      </c>
      <c r="D157" s="43" t="s">
        <v>88</v>
      </c>
      <c r="E157" s="44">
        <v>6</v>
      </c>
      <c r="F157" s="257"/>
      <c r="G157" s="45">
        <f t="shared" si="5"/>
        <v>0</v>
      </c>
      <c r="H157" s="46" t="s">
        <v>64</v>
      </c>
      <c r="I157" s="251">
        <f t="shared" si="6"/>
        <v>0</v>
      </c>
      <c r="J157" s="251">
        <f t="shared" si="7"/>
        <v>0</v>
      </c>
    </row>
    <row r="158" spans="1:10" outlineLevel="1">
      <c r="A158" s="40">
        <v>124</v>
      </c>
      <c r="B158" s="41" t="s">
        <v>305</v>
      </c>
      <c r="C158" s="42" t="s">
        <v>297</v>
      </c>
      <c r="D158" s="47" t="s">
        <v>89</v>
      </c>
      <c r="E158" s="44">
        <v>1</v>
      </c>
      <c r="F158" s="257"/>
      <c r="G158" s="45">
        <f t="shared" si="5"/>
        <v>0</v>
      </c>
      <c r="H158" s="46" t="s">
        <v>64</v>
      </c>
      <c r="I158" s="251">
        <f t="shared" si="6"/>
        <v>0</v>
      </c>
      <c r="J158" s="251">
        <f t="shared" si="7"/>
        <v>0</v>
      </c>
    </row>
    <row r="159" spans="1:10" outlineLevel="1">
      <c r="A159" s="48">
        <v>125</v>
      </c>
      <c r="B159" s="49" t="s">
        <v>306</v>
      </c>
      <c r="C159" s="57" t="s">
        <v>86</v>
      </c>
      <c r="D159" s="104" t="s">
        <v>23</v>
      </c>
      <c r="E159" s="71">
        <v>10</v>
      </c>
      <c r="F159" s="258"/>
      <c r="G159" s="53">
        <f t="shared" si="5"/>
        <v>0</v>
      </c>
      <c r="H159" s="54" t="s">
        <v>64</v>
      </c>
      <c r="I159" s="252">
        <f t="shared" si="6"/>
        <v>0</v>
      </c>
      <c r="J159" s="252">
        <f t="shared" si="7"/>
        <v>0</v>
      </c>
    </row>
    <row r="160" spans="1:10" outlineLevel="1">
      <c r="A160" s="30"/>
      <c r="B160" s="31" t="s">
        <v>298</v>
      </c>
      <c r="C160" s="30" t="s">
        <v>91</v>
      </c>
      <c r="D160" s="30"/>
      <c r="E160" s="30"/>
      <c r="F160" s="259"/>
      <c r="G160" s="32">
        <f>SUM(G161:G168)</f>
        <v>0</v>
      </c>
      <c r="H160" s="30"/>
      <c r="I160" s="253"/>
      <c r="J160" s="253"/>
    </row>
    <row r="161" spans="1:10" outlineLevel="1">
      <c r="A161" s="33">
        <v>126</v>
      </c>
      <c r="B161" s="34" t="s">
        <v>308</v>
      </c>
      <c r="C161" s="35" t="s">
        <v>79</v>
      </c>
      <c r="D161" s="36" t="s">
        <v>87</v>
      </c>
      <c r="E161" s="37">
        <v>70</v>
      </c>
      <c r="F161" s="256"/>
      <c r="G161" s="38">
        <f t="shared" si="5"/>
        <v>0</v>
      </c>
      <c r="H161" s="39" t="s">
        <v>64</v>
      </c>
      <c r="I161" s="248">
        <f t="shared" si="6"/>
        <v>0</v>
      </c>
      <c r="J161" s="248">
        <f t="shared" si="7"/>
        <v>0</v>
      </c>
    </row>
    <row r="162" spans="1:10" outlineLevel="1">
      <c r="A162" s="40">
        <v>127</v>
      </c>
      <c r="B162" s="41" t="s">
        <v>309</v>
      </c>
      <c r="C162" s="42" t="s">
        <v>80</v>
      </c>
      <c r="D162" s="43" t="s">
        <v>87</v>
      </c>
      <c r="E162" s="44">
        <v>10</v>
      </c>
      <c r="F162" s="257"/>
      <c r="G162" s="45">
        <f t="shared" si="5"/>
        <v>0</v>
      </c>
      <c r="H162" s="46" t="s">
        <v>64</v>
      </c>
      <c r="I162" s="251">
        <f t="shared" si="6"/>
        <v>0</v>
      </c>
      <c r="J162" s="251">
        <f t="shared" si="7"/>
        <v>0</v>
      </c>
    </row>
    <row r="163" spans="1:10" outlineLevel="1">
      <c r="A163" s="40">
        <v>128</v>
      </c>
      <c r="B163" s="41" t="s">
        <v>310</v>
      </c>
      <c r="C163" s="42" t="s">
        <v>81</v>
      </c>
      <c r="D163" s="43" t="s">
        <v>87</v>
      </c>
      <c r="E163" s="44">
        <v>250</v>
      </c>
      <c r="F163" s="257"/>
      <c r="G163" s="45">
        <f t="shared" si="5"/>
        <v>0</v>
      </c>
      <c r="H163" s="46" t="s">
        <v>64</v>
      </c>
      <c r="I163" s="251">
        <f t="shared" si="6"/>
        <v>0</v>
      </c>
      <c r="J163" s="251">
        <f t="shared" si="7"/>
        <v>0</v>
      </c>
    </row>
    <row r="164" spans="1:10" outlineLevel="1">
      <c r="A164" s="40">
        <v>129</v>
      </c>
      <c r="B164" s="41" t="s">
        <v>311</v>
      </c>
      <c r="C164" s="42" t="s">
        <v>82</v>
      </c>
      <c r="D164" s="43" t="s">
        <v>87</v>
      </c>
      <c r="E164" s="44">
        <v>100</v>
      </c>
      <c r="F164" s="257"/>
      <c r="G164" s="45">
        <f t="shared" si="5"/>
        <v>0</v>
      </c>
      <c r="H164" s="46" t="s">
        <v>64</v>
      </c>
      <c r="I164" s="251">
        <f t="shared" si="6"/>
        <v>0</v>
      </c>
      <c r="J164" s="251">
        <f t="shared" si="7"/>
        <v>0</v>
      </c>
    </row>
    <row r="165" spans="1:10" outlineLevel="1">
      <c r="A165" s="40">
        <v>130</v>
      </c>
      <c r="B165" s="41" t="s">
        <v>312</v>
      </c>
      <c r="C165" s="56" t="s">
        <v>83</v>
      </c>
      <c r="D165" s="47" t="s">
        <v>88</v>
      </c>
      <c r="E165" s="44">
        <v>4</v>
      </c>
      <c r="F165" s="257"/>
      <c r="G165" s="45">
        <f t="shared" si="5"/>
        <v>0</v>
      </c>
      <c r="H165" s="46" t="s">
        <v>64</v>
      </c>
      <c r="I165" s="251">
        <f t="shared" si="6"/>
        <v>0</v>
      </c>
      <c r="J165" s="251">
        <f t="shared" si="7"/>
        <v>0</v>
      </c>
    </row>
    <row r="166" spans="1:10" outlineLevel="1">
      <c r="A166" s="40">
        <v>131</v>
      </c>
      <c r="B166" s="41" t="s">
        <v>313</v>
      </c>
      <c r="C166" s="42" t="s">
        <v>84</v>
      </c>
      <c r="D166" s="43" t="s">
        <v>88</v>
      </c>
      <c r="E166" s="44">
        <v>6</v>
      </c>
      <c r="F166" s="257"/>
      <c r="G166" s="45">
        <f t="shared" si="5"/>
        <v>0</v>
      </c>
      <c r="H166" s="46" t="s">
        <v>64</v>
      </c>
      <c r="I166" s="251">
        <f t="shared" si="6"/>
        <v>0</v>
      </c>
      <c r="J166" s="251">
        <f t="shared" si="7"/>
        <v>0</v>
      </c>
    </row>
    <row r="167" spans="1:10" outlineLevel="1">
      <c r="A167" s="40">
        <v>132</v>
      </c>
      <c r="B167" s="41" t="s">
        <v>314</v>
      </c>
      <c r="C167" s="42" t="s">
        <v>297</v>
      </c>
      <c r="D167" s="47" t="s">
        <v>89</v>
      </c>
      <c r="E167" s="44">
        <v>1</v>
      </c>
      <c r="F167" s="257"/>
      <c r="G167" s="45">
        <f t="shared" si="5"/>
        <v>0</v>
      </c>
      <c r="H167" s="46" t="s">
        <v>64</v>
      </c>
      <c r="I167" s="251">
        <f t="shared" si="6"/>
        <v>0</v>
      </c>
      <c r="J167" s="251">
        <f t="shared" si="7"/>
        <v>0</v>
      </c>
    </row>
    <row r="168" spans="1:10" outlineLevel="1">
      <c r="A168" s="48">
        <v>133</v>
      </c>
      <c r="B168" s="49" t="s">
        <v>315</v>
      </c>
      <c r="C168" s="57" t="s">
        <v>86</v>
      </c>
      <c r="D168" s="104" t="s">
        <v>23</v>
      </c>
      <c r="E168" s="71">
        <v>10</v>
      </c>
      <c r="F168" s="258"/>
      <c r="G168" s="53">
        <f t="shared" si="5"/>
        <v>0</v>
      </c>
      <c r="H168" s="54" t="s">
        <v>64</v>
      </c>
      <c r="I168" s="252">
        <f t="shared" si="6"/>
        <v>0</v>
      </c>
      <c r="J168" s="252">
        <f t="shared" si="7"/>
        <v>0</v>
      </c>
    </row>
    <row r="169" spans="1:10" outlineLevel="1">
      <c r="A169" s="30"/>
      <c r="B169" s="31" t="s">
        <v>307</v>
      </c>
      <c r="C169" s="30" t="s">
        <v>114</v>
      </c>
      <c r="D169" s="30"/>
      <c r="E169" s="30"/>
      <c r="F169" s="259"/>
      <c r="G169" s="32">
        <f>SUM(G170:G172)</f>
        <v>0</v>
      </c>
      <c r="H169" s="30"/>
      <c r="I169" s="253"/>
      <c r="J169" s="253"/>
    </row>
    <row r="170" spans="1:10" outlineLevel="1">
      <c r="A170" s="33">
        <v>134</v>
      </c>
      <c r="B170" s="34" t="s">
        <v>318</v>
      </c>
      <c r="C170" s="35" t="s">
        <v>316</v>
      </c>
      <c r="D170" s="36" t="s">
        <v>87</v>
      </c>
      <c r="E170" s="37">
        <v>250</v>
      </c>
      <c r="F170" s="256"/>
      <c r="G170" s="38">
        <f t="shared" si="5"/>
        <v>0</v>
      </c>
      <c r="H170" s="39" t="s">
        <v>64</v>
      </c>
      <c r="I170" s="248">
        <f t="shared" si="6"/>
        <v>0</v>
      </c>
      <c r="J170" s="248">
        <f t="shared" si="7"/>
        <v>0</v>
      </c>
    </row>
    <row r="171" spans="1:10" outlineLevel="1">
      <c r="A171" s="40">
        <v>135</v>
      </c>
      <c r="B171" s="41" t="s">
        <v>319</v>
      </c>
      <c r="C171" s="42" t="s">
        <v>253</v>
      </c>
      <c r="D171" s="43" t="s">
        <v>87</v>
      </c>
      <c r="E171" s="44">
        <v>250</v>
      </c>
      <c r="F171" s="257"/>
      <c r="G171" s="45">
        <f t="shared" ref="G171:G232" si="8">E171*F171</f>
        <v>0</v>
      </c>
      <c r="H171" s="46" t="s">
        <v>64</v>
      </c>
      <c r="I171" s="251">
        <f t="shared" si="6"/>
        <v>0</v>
      </c>
      <c r="J171" s="251">
        <f t="shared" si="7"/>
        <v>0</v>
      </c>
    </row>
    <row r="172" spans="1:10" outlineLevel="1">
      <c r="A172" s="48">
        <v>136</v>
      </c>
      <c r="B172" s="49" t="s">
        <v>320</v>
      </c>
      <c r="C172" s="50" t="s">
        <v>317</v>
      </c>
      <c r="D172" s="51" t="s">
        <v>87</v>
      </c>
      <c r="E172" s="52">
        <v>4000</v>
      </c>
      <c r="F172" s="258"/>
      <c r="G172" s="53">
        <f t="shared" si="8"/>
        <v>0</v>
      </c>
      <c r="H172" s="54" t="s">
        <v>64</v>
      </c>
      <c r="I172" s="252">
        <f t="shared" si="6"/>
        <v>0</v>
      </c>
      <c r="J172" s="252">
        <f t="shared" si="7"/>
        <v>0</v>
      </c>
    </row>
    <row r="173" spans="1:10" outlineLevel="1">
      <c r="A173" s="30"/>
      <c r="B173" s="31" t="s">
        <v>322</v>
      </c>
      <c r="C173" s="30" t="s">
        <v>115</v>
      </c>
      <c r="D173" s="30"/>
      <c r="E173" s="30"/>
      <c r="F173" s="259"/>
      <c r="G173" s="32">
        <f>SUM(G174:G176)</f>
        <v>0</v>
      </c>
      <c r="H173" s="30"/>
      <c r="I173" s="253"/>
      <c r="J173" s="253"/>
    </row>
    <row r="174" spans="1:10" outlineLevel="1">
      <c r="A174" s="33">
        <v>137</v>
      </c>
      <c r="B174" s="34" t="s">
        <v>321</v>
      </c>
      <c r="C174" s="35" t="s">
        <v>316</v>
      </c>
      <c r="D174" s="36" t="s">
        <v>87</v>
      </c>
      <c r="E174" s="37">
        <v>250</v>
      </c>
      <c r="F174" s="256"/>
      <c r="G174" s="38">
        <f t="shared" si="8"/>
        <v>0</v>
      </c>
      <c r="H174" s="39" t="s">
        <v>64</v>
      </c>
      <c r="I174" s="248">
        <f t="shared" si="6"/>
        <v>0</v>
      </c>
      <c r="J174" s="248">
        <f t="shared" si="7"/>
        <v>0</v>
      </c>
    </row>
    <row r="175" spans="1:10" outlineLevel="1">
      <c r="A175" s="40">
        <v>138</v>
      </c>
      <c r="B175" s="41" t="s">
        <v>323</v>
      </c>
      <c r="C175" s="42" t="s">
        <v>253</v>
      </c>
      <c r="D175" s="43" t="s">
        <v>87</v>
      </c>
      <c r="E175" s="44">
        <v>250</v>
      </c>
      <c r="F175" s="257"/>
      <c r="G175" s="45">
        <f t="shared" si="8"/>
        <v>0</v>
      </c>
      <c r="H175" s="46" t="s">
        <v>64</v>
      </c>
      <c r="I175" s="251">
        <f t="shared" si="6"/>
        <v>0</v>
      </c>
      <c r="J175" s="251">
        <f t="shared" si="7"/>
        <v>0</v>
      </c>
    </row>
    <row r="176" spans="1:10" outlineLevel="1">
      <c r="A176" s="48">
        <v>139</v>
      </c>
      <c r="B176" s="49" t="s">
        <v>324</v>
      </c>
      <c r="C176" s="50" t="s">
        <v>317</v>
      </c>
      <c r="D176" s="51" t="s">
        <v>87</v>
      </c>
      <c r="E176" s="52">
        <v>4000</v>
      </c>
      <c r="F176" s="258"/>
      <c r="G176" s="53">
        <f t="shared" si="8"/>
        <v>0</v>
      </c>
      <c r="H176" s="54" t="s">
        <v>64</v>
      </c>
      <c r="I176" s="252">
        <f t="shared" si="6"/>
        <v>0</v>
      </c>
      <c r="J176" s="252">
        <f t="shared" si="7"/>
        <v>0</v>
      </c>
    </row>
    <row r="177" spans="1:10" outlineLevel="1">
      <c r="A177" s="30"/>
      <c r="B177" s="31" t="s">
        <v>325</v>
      </c>
      <c r="C177" s="30" t="s">
        <v>326</v>
      </c>
      <c r="D177" s="30"/>
      <c r="E177" s="30"/>
      <c r="F177" s="259"/>
      <c r="G177" s="32">
        <f>SUM(G178:G182)</f>
        <v>0</v>
      </c>
      <c r="H177" s="30"/>
      <c r="I177" s="253"/>
      <c r="J177" s="253"/>
    </row>
    <row r="178" spans="1:10" outlineLevel="1">
      <c r="A178" s="33">
        <v>140</v>
      </c>
      <c r="B178" s="59" t="s">
        <v>334</v>
      </c>
      <c r="C178" s="60" t="s">
        <v>327</v>
      </c>
      <c r="D178" s="61" t="s">
        <v>88</v>
      </c>
      <c r="E178" s="62">
        <v>1</v>
      </c>
      <c r="F178" s="256"/>
      <c r="G178" s="38">
        <f t="shared" si="8"/>
        <v>0</v>
      </c>
      <c r="H178" s="39" t="s">
        <v>64</v>
      </c>
      <c r="I178" s="248">
        <f t="shared" si="6"/>
        <v>0</v>
      </c>
      <c r="J178" s="248">
        <f t="shared" si="7"/>
        <v>0</v>
      </c>
    </row>
    <row r="179" spans="1:10" outlineLevel="1">
      <c r="A179" s="40">
        <v>141</v>
      </c>
      <c r="B179" s="63" t="s">
        <v>335</v>
      </c>
      <c r="C179" s="67" t="s">
        <v>328</v>
      </c>
      <c r="D179" s="43" t="s">
        <v>88</v>
      </c>
      <c r="E179" s="66">
        <v>2</v>
      </c>
      <c r="F179" s="257"/>
      <c r="G179" s="45">
        <f t="shared" si="8"/>
        <v>0</v>
      </c>
      <c r="H179" s="46" t="s">
        <v>64</v>
      </c>
      <c r="I179" s="251">
        <f t="shared" si="6"/>
        <v>0</v>
      </c>
      <c r="J179" s="251">
        <f t="shared" si="7"/>
        <v>0</v>
      </c>
    </row>
    <row r="180" spans="1:10" ht="36" outlineLevel="1">
      <c r="A180" s="40">
        <v>142</v>
      </c>
      <c r="B180" s="63" t="s">
        <v>336</v>
      </c>
      <c r="C180" s="64" t="s">
        <v>329</v>
      </c>
      <c r="D180" s="43" t="s">
        <v>88</v>
      </c>
      <c r="E180" s="66">
        <v>1</v>
      </c>
      <c r="F180" s="257"/>
      <c r="G180" s="45">
        <f t="shared" si="8"/>
        <v>0</v>
      </c>
      <c r="H180" s="46" t="s">
        <v>64</v>
      </c>
      <c r="I180" s="251">
        <f t="shared" si="6"/>
        <v>0</v>
      </c>
      <c r="J180" s="251">
        <f t="shared" si="7"/>
        <v>0</v>
      </c>
    </row>
    <row r="181" spans="1:10" outlineLevel="1">
      <c r="A181" s="40">
        <v>143</v>
      </c>
      <c r="B181" s="63" t="s">
        <v>337</v>
      </c>
      <c r="C181" s="64" t="s">
        <v>330</v>
      </c>
      <c r="D181" s="66" t="s">
        <v>88</v>
      </c>
      <c r="E181" s="66">
        <v>1</v>
      </c>
      <c r="F181" s="257"/>
      <c r="G181" s="45">
        <f t="shared" si="8"/>
        <v>0</v>
      </c>
      <c r="H181" s="46" t="s">
        <v>64</v>
      </c>
      <c r="I181" s="251">
        <f t="shared" si="6"/>
        <v>0</v>
      </c>
      <c r="J181" s="251">
        <f t="shared" si="7"/>
        <v>0</v>
      </c>
    </row>
    <row r="182" spans="1:10" ht="24" outlineLevel="1">
      <c r="A182" s="48">
        <v>144</v>
      </c>
      <c r="B182" s="68" t="s">
        <v>338</v>
      </c>
      <c r="C182" s="69" t="s">
        <v>331</v>
      </c>
      <c r="D182" s="51" t="s">
        <v>88</v>
      </c>
      <c r="E182" s="71">
        <v>1</v>
      </c>
      <c r="F182" s="258"/>
      <c r="G182" s="53">
        <f t="shared" si="8"/>
        <v>0</v>
      </c>
      <c r="H182" s="54" t="s">
        <v>64</v>
      </c>
      <c r="I182" s="252">
        <f t="shared" si="6"/>
        <v>0</v>
      </c>
      <c r="J182" s="252">
        <f t="shared" si="7"/>
        <v>0</v>
      </c>
    </row>
    <row r="183" spans="1:10" outlineLevel="1">
      <c r="A183" s="30"/>
      <c r="B183" s="31" t="s">
        <v>332</v>
      </c>
      <c r="C183" s="30" t="s">
        <v>333</v>
      </c>
      <c r="D183" s="30"/>
      <c r="E183" s="30"/>
      <c r="F183" s="259"/>
      <c r="G183" s="32">
        <f>SUM(G184:G188)</f>
        <v>0</v>
      </c>
      <c r="H183" s="30"/>
      <c r="I183" s="253"/>
      <c r="J183" s="253"/>
    </row>
    <row r="184" spans="1:10" outlineLevel="1">
      <c r="A184" s="33">
        <v>145</v>
      </c>
      <c r="B184" s="59" t="s">
        <v>341</v>
      </c>
      <c r="C184" s="60" t="s">
        <v>327</v>
      </c>
      <c r="D184" s="61" t="s">
        <v>88</v>
      </c>
      <c r="E184" s="62">
        <v>1</v>
      </c>
      <c r="F184" s="256"/>
      <c r="G184" s="38">
        <f t="shared" si="8"/>
        <v>0</v>
      </c>
      <c r="H184" s="39" t="s">
        <v>64</v>
      </c>
      <c r="I184" s="248">
        <f t="shared" si="6"/>
        <v>0</v>
      </c>
      <c r="J184" s="248">
        <f t="shared" si="7"/>
        <v>0</v>
      </c>
    </row>
    <row r="185" spans="1:10" outlineLevel="1">
      <c r="A185" s="40">
        <v>146</v>
      </c>
      <c r="B185" s="63" t="s">
        <v>342</v>
      </c>
      <c r="C185" s="67" t="s">
        <v>328</v>
      </c>
      <c r="D185" s="43" t="s">
        <v>88</v>
      </c>
      <c r="E185" s="66">
        <v>2</v>
      </c>
      <c r="F185" s="257"/>
      <c r="G185" s="45">
        <f t="shared" si="8"/>
        <v>0</v>
      </c>
      <c r="H185" s="46" t="s">
        <v>64</v>
      </c>
      <c r="I185" s="251">
        <f t="shared" si="6"/>
        <v>0</v>
      </c>
      <c r="J185" s="251">
        <f t="shared" si="7"/>
        <v>0</v>
      </c>
    </row>
    <row r="186" spans="1:10" ht="36" outlineLevel="1">
      <c r="A186" s="40">
        <v>147</v>
      </c>
      <c r="B186" s="63" t="s">
        <v>343</v>
      </c>
      <c r="C186" s="64" t="s">
        <v>329</v>
      </c>
      <c r="D186" s="43" t="s">
        <v>88</v>
      </c>
      <c r="E186" s="66">
        <v>1</v>
      </c>
      <c r="F186" s="257"/>
      <c r="G186" s="45">
        <f t="shared" si="8"/>
        <v>0</v>
      </c>
      <c r="H186" s="46" t="s">
        <v>64</v>
      </c>
      <c r="I186" s="251">
        <f t="shared" si="6"/>
        <v>0</v>
      </c>
      <c r="J186" s="251">
        <f t="shared" si="7"/>
        <v>0</v>
      </c>
    </row>
    <row r="187" spans="1:10" outlineLevel="1">
      <c r="A187" s="40">
        <v>148</v>
      </c>
      <c r="B187" s="63" t="s">
        <v>344</v>
      </c>
      <c r="C187" s="64" t="s">
        <v>330</v>
      </c>
      <c r="D187" s="66" t="s">
        <v>88</v>
      </c>
      <c r="E187" s="66">
        <v>1</v>
      </c>
      <c r="F187" s="257"/>
      <c r="G187" s="45">
        <f t="shared" si="8"/>
        <v>0</v>
      </c>
      <c r="H187" s="46" t="s">
        <v>64</v>
      </c>
      <c r="I187" s="251">
        <f t="shared" si="6"/>
        <v>0</v>
      </c>
      <c r="J187" s="251">
        <f t="shared" si="7"/>
        <v>0</v>
      </c>
    </row>
    <row r="188" spans="1:10" ht="24" outlineLevel="1">
      <c r="A188" s="48">
        <v>149</v>
      </c>
      <c r="B188" s="68" t="s">
        <v>345</v>
      </c>
      <c r="C188" s="69" t="s">
        <v>331</v>
      </c>
      <c r="D188" s="51" t="s">
        <v>88</v>
      </c>
      <c r="E188" s="71">
        <v>1</v>
      </c>
      <c r="F188" s="258"/>
      <c r="G188" s="53">
        <f t="shared" si="8"/>
        <v>0</v>
      </c>
      <c r="H188" s="54" t="s">
        <v>64</v>
      </c>
      <c r="I188" s="252">
        <f t="shared" si="6"/>
        <v>0</v>
      </c>
      <c r="J188" s="252">
        <f t="shared" si="7"/>
        <v>0</v>
      </c>
    </row>
    <row r="189" spans="1:10" outlineLevel="1">
      <c r="A189" s="30"/>
      <c r="B189" s="31" t="s">
        <v>339</v>
      </c>
      <c r="C189" s="30" t="s">
        <v>340</v>
      </c>
      <c r="D189" s="30"/>
      <c r="E189" s="30"/>
      <c r="F189" s="259"/>
      <c r="G189" s="32">
        <f>SUM(G190:G205)</f>
        <v>0</v>
      </c>
      <c r="H189" s="30"/>
      <c r="I189" s="253"/>
      <c r="J189" s="253"/>
    </row>
    <row r="190" spans="1:10" outlineLevel="1">
      <c r="A190" s="33">
        <v>150</v>
      </c>
      <c r="B190" s="59" t="s">
        <v>362</v>
      </c>
      <c r="C190" s="101" t="s">
        <v>346</v>
      </c>
      <c r="D190" s="36" t="s">
        <v>88</v>
      </c>
      <c r="E190" s="62">
        <v>2</v>
      </c>
      <c r="F190" s="256"/>
      <c r="G190" s="38">
        <f t="shared" si="8"/>
        <v>0</v>
      </c>
      <c r="H190" s="39" t="s">
        <v>64</v>
      </c>
      <c r="I190" s="248">
        <f t="shared" si="6"/>
        <v>0</v>
      </c>
      <c r="J190" s="248">
        <f t="shared" si="7"/>
        <v>0</v>
      </c>
    </row>
    <row r="191" spans="1:10" outlineLevel="1">
      <c r="A191" s="40">
        <v>151</v>
      </c>
      <c r="B191" s="63" t="s">
        <v>363</v>
      </c>
      <c r="C191" s="67" t="s">
        <v>328</v>
      </c>
      <c r="D191" s="43" t="s">
        <v>88</v>
      </c>
      <c r="E191" s="66">
        <v>4</v>
      </c>
      <c r="F191" s="257"/>
      <c r="G191" s="45">
        <f t="shared" si="8"/>
        <v>0</v>
      </c>
      <c r="H191" s="46" t="s">
        <v>64</v>
      </c>
      <c r="I191" s="251">
        <f t="shared" si="6"/>
        <v>0</v>
      </c>
      <c r="J191" s="251">
        <f t="shared" si="7"/>
        <v>0</v>
      </c>
    </row>
    <row r="192" spans="1:10" outlineLevel="1">
      <c r="A192" s="40">
        <v>152</v>
      </c>
      <c r="B192" s="63" t="s">
        <v>364</v>
      </c>
      <c r="C192" s="67" t="s">
        <v>347</v>
      </c>
      <c r="D192" s="43" t="s">
        <v>88</v>
      </c>
      <c r="E192" s="66">
        <v>15</v>
      </c>
      <c r="F192" s="257"/>
      <c r="G192" s="45">
        <f t="shared" si="8"/>
        <v>0</v>
      </c>
      <c r="H192" s="46" t="s">
        <v>64</v>
      </c>
      <c r="I192" s="251">
        <f t="shared" si="6"/>
        <v>0</v>
      </c>
      <c r="J192" s="251">
        <f t="shared" si="7"/>
        <v>0</v>
      </c>
    </row>
    <row r="193" spans="1:10" outlineLevel="1">
      <c r="A193" s="40">
        <v>153</v>
      </c>
      <c r="B193" s="63" t="s">
        <v>365</v>
      </c>
      <c r="C193" s="67" t="s">
        <v>348</v>
      </c>
      <c r="D193" s="43" t="s">
        <v>88</v>
      </c>
      <c r="E193" s="66">
        <v>30</v>
      </c>
      <c r="F193" s="257"/>
      <c r="G193" s="45">
        <f t="shared" si="8"/>
        <v>0</v>
      </c>
      <c r="H193" s="46" t="s">
        <v>64</v>
      </c>
      <c r="I193" s="251">
        <f t="shared" si="6"/>
        <v>0</v>
      </c>
      <c r="J193" s="251">
        <f t="shared" si="7"/>
        <v>0</v>
      </c>
    </row>
    <row r="194" spans="1:10" outlineLevel="1">
      <c r="A194" s="40">
        <v>154</v>
      </c>
      <c r="B194" s="63" t="s">
        <v>366</v>
      </c>
      <c r="C194" s="67" t="s">
        <v>349</v>
      </c>
      <c r="D194" s="43" t="s">
        <v>88</v>
      </c>
      <c r="E194" s="66">
        <v>2</v>
      </c>
      <c r="F194" s="257"/>
      <c r="G194" s="45">
        <f t="shared" si="8"/>
        <v>0</v>
      </c>
      <c r="H194" s="46" t="s">
        <v>64</v>
      </c>
      <c r="I194" s="251">
        <f t="shared" si="6"/>
        <v>0</v>
      </c>
      <c r="J194" s="251">
        <f t="shared" si="7"/>
        <v>0</v>
      </c>
    </row>
    <row r="195" spans="1:10" outlineLevel="1">
      <c r="A195" s="40">
        <v>155</v>
      </c>
      <c r="B195" s="63" t="s">
        <v>367</v>
      </c>
      <c r="C195" s="67" t="s">
        <v>350</v>
      </c>
      <c r="D195" s="43" t="s">
        <v>88</v>
      </c>
      <c r="E195" s="66">
        <v>14</v>
      </c>
      <c r="F195" s="257"/>
      <c r="G195" s="45">
        <f t="shared" si="8"/>
        <v>0</v>
      </c>
      <c r="H195" s="46" t="s">
        <v>64</v>
      </c>
      <c r="I195" s="251">
        <f t="shared" si="6"/>
        <v>0</v>
      </c>
      <c r="J195" s="251">
        <f t="shared" si="7"/>
        <v>0</v>
      </c>
    </row>
    <row r="196" spans="1:10" ht="24" outlineLevel="1">
      <c r="A196" s="40">
        <v>156</v>
      </c>
      <c r="B196" s="63" t="s">
        <v>368</v>
      </c>
      <c r="C196" s="67" t="s">
        <v>351</v>
      </c>
      <c r="D196" s="43" t="s">
        <v>88</v>
      </c>
      <c r="E196" s="66">
        <v>2</v>
      </c>
      <c r="F196" s="257"/>
      <c r="G196" s="45">
        <f t="shared" si="8"/>
        <v>0</v>
      </c>
      <c r="H196" s="46" t="s">
        <v>64</v>
      </c>
      <c r="I196" s="251">
        <f t="shared" si="6"/>
        <v>0</v>
      </c>
      <c r="J196" s="251">
        <f t="shared" si="7"/>
        <v>0</v>
      </c>
    </row>
    <row r="197" spans="1:10" ht="24" outlineLevel="1">
      <c r="A197" s="40">
        <v>157</v>
      </c>
      <c r="B197" s="63" t="s">
        <v>369</v>
      </c>
      <c r="C197" s="67" t="s">
        <v>352</v>
      </c>
      <c r="D197" s="43" t="s">
        <v>88</v>
      </c>
      <c r="E197" s="66">
        <v>13</v>
      </c>
      <c r="F197" s="257"/>
      <c r="G197" s="45">
        <f t="shared" si="8"/>
        <v>0</v>
      </c>
      <c r="H197" s="46" t="s">
        <v>64</v>
      </c>
      <c r="I197" s="251">
        <f t="shared" si="6"/>
        <v>0</v>
      </c>
      <c r="J197" s="251">
        <f t="shared" si="7"/>
        <v>0</v>
      </c>
    </row>
    <row r="198" spans="1:10" outlineLevel="1">
      <c r="A198" s="40">
        <v>158</v>
      </c>
      <c r="B198" s="63" t="s">
        <v>370</v>
      </c>
      <c r="C198" s="67" t="s">
        <v>353</v>
      </c>
      <c r="D198" s="43" t="s">
        <v>88</v>
      </c>
      <c r="E198" s="66">
        <v>4</v>
      </c>
      <c r="F198" s="257"/>
      <c r="G198" s="45">
        <f t="shared" si="8"/>
        <v>0</v>
      </c>
      <c r="H198" s="46" t="s">
        <v>64</v>
      </c>
      <c r="I198" s="251">
        <f t="shared" si="6"/>
        <v>0</v>
      </c>
      <c r="J198" s="251">
        <f t="shared" si="7"/>
        <v>0</v>
      </c>
    </row>
    <row r="199" spans="1:10" ht="36" outlineLevel="1">
      <c r="A199" s="40">
        <v>159</v>
      </c>
      <c r="B199" s="63" t="s">
        <v>371</v>
      </c>
      <c r="C199" s="67" t="s">
        <v>354</v>
      </c>
      <c r="D199" s="43" t="s">
        <v>88</v>
      </c>
      <c r="E199" s="66">
        <v>38</v>
      </c>
      <c r="F199" s="257"/>
      <c r="G199" s="45">
        <f t="shared" si="8"/>
        <v>0</v>
      </c>
      <c r="H199" s="46" t="s">
        <v>64</v>
      </c>
      <c r="I199" s="251">
        <f t="shared" si="6"/>
        <v>0</v>
      </c>
      <c r="J199" s="251">
        <f t="shared" si="7"/>
        <v>0</v>
      </c>
    </row>
    <row r="200" spans="1:10" ht="24" outlineLevel="1">
      <c r="A200" s="40">
        <v>160</v>
      </c>
      <c r="B200" s="63" t="s">
        <v>372</v>
      </c>
      <c r="C200" s="67" t="s">
        <v>355</v>
      </c>
      <c r="D200" s="43" t="s">
        <v>88</v>
      </c>
      <c r="E200" s="66">
        <v>2</v>
      </c>
      <c r="F200" s="257"/>
      <c r="G200" s="45">
        <f t="shared" si="8"/>
        <v>0</v>
      </c>
      <c r="H200" s="46" t="s">
        <v>64</v>
      </c>
      <c r="I200" s="251">
        <f t="shared" si="6"/>
        <v>0</v>
      </c>
      <c r="J200" s="251">
        <f t="shared" si="7"/>
        <v>0</v>
      </c>
    </row>
    <row r="201" spans="1:10" outlineLevel="1">
      <c r="A201" s="40">
        <v>161</v>
      </c>
      <c r="B201" s="63" t="s">
        <v>373</v>
      </c>
      <c r="C201" s="67" t="s">
        <v>356</v>
      </c>
      <c r="D201" s="43" t="s">
        <v>88</v>
      </c>
      <c r="E201" s="66">
        <v>8</v>
      </c>
      <c r="F201" s="257"/>
      <c r="G201" s="45">
        <f t="shared" si="8"/>
        <v>0</v>
      </c>
      <c r="H201" s="46" t="s">
        <v>64</v>
      </c>
      <c r="I201" s="251">
        <f t="shared" si="6"/>
        <v>0</v>
      </c>
      <c r="J201" s="251">
        <f t="shared" si="7"/>
        <v>0</v>
      </c>
    </row>
    <row r="202" spans="1:10" outlineLevel="1">
      <c r="A202" s="40">
        <v>162</v>
      </c>
      <c r="B202" s="63" t="s">
        <v>374</v>
      </c>
      <c r="C202" s="67" t="s">
        <v>357</v>
      </c>
      <c r="D202" s="43" t="s">
        <v>88</v>
      </c>
      <c r="E202" s="66">
        <v>8</v>
      </c>
      <c r="F202" s="257"/>
      <c r="G202" s="45">
        <f t="shared" si="8"/>
        <v>0</v>
      </c>
      <c r="H202" s="46" t="s">
        <v>64</v>
      </c>
      <c r="I202" s="251">
        <f t="shared" si="6"/>
        <v>0</v>
      </c>
      <c r="J202" s="251">
        <f t="shared" si="7"/>
        <v>0</v>
      </c>
    </row>
    <row r="203" spans="1:10" outlineLevel="1">
      <c r="A203" s="40">
        <v>163</v>
      </c>
      <c r="B203" s="63" t="s">
        <v>375</v>
      </c>
      <c r="C203" s="67" t="s">
        <v>358</v>
      </c>
      <c r="D203" s="43" t="s">
        <v>88</v>
      </c>
      <c r="E203" s="66">
        <v>2</v>
      </c>
      <c r="F203" s="257"/>
      <c r="G203" s="45">
        <f t="shared" si="8"/>
        <v>0</v>
      </c>
      <c r="H203" s="46" t="s">
        <v>64</v>
      </c>
      <c r="I203" s="251">
        <f t="shared" si="6"/>
        <v>0</v>
      </c>
      <c r="J203" s="251">
        <f t="shared" si="7"/>
        <v>0</v>
      </c>
    </row>
    <row r="204" spans="1:10" outlineLevel="1">
      <c r="A204" s="40">
        <v>164</v>
      </c>
      <c r="B204" s="63" t="s">
        <v>376</v>
      </c>
      <c r="C204" s="67" t="s">
        <v>359</v>
      </c>
      <c r="D204" s="115" t="s">
        <v>88</v>
      </c>
      <c r="E204" s="65">
        <v>20</v>
      </c>
      <c r="F204" s="257"/>
      <c r="G204" s="45">
        <f t="shared" si="8"/>
        <v>0</v>
      </c>
      <c r="H204" s="46" t="s">
        <v>64</v>
      </c>
      <c r="I204" s="251">
        <f t="shared" ref="I204:I257" si="9">G204*41.91/100</f>
        <v>0</v>
      </c>
      <c r="J204" s="251">
        <f t="shared" ref="J204:J257" si="10">G204*58.09/100</f>
        <v>0</v>
      </c>
    </row>
    <row r="205" spans="1:10" outlineLevel="1">
      <c r="A205" s="48">
        <v>165</v>
      </c>
      <c r="B205" s="68" t="s">
        <v>377</v>
      </c>
      <c r="C205" s="69" t="s">
        <v>132</v>
      </c>
      <c r="D205" s="70" t="s">
        <v>23</v>
      </c>
      <c r="E205" s="70">
        <v>5</v>
      </c>
      <c r="F205" s="258"/>
      <c r="G205" s="53">
        <f t="shared" si="8"/>
        <v>0</v>
      </c>
      <c r="H205" s="54" t="s">
        <v>64</v>
      </c>
      <c r="I205" s="252">
        <f t="shared" si="9"/>
        <v>0</v>
      </c>
      <c r="J205" s="252">
        <f t="shared" si="10"/>
        <v>0</v>
      </c>
    </row>
    <row r="206" spans="1:10" outlineLevel="1">
      <c r="A206" s="30"/>
      <c r="B206" s="31" t="s">
        <v>360</v>
      </c>
      <c r="C206" s="30" t="s">
        <v>361</v>
      </c>
      <c r="D206" s="30"/>
      <c r="E206" s="30"/>
      <c r="F206" s="259"/>
      <c r="G206" s="32">
        <f>SUM(G207:G222)</f>
        <v>0</v>
      </c>
      <c r="H206" s="30"/>
      <c r="I206" s="253"/>
      <c r="J206" s="253"/>
    </row>
    <row r="207" spans="1:10" outlineLevel="1">
      <c r="A207" s="33">
        <v>166</v>
      </c>
      <c r="B207" s="59" t="s">
        <v>379</v>
      </c>
      <c r="C207" s="101" t="s">
        <v>346</v>
      </c>
      <c r="D207" s="36" t="s">
        <v>88</v>
      </c>
      <c r="E207" s="62">
        <v>2</v>
      </c>
      <c r="F207" s="256"/>
      <c r="G207" s="38">
        <f t="shared" si="8"/>
        <v>0</v>
      </c>
      <c r="H207" s="39" t="s">
        <v>64</v>
      </c>
      <c r="I207" s="248">
        <f t="shared" si="9"/>
        <v>0</v>
      </c>
      <c r="J207" s="248">
        <f t="shared" si="10"/>
        <v>0</v>
      </c>
    </row>
    <row r="208" spans="1:10" outlineLevel="1">
      <c r="A208" s="40">
        <v>167</v>
      </c>
      <c r="B208" s="63" t="s">
        <v>380</v>
      </c>
      <c r="C208" s="67" t="s">
        <v>328</v>
      </c>
      <c r="D208" s="43" t="s">
        <v>88</v>
      </c>
      <c r="E208" s="66">
        <v>4</v>
      </c>
      <c r="F208" s="257"/>
      <c r="G208" s="45">
        <f t="shared" si="8"/>
        <v>0</v>
      </c>
      <c r="H208" s="46" t="s">
        <v>64</v>
      </c>
      <c r="I208" s="251">
        <f t="shared" si="9"/>
        <v>0</v>
      </c>
      <c r="J208" s="251">
        <f t="shared" si="10"/>
        <v>0</v>
      </c>
    </row>
    <row r="209" spans="1:10" outlineLevel="1">
      <c r="A209" s="40">
        <v>168</v>
      </c>
      <c r="B209" s="63" t="s">
        <v>381</v>
      </c>
      <c r="C209" s="67" t="s">
        <v>347</v>
      </c>
      <c r="D209" s="43" t="s">
        <v>88</v>
      </c>
      <c r="E209" s="66">
        <v>15</v>
      </c>
      <c r="F209" s="257"/>
      <c r="G209" s="45">
        <f t="shared" si="8"/>
        <v>0</v>
      </c>
      <c r="H209" s="46" t="s">
        <v>64</v>
      </c>
      <c r="I209" s="251">
        <f t="shared" si="9"/>
        <v>0</v>
      </c>
      <c r="J209" s="251">
        <f t="shared" si="10"/>
        <v>0</v>
      </c>
    </row>
    <row r="210" spans="1:10" outlineLevel="1">
      <c r="A210" s="40">
        <v>169</v>
      </c>
      <c r="B210" s="63" t="s">
        <v>382</v>
      </c>
      <c r="C210" s="67" t="s">
        <v>348</v>
      </c>
      <c r="D210" s="43" t="s">
        <v>88</v>
      </c>
      <c r="E210" s="66">
        <v>30</v>
      </c>
      <c r="F210" s="257"/>
      <c r="G210" s="45">
        <f t="shared" si="8"/>
        <v>0</v>
      </c>
      <c r="H210" s="46" t="s">
        <v>64</v>
      </c>
      <c r="I210" s="251">
        <f t="shared" si="9"/>
        <v>0</v>
      </c>
      <c r="J210" s="251">
        <f t="shared" si="10"/>
        <v>0</v>
      </c>
    </row>
    <row r="211" spans="1:10" outlineLevel="1">
      <c r="A211" s="40">
        <v>170</v>
      </c>
      <c r="B211" s="63" t="s">
        <v>383</v>
      </c>
      <c r="C211" s="67" t="s">
        <v>349</v>
      </c>
      <c r="D211" s="43" t="s">
        <v>88</v>
      </c>
      <c r="E211" s="66">
        <v>2</v>
      </c>
      <c r="F211" s="257"/>
      <c r="G211" s="45">
        <f t="shared" si="8"/>
        <v>0</v>
      </c>
      <c r="H211" s="46" t="s">
        <v>64</v>
      </c>
      <c r="I211" s="251">
        <f t="shared" si="9"/>
        <v>0</v>
      </c>
      <c r="J211" s="251">
        <f t="shared" si="10"/>
        <v>0</v>
      </c>
    </row>
    <row r="212" spans="1:10" outlineLevel="1">
      <c r="A212" s="40">
        <v>171</v>
      </c>
      <c r="B212" s="63" t="s">
        <v>384</v>
      </c>
      <c r="C212" s="67" t="s">
        <v>350</v>
      </c>
      <c r="D212" s="43" t="s">
        <v>88</v>
      </c>
      <c r="E212" s="66">
        <v>14</v>
      </c>
      <c r="F212" s="257"/>
      <c r="G212" s="45">
        <f t="shared" si="8"/>
        <v>0</v>
      </c>
      <c r="H212" s="46" t="s">
        <v>64</v>
      </c>
      <c r="I212" s="251">
        <f t="shared" si="9"/>
        <v>0</v>
      </c>
      <c r="J212" s="251">
        <f t="shared" si="10"/>
        <v>0</v>
      </c>
    </row>
    <row r="213" spans="1:10" ht="24" outlineLevel="1">
      <c r="A213" s="40">
        <v>172</v>
      </c>
      <c r="B213" s="63" t="s">
        <v>385</v>
      </c>
      <c r="C213" s="67" t="s">
        <v>351</v>
      </c>
      <c r="D213" s="43" t="s">
        <v>88</v>
      </c>
      <c r="E213" s="66">
        <v>2</v>
      </c>
      <c r="F213" s="257"/>
      <c r="G213" s="45">
        <f t="shared" si="8"/>
        <v>0</v>
      </c>
      <c r="H213" s="46" t="s">
        <v>64</v>
      </c>
      <c r="I213" s="251">
        <f t="shared" si="9"/>
        <v>0</v>
      </c>
      <c r="J213" s="251">
        <f t="shared" si="10"/>
        <v>0</v>
      </c>
    </row>
    <row r="214" spans="1:10" ht="24" outlineLevel="1">
      <c r="A214" s="40">
        <v>173</v>
      </c>
      <c r="B214" s="63" t="s">
        <v>386</v>
      </c>
      <c r="C214" s="67" t="s">
        <v>352</v>
      </c>
      <c r="D214" s="43" t="s">
        <v>88</v>
      </c>
      <c r="E214" s="66">
        <v>13</v>
      </c>
      <c r="F214" s="257"/>
      <c r="G214" s="45">
        <f t="shared" si="8"/>
        <v>0</v>
      </c>
      <c r="H214" s="46" t="s">
        <v>64</v>
      </c>
      <c r="I214" s="251">
        <f t="shared" si="9"/>
        <v>0</v>
      </c>
      <c r="J214" s="251">
        <f t="shared" si="10"/>
        <v>0</v>
      </c>
    </row>
    <row r="215" spans="1:10" outlineLevel="1">
      <c r="A215" s="40">
        <v>174</v>
      </c>
      <c r="B215" s="63" t="s">
        <v>387</v>
      </c>
      <c r="C215" s="67" t="s">
        <v>353</v>
      </c>
      <c r="D215" s="43" t="s">
        <v>88</v>
      </c>
      <c r="E215" s="66">
        <v>4</v>
      </c>
      <c r="F215" s="257"/>
      <c r="G215" s="45">
        <f t="shared" si="8"/>
        <v>0</v>
      </c>
      <c r="H215" s="46" t="s">
        <v>64</v>
      </c>
      <c r="I215" s="251">
        <f t="shared" si="9"/>
        <v>0</v>
      </c>
      <c r="J215" s="251">
        <f t="shared" si="10"/>
        <v>0</v>
      </c>
    </row>
    <row r="216" spans="1:10" ht="36" outlineLevel="1">
      <c r="A216" s="40">
        <v>175</v>
      </c>
      <c r="B216" s="63" t="s">
        <v>388</v>
      </c>
      <c r="C216" s="67" t="s">
        <v>354</v>
      </c>
      <c r="D216" s="43" t="s">
        <v>88</v>
      </c>
      <c r="E216" s="66">
        <v>38</v>
      </c>
      <c r="F216" s="257"/>
      <c r="G216" s="45">
        <f t="shared" si="8"/>
        <v>0</v>
      </c>
      <c r="H216" s="46" t="s">
        <v>64</v>
      </c>
      <c r="I216" s="251">
        <f t="shared" si="9"/>
        <v>0</v>
      </c>
      <c r="J216" s="251">
        <f t="shared" si="10"/>
        <v>0</v>
      </c>
    </row>
    <row r="217" spans="1:10" ht="24" outlineLevel="1">
      <c r="A217" s="40">
        <v>176</v>
      </c>
      <c r="B217" s="63" t="s">
        <v>389</v>
      </c>
      <c r="C217" s="67" t="s">
        <v>355</v>
      </c>
      <c r="D217" s="43" t="s">
        <v>88</v>
      </c>
      <c r="E217" s="66">
        <v>2</v>
      </c>
      <c r="F217" s="257"/>
      <c r="G217" s="45">
        <f t="shared" si="8"/>
        <v>0</v>
      </c>
      <c r="H217" s="46" t="s">
        <v>64</v>
      </c>
      <c r="I217" s="251">
        <f t="shared" si="9"/>
        <v>0</v>
      </c>
      <c r="J217" s="251">
        <f t="shared" si="10"/>
        <v>0</v>
      </c>
    </row>
    <row r="218" spans="1:10" outlineLevel="1">
      <c r="A218" s="40">
        <v>177</v>
      </c>
      <c r="B218" s="63" t="s">
        <v>390</v>
      </c>
      <c r="C218" s="67" t="s">
        <v>356</v>
      </c>
      <c r="D218" s="43" t="s">
        <v>88</v>
      </c>
      <c r="E218" s="66">
        <v>8</v>
      </c>
      <c r="F218" s="257"/>
      <c r="G218" s="45">
        <f t="shared" si="8"/>
        <v>0</v>
      </c>
      <c r="H218" s="46" t="s">
        <v>64</v>
      </c>
      <c r="I218" s="251">
        <f t="shared" si="9"/>
        <v>0</v>
      </c>
      <c r="J218" s="251">
        <f t="shared" si="10"/>
        <v>0</v>
      </c>
    </row>
    <row r="219" spans="1:10" outlineLevel="1">
      <c r="A219" s="40">
        <v>178</v>
      </c>
      <c r="B219" s="63" t="s">
        <v>391</v>
      </c>
      <c r="C219" s="67" t="s">
        <v>357</v>
      </c>
      <c r="D219" s="43" t="s">
        <v>88</v>
      </c>
      <c r="E219" s="66">
        <v>8</v>
      </c>
      <c r="F219" s="257"/>
      <c r="G219" s="45">
        <f t="shared" si="8"/>
        <v>0</v>
      </c>
      <c r="H219" s="46" t="s">
        <v>64</v>
      </c>
      <c r="I219" s="251">
        <f t="shared" si="9"/>
        <v>0</v>
      </c>
      <c r="J219" s="251">
        <f t="shared" si="10"/>
        <v>0</v>
      </c>
    </row>
    <row r="220" spans="1:10" outlineLevel="1">
      <c r="A220" s="40">
        <v>179</v>
      </c>
      <c r="B220" s="63" t="s">
        <v>392</v>
      </c>
      <c r="C220" s="67" t="s">
        <v>358</v>
      </c>
      <c r="D220" s="43" t="s">
        <v>88</v>
      </c>
      <c r="E220" s="66">
        <v>2</v>
      </c>
      <c r="F220" s="257"/>
      <c r="G220" s="45">
        <f t="shared" si="8"/>
        <v>0</v>
      </c>
      <c r="H220" s="46" t="s">
        <v>64</v>
      </c>
      <c r="I220" s="251">
        <f t="shared" si="9"/>
        <v>0</v>
      </c>
      <c r="J220" s="251">
        <f t="shared" si="10"/>
        <v>0</v>
      </c>
    </row>
    <row r="221" spans="1:10" outlineLevel="1">
      <c r="A221" s="40">
        <v>180</v>
      </c>
      <c r="B221" s="63" t="s">
        <v>393</v>
      </c>
      <c r="C221" s="67" t="s">
        <v>359</v>
      </c>
      <c r="D221" s="115" t="s">
        <v>88</v>
      </c>
      <c r="E221" s="65">
        <v>20</v>
      </c>
      <c r="F221" s="257"/>
      <c r="G221" s="45">
        <f t="shared" si="8"/>
        <v>0</v>
      </c>
      <c r="H221" s="46" t="s">
        <v>64</v>
      </c>
      <c r="I221" s="251">
        <f t="shared" si="9"/>
        <v>0</v>
      </c>
      <c r="J221" s="251">
        <f t="shared" si="10"/>
        <v>0</v>
      </c>
    </row>
    <row r="222" spans="1:10" outlineLevel="1">
      <c r="A222" s="48">
        <v>181</v>
      </c>
      <c r="B222" s="68" t="s">
        <v>394</v>
      </c>
      <c r="C222" s="69" t="s">
        <v>132</v>
      </c>
      <c r="D222" s="70" t="s">
        <v>23</v>
      </c>
      <c r="E222" s="70">
        <v>5</v>
      </c>
      <c r="F222" s="258"/>
      <c r="G222" s="53">
        <f t="shared" si="8"/>
        <v>0</v>
      </c>
      <c r="H222" s="54" t="s">
        <v>64</v>
      </c>
      <c r="I222" s="252">
        <f t="shared" si="9"/>
        <v>0</v>
      </c>
      <c r="J222" s="252">
        <f t="shared" si="10"/>
        <v>0</v>
      </c>
    </row>
    <row r="223" spans="1:10" outlineLevel="1">
      <c r="A223" s="30"/>
      <c r="B223" s="31" t="s">
        <v>378</v>
      </c>
      <c r="C223" s="30" t="s">
        <v>164</v>
      </c>
      <c r="D223" s="30"/>
      <c r="E223" s="30"/>
      <c r="F223" s="259"/>
      <c r="G223" s="32">
        <f>SUM(G224:G232)</f>
        <v>0</v>
      </c>
      <c r="H223" s="30"/>
      <c r="I223" s="253"/>
      <c r="J223" s="253"/>
    </row>
    <row r="224" spans="1:10" outlineLevel="1">
      <c r="A224" s="33">
        <v>182</v>
      </c>
      <c r="B224" s="34" t="s">
        <v>395</v>
      </c>
      <c r="C224" s="55" t="s">
        <v>166</v>
      </c>
      <c r="D224" s="117" t="s">
        <v>167</v>
      </c>
      <c r="E224" s="62">
        <v>50</v>
      </c>
      <c r="F224" s="256"/>
      <c r="G224" s="38">
        <f t="shared" si="8"/>
        <v>0</v>
      </c>
      <c r="H224" s="39" t="s">
        <v>64</v>
      </c>
      <c r="I224" s="248">
        <f t="shared" si="9"/>
        <v>0</v>
      </c>
      <c r="J224" s="248">
        <f t="shared" si="10"/>
        <v>0</v>
      </c>
    </row>
    <row r="225" spans="1:10" outlineLevel="1">
      <c r="A225" s="40">
        <v>183</v>
      </c>
      <c r="B225" s="41" t="s">
        <v>396</v>
      </c>
      <c r="C225" s="56" t="s">
        <v>168</v>
      </c>
      <c r="D225" s="47" t="s">
        <v>167</v>
      </c>
      <c r="E225" s="66">
        <v>30</v>
      </c>
      <c r="F225" s="257"/>
      <c r="G225" s="45">
        <f t="shared" si="8"/>
        <v>0</v>
      </c>
      <c r="H225" s="46" t="s">
        <v>64</v>
      </c>
      <c r="I225" s="251">
        <f t="shared" si="9"/>
        <v>0</v>
      </c>
      <c r="J225" s="251">
        <f t="shared" si="10"/>
        <v>0</v>
      </c>
    </row>
    <row r="226" spans="1:10" outlineLevel="1">
      <c r="A226" s="40">
        <v>184</v>
      </c>
      <c r="B226" s="41" t="s">
        <v>397</v>
      </c>
      <c r="C226" s="56" t="s">
        <v>170</v>
      </c>
      <c r="D226" s="47" t="s">
        <v>167</v>
      </c>
      <c r="E226" s="66">
        <v>16</v>
      </c>
      <c r="F226" s="257"/>
      <c r="G226" s="45">
        <f t="shared" si="8"/>
        <v>0</v>
      </c>
      <c r="H226" s="46" t="s">
        <v>64</v>
      </c>
      <c r="I226" s="251">
        <f t="shared" si="9"/>
        <v>0</v>
      </c>
      <c r="J226" s="251">
        <f t="shared" si="10"/>
        <v>0</v>
      </c>
    </row>
    <row r="227" spans="1:10" outlineLevel="1">
      <c r="A227" s="40">
        <v>185</v>
      </c>
      <c r="B227" s="41" t="s">
        <v>398</v>
      </c>
      <c r="C227" s="42" t="s">
        <v>223</v>
      </c>
      <c r="D227" s="43" t="s">
        <v>167</v>
      </c>
      <c r="E227" s="44">
        <v>8</v>
      </c>
      <c r="F227" s="257"/>
      <c r="G227" s="45">
        <f t="shared" si="8"/>
        <v>0</v>
      </c>
      <c r="H227" s="46" t="s">
        <v>64</v>
      </c>
      <c r="I227" s="251">
        <f t="shared" si="9"/>
        <v>0</v>
      </c>
      <c r="J227" s="251">
        <f t="shared" si="10"/>
        <v>0</v>
      </c>
    </row>
    <row r="228" spans="1:10" outlineLevel="1">
      <c r="A228" s="40">
        <v>186</v>
      </c>
      <c r="B228" s="41" t="s">
        <v>399</v>
      </c>
      <c r="C228" s="42" t="s">
        <v>286</v>
      </c>
      <c r="D228" s="43" t="s">
        <v>167</v>
      </c>
      <c r="E228" s="44">
        <v>8</v>
      </c>
      <c r="F228" s="257"/>
      <c r="G228" s="45">
        <f t="shared" si="8"/>
        <v>0</v>
      </c>
      <c r="H228" s="46" t="s">
        <v>64</v>
      </c>
      <c r="I228" s="251">
        <f t="shared" si="9"/>
        <v>0</v>
      </c>
      <c r="J228" s="251">
        <f t="shared" si="10"/>
        <v>0</v>
      </c>
    </row>
    <row r="229" spans="1:10" outlineLevel="1">
      <c r="A229" s="40">
        <v>187</v>
      </c>
      <c r="B229" s="41" t="s">
        <v>400</v>
      </c>
      <c r="C229" s="42" t="s">
        <v>224</v>
      </c>
      <c r="D229" s="43" t="s">
        <v>167</v>
      </c>
      <c r="E229" s="44">
        <v>8</v>
      </c>
      <c r="F229" s="257"/>
      <c r="G229" s="45">
        <f t="shared" si="8"/>
        <v>0</v>
      </c>
      <c r="H229" s="46" t="s">
        <v>64</v>
      </c>
      <c r="I229" s="251">
        <f t="shared" si="9"/>
        <v>0</v>
      </c>
      <c r="J229" s="251">
        <f t="shared" si="10"/>
        <v>0</v>
      </c>
    </row>
    <row r="230" spans="1:10" outlineLevel="1">
      <c r="A230" s="40">
        <v>188</v>
      </c>
      <c r="B230" s="41" t="s">
        <v>401</v>
      </c>
      <c r="C230" s="42" t="s">
        <v>225</v>
      </c>
      <c r="D230" s="43" t="s">
        <v>167</v>
      </c>
      <c r="E230" s="44">
        <v>8</v>
      </c>
      <c r="F230" s="257"/>
      <c r="G230" s="45">
        <f t="shared" si="8"/>
        <v>0</v>
      </c>
      <c r="H230" s="46" t="s">
        <v>64</v>
      </c>
      <c r="I230" s="251">
        <f t="shared" si="9"/>
        <v>0</v>
      </c>
      <c r="J230" s="251">
        <f t="shared" si="10"/>
        <v>0</v>
      </c>
    </row>
    <row r="231" spans="1:10" outlineLevel="1">
      <c r="A231" s="40">
        <v>189</v>
      </c>
      <c r="B231" s="41" t="s">
        <v>402</v>
      </c>
      <c r="C231" s="56" t="s">
        <v>173</v>
      </c>
      <c r="D231" s="47" t="s">
        <v>89</v>
      </c>
      <c r="E231" s="66">
        <v>1</v>
      </c>
      <c r="F231" s="257"/>
      <c r="G231" s="45">
        <f t="shared" si="8"/>
        <v>0</v>
      </c>
      <c r="H231" s="46" t="s">
        <v>64</v>
      </c>
      <c r="I231" s="251">
        <f t="shared" si="9"/>
        <v>0</v>
      </c>
      <c r="J231" s="251">
        <f t="shared" si="10"/>
        <v>0</v>
      </c>
    </row>
    <row r="232" spans="1:10" outlineLevel="1">
      <c r="A232" s="48">
        <v>190</v>
      </c>
      <c r="B232" s="49" t="s">
        <v>403</v>
      </c>
      <c r="C232" s="105" t="s">
        <v>174</v>
      </c>
      <c r="D232" s="70" t="s">
        <v>89</v>
      </c>
      <c r="E232" s="70">
        <v>1</v>
      </c>
      <c r="F232" s="258"/>
      <c r="G232" s="53">
        <f t="shared" si="8"/>
        <v>0</v>
      </c>
      <c r="H232" s="54" t="s">
        <v>64</v>
      </c>
      <c r="I232" s="252">
        <f t="shared" si="9"/>
        <v>0</v>
      </c>
      <c r="J232" s="252">
        <f t="shared" si="10"/>
        <v>0</v>
      </c>
    </row>
    <row r="233" spans="1:10" outlineLevel="1">
      <c r="A233" s="27"/>
      <c r="B233" s="106" t="s">
        <v>405</v>
      </c>
      <c r="C233" s="27" t="s">
        <v>407</v>
      </c>
      <c r="D233" s="27"/>
      <c r="E233" s="27"/>
      <c r="F233" s="263"/>
      <c r="G233" s="107">
        <f>G234+G243+G252</f>
        <v>0</v>
      </c>
      <c r="H233" s="27"/>
      <c r="I233" s="254"/>
      <c r="J233" s="254"/>
    </row>
    <row r="234" spans="1:10" outlineLevel="1">
      <c r="A234" s="30"/>
      <c r="B234" s="31" t="s">
        <v>406</v>
      </c>
      <c r="C234" s="30" t="s">
        <v>90</v>
      </c>
      <c r="D234" s="30"/>
      <c r="E234" s="30"/>
      <c r="F234" s="259"/>
      <c r="G234" s="32">
        <f>SUM(G235:G242)</f>
        <v>0</v>
      </c>
      <c r="H234" s="30"/>
      <c r="I234" s="249"/>
      <c r="J234" s="249"/>
    </row>
    <row r="235" spans="1:10" ht="24" outlineLevel="1">
      <c r="A235" s="33">
        <v>191</v>
      </c>
      <c r="B235" s="59" t="s">
        <v>415</v>
      </c>
      <c r="C235" s="55" t="s">
        <v>408</v>
      </c>
      <c r="D235" s="61" t="s">
        <v>87</v>
      </c>
      <c r="E235" s="61">
        <v>50</v>
      </c>
      <c r="F235" s="256"/>
      <c r="G235" s="38">
        <f t="shared" ref="G235:G257" si="11">E235*F235</f>
        <v>0</v>
      </c>
      <c r="H235" s="39" t="s">
        <v>64</v>
      </c>
      <c r="I235" s="248">
        <f t="shared" si="9"/>
        <v>0</v>
      </c>
      <c r="J235" s="248">
        <f t="shared" si="10"/>
        <v>0</v>
      </c>
    </row>
    <row r="236" spans="1:10" outlineLevel="1">
      <c r="A236" s="40">
        <v>192</v>
      </c>
      <c r="B236" s="63" t="s">
        <v>416</v>
      </c>
      <c r="C236" s="118" t="s">
        <v>409</v>
      </c>
      <c r="D236" s="65" t="s">
        <v>87</v>
      </c>
      <c r="E236" s="66">
        <v>5</v>
      </c>
      <c r="F236" s="257"/>
      <c r="G236" s="45">
        <f t="shared" si="11"/>
        <v>0</v>
      </c>
      <c r="H236" s="46" t="s">
        <v>64</v>
      </c>
      <c r="I236" s="251">
        <f t="shared" si="9"/>
        <v>0</v>
      </c>
      <c r="J236" s="251">
        <f t="shared" si="10"/>
        <v>0</v>
      </c>
    </row>
    <row r="237" spans="1:10" outlineLevel="1">
      <c r="A237" s="40">
        <v>193</v>
      </c>
      <c r="B237" s="63" t="s">
        <v>417</v>
      </c>
      <c r="C237" s="118" t="s">
        <v>410</v>
      </c>
      <c r="D237" s="65" t="s">
        <v>87</v>
      </c>
      <c r="E237" s="66">
        <v>2</v>
      </c>
      <c r="F237" s="257"/>
      <c r="G237" s="45">
        <f t="shared" si="11"/>
        <v>0</v>
      </c>
      <c r="H237" s="46" t="s">
        <v>64</v>
      </c>
      <c r="I237" s="251">
        <f t="shared" si="9"/>
        <v>0</v>
      </c>
      <c r="J237" s="251">
        <f t="shared" si="10"/>
        <v>0</v>
      </c>
    </row>
    <row r="238" spans="1:10" outlineLevel="1">
      <c r="A238" s="40">
        <v>194</v>
      </c>
      <c r="B238" s="63" t="s">
        <v>418</v>
      </c>
      <c r="C238" s="118" t="s">
        <v>411</v>
      </c>
      <c r="D238" s="65" t="s">
        <v>87</v>
      </c>
      <c r="E238" s="66">
        <v>5</v>
      </c>
      <c r="F238" s="257"/>
      <c r="G238" s="45">
        <f t="shared" si="11"/>
        <v>0</v>
      </c>
      <c r="H238" s="46" t="s">
        <v>64</v>
      </c>
      <c r="I238" s="251">
        <f t="shared" si="9"/>
        <v>0</v>
      </c>
      <c r="J238" s="251">
        <f t="shared" si="10"/>
        <v>0</v>
      </c>
    </row>
    <row r="239" spans="1:10" ht="24" outlineLevel="1">
      <c r="A239" s="40">
        <v>195</v>
      </c>
      <c r="B239" s="63" t="s">
        <v>419</v>
      </c>
      <c r="C239" s="67" t="s">
        <v>412</v>
      </c>
      <c r="D239" s="119" t="s">
        <v>87</v>
      </c>
      <c r="E239" s="119" t="s">
        <v>413</v>
      </c>
      <c r="F239" s="257"/>
      <c r="G239" s="45">
        <f t="shared" si="11"/>
        <v>0</v>
      </c>
      <c r="H239" s="46" t="s">
        <v>64</v>
      </c>
      <c r="I239" s="251">
        <f t="shared" si="9"/>
        <v>0</v>
      </c>
      <c r="J239" s="251">
        <f t="shared" si="10"/>
        <v>0</v>
      </c>
    </row>
    <row r="240" spans="1:10" outlineLevel="1">
      <c r="A240" s="40">
        <v>196</v>
      </c>
      <c r="B240" s="63" t="s">
        <v>420</v>
      </c>
      <c r="C240" s="118" t="s">
        <v>414</v>
      </c>
      <c r="D240" s="47" t="s">
        <v>87</v>
      </c>
      <c r="E240" s="66">
        <v>10</v>
      </c>
      <c r="F240" s="257"/>
      <c r="G240" s="45">
        <f t="shared" si="11"/>
        <v>0</v>
      </c>
      <c r="H240" s="46" t="s">
        <v>64</v>
      </c>
      <c r="I240" s="251">
        <f t="shared" si="9"/>
        <v>0</v>
      </c>
      <c r="J240" s="251">
        <f t="shared" si="10"/>
        <v>0</v>
      </c>
    </row>
    <row r="241" spans="1:10" outlineLevel="1">
      <c r="A241" s="40">
        <v>197</v>
      </c>
      <c r="B241" s="63" t="s">
        <v>421</v>
      </c>
      <c r="C241" s="42" t="s">
        <v>84</v>
      </c>
      <c r="D241" s="43" t="s">
        <v>88</v>
      </c>
      <c r="E241" s="44">
        <v>1</v>
      </c>
      <c r="F241" s="257"/>
      <c r="G241" s="45">
        <f t="shared" si="11"/>
        <v>0</v>
      </c>
      <c r="H241" s="46" t="s">
        <v>64</v>
      </c>
      <c r="I241" s="251">
        <f t="shared" si="9"/>
        <v>0</v>
      </c>
      <c r="J241" s="251">
        <f t="shared" si="10"/>
        <v>0</v>
      </c>
    </row>
    <row r="242" spans="1:10" outlineLevel="1">
      <c r="A242" s="48">
        <v>198</v>
      </c>
      <c r="B242" s="68" t="s">
        <v>422</v>
      </c>
      <c r="C242" s="50" t="s">
        <v>297</v>
      </c>
      <c r="D242" s="104" t="s">
        <v>89</v>
      </c>
      <c r="E242" s="52">
        <v>1</v>
      </c>
      <c r="F242" s="258"/>
      <c r="G242" s="53">
        <f t="shared" si="11"/>
        <v>0</v>
      </c>
      <c r="H242" s="54" t="s">
        <v>64</v>
      </c>
      <c r="I242" s="252">
        <f t="shared" si="9"/>
        <v>0</v>
      </c>
      <c r="J242" s="252">
        <f t="shared" si="10"/>
        <v>0</v>
      </c>
    </row>
    <row r="243" spans="1:10" outlineLevel="1">
      <c r="A243" s="30"/>
      <c r="B243" s="31" t="s">
        <v>423</v>
      </c>
      <c r="C243" s="30" t="s">
        <v>91</v>
      </c>
      <c r="D243" s="30"/>
      <c r="E243" s="30"/>
      <c r="F243" s="259"/>
      <c r="G243" s="32">
        <f>SUM(G244:G251)</f>
        <v>0</v>
      </c>
      <c r="H243" s="30"/>
      <c r="I243" s="253"/>
      <c r="J243" s="253"/>
    </row>
    <row r="244" spans="1:10" ht="24" outlineLevel="1">
      <c r="A244" s="112">
        <v>199</v>
      </c>
      <c r="B244" s="59" t="s">
        <v>424</v>
      </c>
      <c r="C244" s="55" t="s">
        <v>408</v>
      </c>
      <c r="D244" s="61" t="s">
        <v>87</v>
      </c>
      <c r="E244" s="61">
        <v>50</v>
      </c>
      <c r="F244" s="256"/>
      <c r="G244" s="38">
        <f t="shared" si="11"/>
        <v>0</v>
      </c>
      <c r="H244" s="39" t="s">
        <v>64</v>
      </c>
      <c r="I244" s="248">
        <f t="shared" si="9"/>
        <v>0</v>
      </c>
      <c r="J244" s="248">
        <f t="shared" si="10"/>
        <v>0</v>
      </c>
    </row>
    <row r="245" spans="1:10" outlineLevel="1">
      <c r="A245" s="114">
        <v>200</v>
      </c>
      <c r="B245" s="63" t="s">
        <v>425</v>
      </c>
      <c r="C245" s="118" t="s">
        <v>409</v>
      </c>
      <c r="D245" s="65" t="s">
        <v>87</v>
      </c>
      <c r="E245" s="66">
        <v>5</v>
      </c>
      <c r="F245" s="257"/>
      <c r="G245" s="45">
        <f t="shared" si="11"/>
        <v>0</v>
      </c>
      <c r="H245" s="46" t="s">
        <v>64</v>
      </c>
      <c r="I245" s="251">
        <f t="shared" si="9"/>
        <v>0</v>
      </c>
      <c r="J245" s="251">
        <f t="shared" si="10"/>
        <v>0</v>
      </c>
    </row>
    <row r="246" spans="1:10" outlineLevel="1">
      <c r="A246" s="114">
        <v>201</v>
      </c>
      <c r="B246" s="63" t="s">
        <v>426</v>
      </c>
      <c r="C246" s="118" t="s">
        <v>410</v>
      </c>
      <c r="D246" s="65" t="s">
        <v>87</v>
      </c>
      <c r="E246" s="66">
        <v>2</v>
      </c>
      <c r="F246" s="257"/>
      <c r="G246" s="45">
        <f t="shared" si="11"/>
        <v>0</v>
      </c>
      <c r="H246" s="46" t="s">
        <v>64</v>
      </c>
      <c r="I246" s="251">
        <f t="shared" si="9"/>
        <v>0</v>
      </c>
      <c r="J246" s="251">
        <f t="shared" si="10"/>
        <v>0</v>
      </c>
    </row>
    <row r="247" spans="1:10" outlineLevel="1">
      <c r="A247" s="114">
        <v>202</v>
      </c>
      <c r="B247" s="63" t="s">
        <v>427</v>
      </c>
      <c r="C247" s="118" t="s">
        <v>411</v>
      </c>
      <c r="D247" s="65" t="s">
        <v>87</v>
      </c>
      <c r="E247" s="66">
        <v>5</v>
      </c>
      <c r="F247" s="257"/>
      <c r="G247" s="45">
        <f t="shared" si="11"/>
        <v>0</v>
      </c>
      <c r="H247" s="46" t="s">
        <v>64</v>
      </c>
      <c r="I247" s="251">
        <f t="shared" si="9"/>
        <v>0</v>
      </c>
      <c r="J247" s="251">
        <f t="shared" si="10"/>
        <v>0</v>
      </c>
    </row>
    <row r="248" spans="1:10" ht="24" outlineLevel="1">
      <c r="A248" s="114">
        <v>203</v>
      </c>
      <c r="B248" s="63" t="s">
        <v>428</v>
      </c>
      <c r="C248" s="67" t="s">
        <v>412</v>
      </c>
      <c r="D248" s="119" t="s">
        <v>87</v>
      </c>
      <c r="E248" s="119" t="s">
        <v>413</v>
      </c>
      <c r="F248" s="257"/>
      <c r="G248" s="45">
        <f t="shared" si="11"/>
        <v>0</v>
      </c>
      <c r="H248" s="46" t="s">
        <v>64</v>
      </c>
      <c r="I248" s="251">
        <f t="shared" si="9"/>
        <v>0</v>
      </c>
      <c r="J248" s="251">
        <f t="shared" si="10"/>
        <v>0</v>
      </c>
    </row>
    <row r="249" spans="1:10" outlineLevel="1">
      <c r="A249" s="114">
        <v>204</v>
      </c>
      <c r="B249" s="63" t="s">
        <v>429</v>
      </c>
      <c r="C249" s="118" t="s">
        <v>414</v>
      </c>
      <c r="D249" s="47" t="s">
        <v>87</v>
      </c>
      <c r="E249" s="66">
        <v>10</v>
      </c>
      <c r="F249" s="257"/>
      <c r="G249" s="45">
        <f t="shared" si="11"/>
        <v>0</v>
      </c>
      <c r="H249" s="46" t="s">
        <v>64</v>
      </c>
      <c r="I249" s="251">
        <f t="shared" si="9"/>
        <v>0</v>
      </c>
      <c r="J249" s="251">
        <f t="shared" si="10"/>
        <v>0</v>
      </c>
    </row>
    <row r="250" spans="1:10" outlineLevel="1">
      <c r="A250" s="114">
        <v>205</v>
      </c>
      <c r="B250" s="63" t="s">
        <v>430</v>
      </c>
      <c r="C250" s="42" t="s">
        <v>84</v>
      </c>
      <c r="D250" s="43" t="s">
        <v>88</v>
      </c>
      <c r="E250" s="44">
        <v>1</v>
      </c>
      <c r="F250" s="257"/>
      <c r="G250" s="45">
        <f t="shared" si="11"/>
        <v>0</v>
      </c>
      <c r="H250" s="46" t="s">
        <v>64</v>
      </c>
      <c r="I250" s="251">
        <f t="shared" si="9"/>
        <v>0</v>
      </c>
      <c r="J250" s="251">
        <f t="shared" si="10"/>
        <v>0</v>
      </c>
    </row>
    <row r="251" spans="1:10" outlineLevel="1">
      <c r="A251" s="120">
        <v>206</v>
      </c>
      <c r="B251" s="68" t="s">
        <v>431</v>
      </c>
      <c r="C251" s="50" t="s">
        <v>297</v>
      </c>
      <c r="D251" s="104" t="s">
        <v>89</v>
      </c>
      <c r="E251" s="52">
        <v>1</v>
      </c>
      <c r="F251" s="258"/>
      <c r="G251" s="53">
        <f t="shared" si="11"/>
        <v>0</v>
      </c>
      <c r="H251" s="54" t="s">
        <v>64</v>
      </c>
      <c r="I251" s="252">
        <f t="shared" si="9"/>
        <v>0</v>
      </c>
      <c r="J251" s="252">
        <f t="shared" si="10"/>
        <v>0</v>
      </c>
    </row>
    <row r="252" spans="1:10" outlineLevel="1">
      <c r="A252" s="30"/>
      <c r="B252" s="31" t="s">
        <v>432</v>
      </c>
      <c r="C252" s="30" t="s">
        <v>164</v>
      </c>
      <c r="D252" s="30"/>
      <c r="E252" s="30"/>
      <c r="F252" s="259"/>
      <c r="G252" s="32">
        <f>SUM(G253:G257)</f>
        <v>0</v>
      </c>
      <c r="H252" s="30"/>
      <c r="I252" s="253"/>
      <c r="J252" s="253"/>
    </row>
    <row r="253" spans="1:10" outlineLevel="1">
      <c r="A253" s="33">
        <v>207</v>
      </c>
      <c r="B253" s="34" t="s">
        <v>434</v>
      </c>
      <c r="C253" s="55" t="s">
        <v>166</v>
      </c>
      <c r="D253" s="61" t="s">
        <v>167</v>
      </c>
      <c r="E253" s="61">
        <v>6</v>
      </c>
      <c r="F253" s="256"/>
      <c r="G253" s="38">
        <f t="shared" si="11"/>
        <v>0</v>
      </c>
      <c r="H253" s="39" t="s">
        <v>64</v>
      </c>
      <c r="I253" s="248">
        <f t="shared" si="9"/>
        <v>0</v>
      </c>
      <c r="J253" s="248">
        <f t="shared" si="10"/>
        <v>0</v>
      </c>
    </row>
    <row r="254" spans="1:10" outlineLevel="1">
      <c r="A254" s="40">
        <v>208</v>
      </c>
      <c r="B254" s="41" t="s">
        <v>435</v>
      </c>
      <c r="C254" s="118" t="s">
        <v>169</v>
      </c>
      <c r="D254" s="65" t="s">
        <v>88</v>
      </c>
      <c r="E254" s="66">
        <v>6</v>
      </c>
      <c r="F254" s="257"/>
      <c r="G254" s="45">
        <f t="shared" si="11"/>
        <v>0</v>
      </c>
      <c r="H254" s="46" t="s">
        <v>64</v>
      </c>
      <c r="I254" s="251">
        <f t="shared" si="9"/>
        <v>0</v>
      </c>
      <c r="J254" s="251">
        <f t="shared" si="10"/>
        <v>0</v>
      </c>
    </row>
    <row r="255" spans="1:10" outlineLevel="1">
      <c r="A255" s="40">
        <v>209</v>
      </c>
      <c r="B255" s="41" t="s">
        <v>436</v>
      </c>
      <c r="C255" s="56" t="s">
        <v>433</v>
      </c>
      <c r="D255" s="65" t="s">
        <v>167</v>
      </c>
      <c r="E255" s="65">
        <v>6</v>
      </c>
      <c r="F255" s="257"/>
      <c r="G255" s="45">
        <f t="shared" si="11"/>
        <v>0</v>
      </c>
      <c r="H255" s="46" t="s">
        <v>64</v>
      </c>
      <c r="I255" s="251">
        <f t="shared" si="9"/>
        <v>0</v>
      </c>
      <c r="J255" s="251">
        <f t="shared" si="10"/>
        <v>0</v>
      </c>
    </row>
    <row r="256" spans="1:10" outlineLevel="1">
      <c r="A256" s="40">
        <v>210</v>
      </c>
      <c r="B256" s="41" t="s">
        <v>437</v>
      </c>
      <c r="C256" s="56" t="s">
        <v>285</v>
      </c>
      <c r="D256" s="65" t="s">
        <v>167</v>
      </c>
      <c r="E256" s="65">
        <v>6</v>
      </c>
      <c r="F256" s="257"/>
      <c r="G256" s="45">
        <f t="shared" si="11"/>
        <v>0</v>
      </c>
      <c r="H256" s="46" t="s">
        <v>64</v>
      </c>
      <c r="I256" s="251">
        <f t="shared" si="9"/>
        <v>0</v>
      </c>
      <c r="J256" s="251">
        <f t="shared" si="10"/>
        <v>0</v>
      </c>
    </row>
    <row r="257" spans="1:17" outlineLevel="1">
      <c r="A257" s="48">
        <v>211</v>
      </c>
      <c r="B257" s="49" t="s">
        <v>438</v>
      </c>
      <c r="C257" s="105" t="s">
        <v>174</v>
      </c>
      <c r="D257" s="70" t="s">
        <v>89</v>
      </c>
      <c r="E257" s="70">
        <v>1</v>
      </c>
      <c r="F257" s="258"/>
      <c r="G257" s="53">
        <f t="shared" si="11"/>
        <v>0</v>
      </c>
      <c r="H257" s="54" t="s">
        <v>64</v>
      </c>
      <c r="I257" s="71">
        <f t="shared" si="9"/>
        <v>0</v>
      </c>
      <c r="J257" s="71">
        <f t="shared" si="10"/>
        <v>0</v>
      </c>
    </row>
    <row r="258" spans="1:17">
      <c r="A258" s="121"/>
      <c r="B258" s="122" t="s">
        <v>13</v>
      </c>
      <c r="C258" s="123" t="s">
        <v>66</v>
      </c>
      <c r="D258" s="124"/>
      <c r="E258" s="125"/>
      <c r="F258" s="126"/>
      <c r="G258" s="127">
        <f>G8</f>
        <v>0</v>
      </c>
      <c r="H258" s="128"/>
      <c r="I258" s="255">
        <f>SUM(I11:I257)</f>
        <v>0</v>
      </c>
      <c r="J258" s="255">
        <f>SUM(J11:J257)</f>
        <v>0</v>
      </c>
      <c r="O258" s="4" t="e">
        <f>SUMIF(#REF!,#REF!,G7:G257)</f>
        <v>#REF!</v>
      </c>
      <c r="P258" s="4" t="e">
        <f>SUMIF(#REF!,#REF!,G7:G257)</f>
        <v>#REF!</v>
      </c>
      <c r="Q258" s="4" t="s">
        <v>67</v>
      </c>
    </row>
  </sheetData>
  <sheetProtection algorithmName="SHA-512" hashValue="SRz0U1/IgO1B9Hvo+vjjBb3QFQybxd9Qk9hO6Nf1cG68lbG+oqhAgT1mVYfMCDeoJdMtBO7hBEN95/q4mPSMeg==" saltValue="coMPLTzJNWNHvnDrfgdVIg==" spinCount="100000" sheet="1" autoFilter="0"/>
  <autoFilter ref="A7:J7" xr:uid="{00000000-0001-0000-0100-000000000000}"/>
  <mergeCells count="4">
    <mergeCell ref="A1:G1"/>
    <mergeCell ref="C2:G2"/>
    <mergeCell ref="C3:G3"/>
    <mergeCell ref="C4:G4"/>
  </mergeCells>
  <phoneticPr fontId="29" type="noConversion"/>
  <conditionalFormatting sqref="D145:D147">
    <cfRule type="cellIs" dxfId="0" priority="11" stopIfTrue="1" operator="lessThan">
      <formula>#REF!</formula>
    </cfRule>
  </conditionalFormatting>
  <pageMargins left="0.70866141732283472" right="0.70866141732283472" top="0.78740157480314965" bottom="0.78740157480314965" header="0.31496062992125984" footer="0.31496062992125984"/>
  <pageSetup paperSize="9" scale="56" orientation="portrait" r:id="rId1"/>
  <headerFooter>
    <oddFooter>Stránka &amp;P z &amp;N</oddFooter>
  </headerFooter>
  <rowBreaks count="1" manualBreakCount="1">
    <brk id="190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KWDN3MMY2EF2-487950266-33466</_dlc_DocId>
    <_dlc_DocIdUrl xmlns="0375d8ab-851b-44ad-9072-61f91553a686">
      <Url>https://brnoqcm.sharepoint.com/sites/2024/_layouts/15/DocIdRedir.aspx?ID=KWDN3MMY2EF2-487950266-33466</Url>
      <Description>KWDN3MMY2EF2-487950266-33466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2.xml><?xml version="1.0" encoding="utf-8"?>
<ds:datastoreItem xmlns:ds="http://schemas.openxmlformats.org/officeDocument/2006/customXml" ds:itemID="{7885D9A3-5C6C-47AD-8147-6915D3BCCA48}"/>
</file>

<file path=customXml/itemProps3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D98AE31-981D-43D2-A308-EA0CC2D526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2024-08-16T10:45:05Z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225ad013-53cd-492f-9bc9-4e6da61b58a8</vt:lpwstr>
  </property>
</Properties>
</file>