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.1B - Rekonstrukce kom..." sheetId="2" r:id="rId2"/>
    <sheet name="101 - Oprava komunikace E..." sheetId="3" r:id="rId3"/>
    <sheet name="100.2B - Rekonstrukce kom..." sheetId="4" r:id="rId4"/>
  </sheets>
  <definedNames>
    <definedName name="_xlnm.Print_Area" localSheetId="0">'Rekapitulace stavby'!$D$4:$AO$76,'Rekapitulace stavby'!$C$82:$AQ$100</definedName>
    <definedName name="_xlnm._FilterDatabase" localSheetId="1" hidden="1">'100.1B - Rekonstrukce kom...'!$C$126:$K$282</definedName>
    <definedName name="_xlnm.Print_Area" localSheetId="1">'100.1B - Rekonstrukce kom...'!$C$4:$J$76,'100.1B - Rekonstrukce kom...'!$C$82:$J$106,'100.1B - Rekonstrukce kom...'!$C$112:$K$282</definedName>
    <definedName name="_xlnm._FilterDatabase" localSheetId="2" hidden="1">'101 - Oprava komunikace E...'!$C$125:$K$249</definedName>
    <definedName name="_xlnm.Print_Area" localSheetId="2">'101 - Oprava komunikace E...'!$C$4:$J$76,'101 - Oprava komunikace E...'!$C$82:$J$105,'101 - Oprava komunikace E...'!$C$111:$K$249</definedName>
    <definedName name="_xlnm._FilterDatabase" localSheetId="3" hidden="1">'100.2B - Rekonstrukce kom...'!$C$125:$K$249</definedName>
    <definedName name="_xlnm.Print_Area" localSheetId="3">'100.2B - Rekonstrukce kom...'!$C$4:$J$76,'100.2B - Rekonstrukce kom...'!$C$82:$J$105,'100.2B - Rekonstrukce kom...'!$C$111:$K$249</definedName>
    <definedName name="_xlnm.Print_Titles" localSheetId="0">'Rekapitulace stavby'!$92:$92</definedName>
    <definedName name="_xlnm.Print_Titles" localSheetId="1">'100.1B - Rekonstrukce kom...'!$126:$126</definedName>
    <definedName name="_xlnm.Print_Titles" localSheetId="2">'101 - Oprava komunikace E...'!$125:$125</definedName>
    <definedName name="_xlnm.Print_Titles" localSheetId="3">'100.2B - Rekonstrukce kom...'!$125:$125</definedName>
  </definedNames>
  <calcPr fullCalcOnLoad="1"/>
</workbook>
</file>

<file path=xl/sharedStrings.xml><?xml version="1.0" encoding="utf-8"?>
<sst xmlns="http://schemas.openxmlformats.org/spreadsheetml/2006/main" count="3648" uniqueCount="457">
  <si>
    <t>Export Komplet</t>
  </si>
  <si>
    <t/>
  </si>
  <si>
    <t>2.0</t>
  </si>
  <si>
    <t>ZAMOK</t>
  </si>
  <si>
    <t>False</t>
  </si>
  <si>
    <t>{7d603f20-4011-48c9-8a05-5c2f58244906}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</si>
  <si>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</si>
  <si>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</si>
  <si>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</si>
  <si>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</si>
  <si>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</si>
  <si>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</si>
  <si>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</si>
  <si>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</si>
  <si>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2023-000031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</si>
  <si>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</si>
  <si>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</si>
  <si>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Husova, Náměšť nad Oslavou</t>
  </si>
  <si>
    <t>KSO:</t>
  </si>
  <si>
    <t>CC-CZ:</t>
  </si>
  <si>
    <t>Místo:</t>
  </si>
  <si>
    <t>Náměšť nad Oslavou</t>
  </si>
  <si>
    <t>Datum:</t>
  </si>
  <si>
    <t>18. 10. 2023</t>
  </si>
  <si>
    <t>Zadavatel:</t>
  </si>
  <si>
    <t>IČ:</t>
  </si>
  <si>
    <t>00289965</t>
  </si>
  <si>
    <t>Město Náměšť nad Oslavou</t>
  </si>
  <si>
    <t>DIČ: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</si>
  <si>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</si>
  <si>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</si>
  <si>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</si>
  <si>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</si>
  <si>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</si>
  <si>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</si>
  <si>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</si>
  <si>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</si>
  <si>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</si>
  <si>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</si>
  <si>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</si>
  <si>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</si>
  <si>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</si>
  <si>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</si>
  <si>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</si>
  <si>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</si>
  <si>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</si>
  <si>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</si>
  <si>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</si>
  <si>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</si>
  <si>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</si>
  <si>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</si>
  <si>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</si>
  <si>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</si>
  <si>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</si>
  <si>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</si>
  <si>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</si>
  <si>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</si>
  <si>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</si>
  <si>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</si>
  <si>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</si>
  <si>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</si>
  <si>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</si>
  <si>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</si>
  <si>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</si>
  <si>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</si>
  <si>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</si>
  <si>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</si>
  <si>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</si>
  <si>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</si>
  <si>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</si>
  <si>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</si>
  <si>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</si>
  <si>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</si>
  <si>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</si>
  <si>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</si>
  <si>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</si>
  <si>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</si>
  <si>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</si>
  <si>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</si>
  <si>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</si>
  <si>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</si>
  <si>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</si>
  <si>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3</t>
  </si>
  <si>
    <t>I. ETAPA V+K ÚPRAVA POVRCHŮ</t>
  </si>
  <si>
    <t>STA</t>
  </si>
  <si>
    <t>1</t>
  </si>
  <si>
    <t>{8064f070-a775-4a50-b5b6-cef4f4aea145}</t>
  </si>
  <si>
    <t>2</t>
  </si>
  <si>
    <t>/</t>
  </si>
  <si>
    <t>100.1B</t>
  </si>
  <si>
    <t>Rekonstrukce komunikace v trase V+K - I. etapa</t>
  </si>
  <si>
    <t>Soupis</t>
  </si>
  <si>
    <t>{c648ab84-3324-456e-97a5-6584144ae025}</t>
  </si>
  <si>
    <t>101</t>
  </si>
  <si>
    <t>Oprava komunikace E.F. Buriana v trase V+K</t>
  </si>
  <si>
    <t>{5031dc22-e0fe-4203-be43-46ee8d7d81ba}</t>
  </si>
  <si>
    <t>4</t>
  </si>
  <si>
    <t>II. ETAPA V+K ÚPRAVA POVRCHŮ</t>
  </si>
  <si>
    <t>{d6dbbf37-684c-4d34-a5f8-699c78538fd2}</t>
  </si>
  <si>
    <t>100.2B</t>
  </si>
  <si>
    <t>Rekonstrukce komunikace v trase V+K - II.etapa</t>
  </si>
  <si>
    <t>{62c0cf5f-3d4f-4d9a-b988-1614055b75a9}</t>
  </si>
  <si>
    <t>KRYCÍ LIST SOUPISU PRACÍ</t>
  </si>
  <si>
    <t>Objekt:</t>
  </si>
  <si>
    <t>3 - I. ETAPA V+K ÚPRAVA POVRCHŮ</t>
  </si>
  <si>
    <t>Soupis:</t>
  </si>
  <si>
    <t>100.1B - Rekonstrukce komunikace v trase V+K - I. etapa</t>
  </si>
  <si>
    <t>60418885</t>
  </si>
  <si>
    <t>VAK TR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</si>
  <si>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</si>
  <si>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</si>
  <si>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</si>
  <si>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</si>
  <si>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</si>
  <si>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</si>
  <si>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</si>
  <si>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</si>
  <si>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</si>
  <si>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</si>
  <si>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</si>
  <si>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</si>
  <si>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</si>
  <si>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</si>
  <si>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</si>
  <si>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</si>
  <si>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</si>
  <si>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</si>
  <si>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</si>
  <si>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</si>
  <si>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</si>
  <si>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</si>
  <si>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</si>
  <si>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</si>
  <si>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</si>
  <si>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</si>
  <si>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</si>
  <si>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</si>
  <si>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</si>
  <si>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</si>
  <si>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113106185</t>
  </si>
  <si>
    <t>Rozebrání dlažeb vozovek z drobných kostek s ložem z kameniva strojně pl do 50 m2</t>
  </si>
  <si>
    <t>m2</t>
  </si>
  <si>
    <t>CS ÚRS 2023 02</t>
  </si>
  <si>
    <t>-2125768366</t>
  </si>
  <si>
    <t>PP</t>
  </si>
  <si>
    <t>Rozebrání dlažeb vozovek a ploch s přemístěním hmot na skládku na vzdálenost do 3 m nebo s naložením na dopravní prostředek, s jakoukoliv výplní spár strojně plochy jednotlivě do 50 m2 z drobných kostek nebo odseků s ložem z kameniva</t>
  </si>
  <si>
    <t>Online PSC</t>
  </si>
  <si>
    <t>https://podminky.urs.cz/item/CS_URS_2023_02/113106185</t>
  </si>
  <si>
    <t>VV</t>
  </si>
  <si>
    <t>"příčný práh u Polikliniky" 3*7</t>
  </si>
  <si>
    <t>113107531</t>
  </si>
  <si>
    <t>Odstranění podkladu z betonu prostého tl přes 100 do 150 mm při překopech strojně pl přes 15 m2</t>
  </si>
  <si>
    <t>-1262415215</t>
  </si>
  <si>
    <t>Odstranění podkladů nebo krytů při překopech inženýrských sítí s přemístěním hmot na skládku ve vzdálenosti do 3 m nebo s naložením na dopravní prostředek strojně plochy jednotlivě přes 15 m2 z betonu prostého, o tl. vrstvy přes 100 do 150 mm</t>
  </si>
  <si>
    <t>https://podminky.urs.cz/item/CS_URS_2023_02/113107531</t>
  </si>
  <si>
    <t>113107223</t>
  </si>
  <si>
    <t>Odstranění podkladu z kameniva drceného tl přes 200 do 300 mm strojně pl přes 200 m2</t>
  </si>
  <si>
    <t>2015050259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</si>
  <si>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</si>
  <si>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https://podminky.urs.cz/item/CS_URS_2023_02/113107223</t>
  </si>
  <si>
    <t>P</t>
  </si>
  <si>
    <t>Poznámka k položce:
odtěžení stávajících hrubozrnných materiálů podkladní vrstvy kamenité až balvanité sypaniny k dalšímu využití pro provedení sanace zeminy AZ případě pro zásypy rýh opravovaných inženýrských sítí (Vhodnost materiálu pro využití
je nezbytné posoudit dle ČSN 73 6133 dle zamýšleného užití</t>
  </si>
  <si>
    <t>"VAK TR" 1424</t>
  </si>
  <si>
    <t>Součet</t>
  </si>
  <si>
    <t>113154365</t>
  </si>
  <si>
    <t>Frézování živičného krytu tl 200 mm pruh š přes 1 do 2 m pl přes 1000 do 10000 m2 s překážkami v trase</t>
  </si>
  <si>
    <t>1009704735</t>
  </si>
  <si>
    <t>Frézování živičného podkladu nebo krytu s naložením na dopravní prostředek plochy přes 1 000 do 10 000 m2 s překážkami v trase pruhu šířky přes 1 m do 2 m, tloušťky vrstvy 200 mm</t>
  </si>
  <si>
    <t>https://podminky.urs.cz/item/CS_URS_2023_02/113154365</t>
  </si>
  <si>
    <t>Poznámka k položce:
odfrézování materiálu obrusné vrstvy PM+ nátěr spolu s nestmelenou vrstvou ŠD v prům. tl. cca 100 + 90 mm. ((PM + ŠD (G4))</t>
  </si>
  <si>
    <t>5</t>
  </si>
  <si>
    <t>113202111</t>
  </si>
  <si>
    <t>Vytrhání obrub krajníků obrubníků stojatých</t>
  </si>
  <si>
    <t>m</t>
  </si>
  <si>
    <t>1455721113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</si>
  <si>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</si>
  <si>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</si>
  <si>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"příčný práh u Polikliniky" 2*3</t>
  </si>
  <si>
    <t>6</t>
  </si>
  <si>
    <t>119001401</t>
  </si>
  <si>
    <t>Dočasné zajištění potrubí ocelového nebo litinového DN do 200 mm</t>
  </si>
  <si>
    <t>-473453677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</si>
  <si>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</si>
  <si>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https://podminky.urs.cz/item/CS_URS_2023_02/119001401</t>
  </si>
  <si>
    <t>7</t>
  </si>
  <si>
    <t>119001405</t>
  </si>
  <si>
    <t>Dočasné zajištění potrubí z PE DN do 200 mm</t>
  </si>
  <si>
    <t>-215355967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</si>
  <si>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</si>
  <si>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https://podminky.urs.cz/item/CS_URS_2023_02/119001405</t>
  </si>
  <si>
    <t>8</t>
  </si>
  <si>
    <t>119001422</t>
  </si>
  <si>
    <t>Dočasné zajištění kabelů a kabelových tratí z 6 volně ložených kabelů</t>
  </si>
  <si>
    <t>1059338413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</si>
  <si>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</si>
  <si>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https://podminky.urs.cz/item/CS_URS_2023_02/119001422</t>
  </si>
  <si>
    <t>9</t>
  </si>
  <si>
    <t>122452205</t>
  </si>
  <si>
    <t>Odkopávky a prokopávky nezapažené pro silnice a dálnice v hornině třídy těžitelnosti II objem do 1000 m3 strojně</t>
  </si>
  <si>
    <t>m3</t>
  </si>
  <si>
    <t>1124722637</t>
  </si>
  <si>
    <t>Odkopávky a prokopávky nezapažené pro silnice a dálnice strojně v hornině třídy těžitelnosti II přes 500 do 1 000 m3</t>
  </si>
  <si>
    <t>https://podminky.urs.cz/item/CS_URS_2023_02/122452205</t>
  </si>
  <si>
    <t>Poznámka k položce:
odkop pro SANACE - provedeno se souhlasem investora</t>
  </si>
  <si>
    <t>"VAK TR" 1424*0,4</t>
  </si>
  <si>
    <t>10</t>
  </si>
  <si>
    <t>129001101</t>
  </si>
  <si>
    <t>Příplatek za ztížení odkopávky nebo prokopávky v blízkosti inženýrských sítí</t>
  </si>
  <si>
    <t>117895184</t>
  </si>
  <si>
    <t>Příplatek k cenám vykopávek za ztížení vykopávky v blízkosti podzemního vedení nebo výbušnin v horninách jakékoliv třídy</t>
  </si>
  <si>
    <t>https://podminky.urs.cz/item/CS_URS_2023_02/129001101</t>
  </si>
  <si>
    <t>"20%" 569,6*0,2</t>
  </si>
  <si>
    <t>11</t>
  </si>
  <si>
    <t>162751137</t>
  </si>
  <si>
    <t>Vodorovné přemístění přes 9 000 do 10000 m výkopku/sypaniny z horniny třídy těžitelnosti II skupiny 4 a 5</t>
  </si>
  <si>
    <t>-1407200557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</si>
  <si>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</si>
  <si>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https://podminky.urs.cz/item/CS_URS_2023_02/162751137</t>
  </si>
  <si>
    <t>Poznámka k položce:
SANACE nevhodných zemin AZ</t>
  </si>
  <si>
    <t>"na skládku dle dispozic zhotovitele - viz pol. č. 122452205" 569,6</t>
  </si>
  <si>
    <t>171152111</t>
  </si>
  <si>
    <t>Uložení sypaniny z hornin nesoudržných a sypkých do násypů zhutněných v aktivní zóně silnic a dálnic</t>
  </si>
  <si>
    <t>1298467026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</si>
  <si>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</si>
  <si>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https://podminky.urs.cz/item/CS_URS_2023_02/171152111</t>
  </si>
  <si>
    <t>Poznámka k položce:
provedení SANACE zeminy z vhodného materiálu dle ČSN 736133 s možností částečného využití stávající vrstev</t>
  </si>
  <si>
    <t>569,6</t>
  </si>
  <si>
    <t>13</t>
  </si>
  <si>
    <t>M</t>
  </si>
  <si>
    <t>58344229</t>
  </si>
  <si>
    <t>štěrkodrť frakce 0/125</t>
  </si>
  <si>
    <t>t</t>
  </si>
  <si>
    <t>-1618914894</t>
  </si>
  <si>
    <t>"provedení SANACE z vhodného materiálu dle ČSN 736133 - doplnění nakupovaným materiálem" (0,3*569,6)*2</t>
  </si>
  <si>
    <t>14</t>
  </si>
  <si>
    <t>171201231</t>
  </si>
  <si>
    <t>Poplatek za uložení zeminy a kamení na recyklační skládce (skládkovné) kód odpadu 17 05 04</t>
  </si>
  <si>
    <t>-284981712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</si>
  <si>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</si>
  <si>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</si>
  <si>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"viz pol. č. 122452205"569,6*1,8</t>
  </si>
  <si>
    <t>15</t>
  </si>
  <si>
    <t>171251201</t>
  </si>
  <si>
    <t>Uložení sypaniny na skládky nebo meziskládky</t>
  </si>
  <si>
    <t>1018196664</t>
  </si>
  <si>
    <t>Uložení sypaniny na skládky nebo meziskládky bez hutnění s upravením uložené sypaniny do předepsaného tvaru</t>
  </si>
  <si>
    <t>https://podminky.urs.cz/item/CS_URS_2023_02/171251201</t>
  </si>
  <si>
    <t>"viz pol. č. 122452205"  569,6</t>
  </si>
  <si>
    <t>16</t>
  </si>
  <si>
    <t>181252305</t>
  </si>
  <si>
    <t>Úprava pláně pro silnice a dálnice na násypech se zhutněním</t>
  </si>
  <si>
    <t>885078935</t>
  </si>
  <si>
    <t>Úprava pláně na stavbách silnic a dálnic strojně na násypech se zhutněním</t>
  </si>
  <si>
    <t>https://podminky.urs.cz/item/CS_URS_2023_02/181252305</t>
  </si>
  <si>
    <t>Zakládání</t>
  </si>
  <si>
    <t>17</t>
  </si>
  <si>
    <t>213141112</t>
  </si>
  <si>
    <t>Zřízení vrstvy z geotextilie v rovině nebo ve sklonu do 1:5 š přes 3 do 6 m</t>
  </si>
  <si>
    <t>1013480046</t>
  </si>
  <si>
    <t>Zřízení vrstvy z geotextilie filtrační, separační, odvodňovací, ochranné, výztužné nebo protierozní v rovině nebo ve sklonu do 1:5, šířky přes 3 do 6 m</t>
  </si>
  <si>
    <t>https://podminky.urs.cz/item/CS_URS_2023_02/213141112</t>
  </si>
  <si>
    <t>18</t>
  </si>
  <si>
    <t>69311080</t>
  </si>
  <si>
    <t>geotextilie netkaná separační, ochranná, filtrační, drenážní PES 200g/m2</t>
  </si>
  <si>
    <t>1385751309</t>
  </si>
  <si>
    <t>1424*1,1845 'Přepočtené koeficientem množství</t>
  </si>
  <si>
    <t>Komunikace pozemní</t>
  </si>
  <si>
    <t>19</t>
  </si>
  <si>
    <t>564851111</t>
  </si>
  <si>
    <t>Podklad ze štěrkodrtě ŠD plochy přes 100 m2 tl 150 mm</t>
  </si>
  <si>
    <t>-258797774</t>
  </si>
  <si>
    <t>Podklad ze štěrkodrti ŠD s rozprostřením a zhutněním plochy přes 100 m2, po zhutnění tl. 150 mm</t>
  </si>
  <si>
    <t>https://podminky.urs.cz/item/CS_URS_2023_02/564851111</t>
  </si>
  <si>
    <t>" VAK TR" 1424</t>
  </si>
  <si>
    <t>20</t>
  </si>
  <si>
    <t>565156121</t>
  </si>
  <si>
    <t>Asfaltový beton vrstva podkladní ACP 22 (obalované kamenivo OKH) tl 70 mm š přes 3 m</t>
  </si>
  <si>
    <t>-442523595</t>
  </si>
  <si>
    <t>Asfaltový beton vrstva podkladní ACP 22 (obalované kamenivo hrubozrnné - OKH) s rozprostřením a zhutněním v pruhu šířky přes 3 m, po zhutnění tl. 70 mm</t>
  </si>
  <si>
    <t>https://podminky.urs.cz/item/CS_URS_2023_02/565156121</t>
  </si>
  <si>
    <t>"VAK TR"  1424</t>
  </si>
  <si>
    <t>567122114</t>
  </si>
  <si>
    <t>Podklad ze směsi stmelené cementem SC C 8/10 (KSC I) tl 150 mm</t>
  </si>
  <si>
    <t>143157334</t>
  </si>
  <si>
    <t>Podklad ze směsi stmelené cementem SC bez dilatačních spár, s rozprostřením a zhutněním SC C 8/10 (KSC I), po zhutnění tl. 150 mm</t>
  </si>
  <si>
    <t>https://podminky.urs.cz/item/CS_URS_2023_02/567122114</t>
  </si>
  <si>
    <t>22</t>
  </si>
  <si>
    <t>567522124</t>
  </si>
  <si>
    <t>Recyklace podkladu za studena na místě - promísení s pojivem, kamenivem tl přes 180 do 200 mm pl přes 1000 do 3000 m2</t>
  </si>
  <si>
    <t>-492717689</t>
  </si>
  <si>
    <t>Recyklace podkladní vrstvy za studena na místě promísení rozpojené směsi s kamenivem a pojivem (materiál ve specifikaci) s rozhrnutím, zhutněním a vlhčením plochy přes 1 000 do 3 000 m2, tloušťky po zhutnění přes 180 do 200 mm</t>
  </si>
  <si>
    <t>https://podminky.urs.cz/item/CS_URS_2023_02/567522124</t>
  </si>
  <si>
    <t>23</t>
  </si>
  <si>
    <t>58521130</t>
  </si>
  <si>
    <t>cement portlandský CEM I 42,5MPa</t>
  </si>
  <si>
    <t>-596907873</t>
  </si>
  <si>
    <t>Poznámka k položce:
Pro vrstvu recyklace za studena lze predikovat složení RS CA kvalifikovanýmodhadem. Pro dávkování pojiv musí být dodrženy požadavky ČSN 73 6147
Lze predikovat: min. 4,0 % hydraulického pojiva – cementu</t>
  </si>
  <si>
    <t>1424*0,2*116,2"(kg/m3)"/1000</t>
  </si>
  <si>
    <t>24</t>
  </si>
  <si>
    <t>11162540</t>
  </si>
  <si>
    <t>emulze asfaltová obalovací pro použití za studena</t>
  </si>
  <si>
    <t>-1847951830</t>
  </si>
  <si>
    <t>Poznámka k položce:
Pro vrstvu recyklace za studena lze predikovat složení RS CA kvalifikovaným
odhadem. Pro dávkování pojiv musí být dodrženy požadavky ČSN 73 6147
Lze predikovat: 2,0 % ve zbytkovém množství
asfaltové emulze</t>
  </si>
  <si>
    <t>1424*0,2*46,5"(kg/m3)"/1000</t>
  </si>
  <si>
    <t>25</t>
  </si>
  <si>
    <t>573191111</t>
  </si>
  <si>
    <t>Postřik infiltrační kationaktivní emulzí v množství 1 kg/m2</t>
  </si>
  <si>
    <t>1116302702</t>
  </si>
  <si>
    <t>Postřik infiltrační kationaktivní emulzí v množství 1,00 kg/m2</t>
  </si>
  <si>
    <t>https://podminky.urs.cz/item/CS_URS_2023_02/573191111</t>
  </si>
  <si>
    <t>26</t>
  </si>
  <si>
    <t>573231107</t>
  </si>
  <si>
    <t>Postřik živičný spojovací ze silniční emulze v množství 0,40 kg/m2</t>
  </si>
  <si>
    <t>-910893419</t>
  </si>
  <si>
    <t>Postřik spojovací PS bez posypu kamenivem ze silniční emulze, v množství 0,40 kg/m2</t>
  </si>
  <si>
    <t>https://podminky.urs.cz/item/CS_URS_2023_02/573231107</t>
  </si>
  <si>
    <t>27</t>
  </si>
  <si>
    <t>577134121</t>
  </si>
  <si>
    <t>Asfaltový beton vrstva obrusná ACO 11 (ABS) tř. I tl 40 mm š přes 3 m z nemodifikovaného asfaltu</t>
  </si>
  <si>
    <t>292830540</t>
  </si>
  <si>
    <t>Asfaltový beton vrstva obrusná ACO 11 (ABS) s rozprostřením a se zhutněním z nemodifikovaného asfaltu v pruhu šířky přes 3 m tř. I, po zhutnění tl. 40 mm</t>
  </si>
  <si>
    <t>https://podminky.urs.cz/item/CS_URS_2023_02/577134121</t>
  </si>
  <si>
    <t>28</t>
  </si>
  <si>
    <t>591211111</t>
  </si>
  <si>
    <t>Kladení dlažby z kostek drobných z kamene do lože z kameniva těženého tl 50 mm</t>
  </si>
  <si>
    <t>-1249903123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</si>
  <si>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</si>
  <si>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https://podminky.urs.cz/item/CS_URS_2023_02/591211111</t>
  </si>
  <si>
    <t>"obnova příčného prahu u Polikliniky" 3*7</t>
  </si>
  <si>
    <t>Ostatní konstrukce a práce, bourání</t>
  </si>
  <si>
    <t>29</t>
  </si>
  <si>
    <t>916241213</t>
  </si>
  <si>
    <t>Osazení obrubníku kamenného stojatého s boční opěrou do lože z betonu prostého</t>
  </si>
  <si>
    <t>-679031290</t>
  </si>
  <si>
    <t>Osazení obrubníku kamenného se zřízením lože, s vyplněním a zatřením spár cementovou maltou stojatého s boční opěrou z betonu prostého, do lože z betonu prostého</t>
  </si>
  <si>
    <t>https://podminky.urs.cz/item/CS_URS_2023_02/916241213</t>
  </si>
  <si>
    <t>30</t>
  </si>
  <si>
    <t>979071121</t>
  </si>
  <si>
    <t>Očištění dlažebních kostek drobných s původním spárováním kamenivem těženým</t>
  </si>
  <si>
    <t>184254727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</si>
  <si>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</si>
  <si>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https://podminky.urs.cz/item/CS_URS_2023_02/979071121</t>
  </si>
  <si>
    <t>997</t>
  </si>
  <si>
    <t>Přesun sutě</t>
  </si>
  <si>
    <t>31</t>
  </si>
  <si>
    <t>997221551</t>
  </si>
  <si>
    <t>Vodorovná doprava suti ze sypkých materiálů do 1 km</t>
  </si>
  <si>
    <t>1303278086</t>
  </si>
  <si>
    <t>Vodorovná doprava suti bez naložení, ale se složením a s hrubým urovnáním ze sypkých materiálů, na vzdálenost do 1 km</t>
  </si>
  <si>
    <t>https://podminky.urs.cz/item/CS_URS_2023_02/997221551</t>
  </si>
  <si>
    <t>Poznámka k položce:
na meziskládku a zpět z meziskládky</t>
  </si>
  <si>
    <t>1296,375*2 'Přepočtené koeficientem množství</t>
  </si>
  <si>
    <t>32</t>
  </si>
  <si>
    <t>997221611</t>
  </si>
  <si>
    <t>Nakládání suti na dopravní prostředky pro vodorovnou dopravu</t>
  </si>
  <si>
    <t>-1844123720</t>
  </si>
  <si>
    <t>Nakládání na dopravní prostředky pro vodorovnou dopravu suti</t>
  </si>
  <si>
    <t>https://podminky.urs.cz/item/CS_URS_2023_02/997221611</t>
  </si>
  <si>
    <t>Poznámka k položce:
zpět z meziskládky</t>
  </si>
  <si>
    <t>33</t>
  </si>
  <si>
    <t>997221861</t>
  </si>
  <si>
    <t>Poplatek za uložení na recyklační skládce (skládkovné) stavebního odpadu z prostého betonu pod kódem 17 01 01</t>
  </si>
  <si>
    <t>-110034308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</si>
  <si>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</si>
  <si>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</si>
  <si>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"příčný práh u Polikliniky" 6,9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</si>
  <si>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</si>
  <si>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</si>
  <si>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</si>
  <si>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</si>
  <si>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</si>
  <si>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-1082537841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</si>
  <si>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</si>
  <si>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</si>
  <si>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101 - Oprava komunikace E.F. Buriana v trase V+K</t>
  </si>
  <si>
    <t>-658193918</t>
  </si>
  <si>
    <t>"VAK TR" 750</t>
  </si>
  <si>
    <t>954354113</t>
  </si>
  <si>
    <t>785325207</t>
  </si>
  <si>
    <t>-625790725</t>
  </si>
  <si>
    <t>784740221</t>
  </si>
  <si>
    <t>927122487</t>
  </si>
  <si>
    <t>"VAK TR" 750*0,4</t>
  </si>
  <si>
    <t>-24860803</t>
  </si>
  <si>
    <t>"30%"  300*0,3</t>
  </si>
  <si>
    <t>463895528</t>
  </si>
  <si>
    <t>"na skládku dle dispozic zhotovitele - viz pol. č. 122452205" 300</t>
  </si>
  <si>
    <t>2068305431</t>
  </si>
  <si>
    <t>300</t>
  </si>
  <si>
    <t>1737592905</t>
  </si>
  <si>
    <t>"provedení SANACE z vhodného materiálu dle ČSN 736133 - doplnění nakupovaným materiálem" (0,3*300)*2</t>
  </si>
  <si>
    <t>1365753873</t>
  </si>
  <si>
    <t>"viz pol. č. 122452205" 300*1,8</t>
  </si>
  <si>
    <t>2004102208</t>
  </si>
  <si>
    <t>"viz pol. č. 122452205" 300</t>
  </si>
  <si>
    <t>2080387034</t>
  </si>
  <si>
    <t>-274652470</t>
  </si>
  <si>
    <t>846339060</t>
  </si>
  <si>
    <t>750*1,1845 'Přepočtené koeficientem množství</t>
  </si>
  <si>
    <t>1076742208</t>
  </si>
  <si>
    <t>" VAK TR" 750</t>
  </si>
  <si>
    <t>-1131990983</t>
  </si>
  <si>
    <t>-738128826</t>
  </si>
  <si>
    <t>-52419704</t>
  </si>
  <si>
    <t>750*0,2*116,2"(kg/m3)"/1000</t>
  </si>
  <si>
    <t>-2059895266</t>
  </si>
  <si>
    <t>750*0,2*46,5"(kg/m3)"/1000</t>
  </si>
  <si>
    <t>1571716274</t>
  </si>
  <si>
    <t>"VAK TR"  750</t>
  </si>
  <si>
    <t>311630107</t>
  </si>
  <si>
    <t>735913845</t>
  </si>
  <si>
    <t>-1520359357</t>
  </si>
  <si>
    <t>675*2 'Přepočtené koeficientem množství</t>
  </si>
  <si>
    <t>1742787301</t>
  </si>
  <si>
    <t>590622951</t>
  </si>
  <si>
    <t>4 - II. ETAPA V+K ÚPRAVA POVRCHŮ</t>
  </si>
  <si>
    <t>100.2B - Rekonstrukce komunikace v trase V+K - II.etapa</t>
  </si>
  <si>
    <t>-1700472975</t>
  </si>
  <si>
    <t>"VAK TR" 1656</t>
  </si>
  <si>
    <t>-132901284</t>
  </si>
  <si>
    <t>-1219151809</t>
  </si>
  <si>
    <t>-1619463380</t>
  </si>
  <si>
    <t>-28045330</t>
  </si>
  <si>
    <t>657641930</t>
  </si>
  <si>
    <t>"VAK TR" 1656*0,4</t>
  </si>
  <si>
    <t>2125082853</t>
  </si>
  <si>
    <t>"20%"  662,4*0,2</t>
  </si>
  <si>
    <t>253216318</t>
  </si>
  <si>
    <t>"na skládku dle dispozic zhotovitele - viz pol. č. 122452205" 662,4</t>
  </si>
  <si>
    <t>-1651635658</t>
  </si>
  <si>
    <t>662,4</t>
  </si>
  <si>
    <t>-1066046704</t>
  </si>
  <si>
    <t>"provedení SANACE z vhodného materiálu dle ČSN 736133 - doplnění nakupovaným materiálem" (0,3*662,4)*2</t>
  </si>
  <si>
    <t>683470589</t>
  </si>
  <si>
    <t>"viz pol. č. 122452205"662,4*1,8</t>
  </si>
  <si>
    <t>-1991497828</t>
  </si>
  <si>
    <t>"viz pol. č. 122452205" 662,4</t>
  </si>
  <si>
    <t>676440351</t>
  </si>
  <si>
    <t>-1232271161</t>
  </si>
  <si>
    <t>-756287395</t>
  </si>
  <si>
    <t>1656*1,1845 'Přepočtené koeficientem množství</t>
  </si>
  <si>
    <t>-950428963</t>
  </si>
  <si>
    <t>" VAK TR" 1656</t>
  </si>
  <si>
    <t>-1230662194</t>
  </si>
  <si>
    <t>-1305128005</t>
  </si>
  <si>
    <t>-96731851</t>
  </si>
  <si>
    <t>1656*0,2*116,2"(kg/m3)"/1000</t>
  </si>
  <si>
    <t>123218958</t>
  </si>
  <si>
    <t>1656*0,2*46,5"(kg/m3)"/1000</t>
  </si>
  <si>
    <t>-1447930523</t>
  </si>
  <si>
    <t>"VAK TR"  1656</t>
  </si>
  <si>
    <t>1596809228</t>
  </si>
  <si>
    <t>-1878649017</t>
  </si>
  <si>
    <t>147115508</t>
  </si>
  <si>
    <t>1490,4*2 'Přepočtené koeficientem množství</t>
  </si>
  <si>
    <t>-625068784</t>
  </si>
  <si>
    <t>-1711459651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</si>
</sst>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85" TargetMode="External" /><Relationship Id="rId2" Type="http://schemas.openxmlformats.org/officeDocument/2006/relationships/hyperlink" Target="https://podminky.urs.cz/item/CS_URS_2023_02/113107531" TargetMode="External" /><Relationship Id="rId3" Type="http://schemas.openxmlformats.org/officeDocument/2006/relationships/hyperlink" Target="https://podminky.urs.cz/item/CS_URS_2023_02/113107223" TargetMode="External" /><Relationship Id="rId4" Type="http://schemas.openxmlformats.org/officeDocument/2006/relationships/hyperlink" Target="https://podminky.urs.cz/item/CS_URS_2023_02/113154365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22" TargetMode="External" /><Relationship Id="rId9" Type="http://schemas.openxmlformats.org/officeDocument/2006/relationships/hyperlink" Target="https://podminky.urs.cz/item/CS_URS_2023_02/122452205" TargetMode="External" /><Relationship Id="rId10" Type="http://schemas.openxmlformats.org/officeDocument/2006/relationships/hyperlink" Target="https://podminky.urs.cz/item/CS_URS_2023_02/129001101" TargetMode="External" /><Relationship Id="rId11" Type="http://schemas.openxmlformats.org/officeDocument/2006/relationships/hyperlink" Target="https://podminky.urs.cz/item/CS_URS_2023_02/162751137" TargetMode="External" /><Relationship Id="rId12" Type="http://schemas.openxmlformats.org/officeDocument/2006/relationships/hyperlink" Target="https://podminky.urs.cz/item/CS_URS_2023_02/171152111" TargetMode="External" /><Relationship Id="rId13" Type="http://schemas.openxmlformats.org/officeDocument/2006/relationships/hyperlink" Target="https://podminky.urs.cz/item/CS_URS_2023_02/171201231" TargetMode="External" /><Relationship Id="rId14" Type="http://schemas.openxmlformats.org/officeDocument/2006/relationships/hyperlink" Target="https://podminky.urs.cz/item/CS_URS_2023_02/171251201" TargetMode="External" /><Relationship Id="rId15" Type="http://schemas.openxmlformats.org/officeDocument/2006/relationships/hyperlink" Target="https://podminky.urs.cz/item/CS_URS_2023_02/181252305" TargetMode="External" /><Relationship Id="rId16" Type="http://schemas.openxmlformats.org/officeDocument/2006/relationships/hyperlink" Target="https://podminky.urs.cz/item/CS_URS_2023_02/213141112" TargetMode="External" /><Relationship Id="rId17" Type="http://schemas.openxmlformats.org/officeDocument/2006/relationships/hyperlink" Target="https://podminky.urs.cz/item/CS_URS_2023_02/564851111" TargetMode="External" /><Relationship Id="rId18" Type="http://schemas.openxmlformats.org/officeDocument/2006/relationships/hyperlink" Target="https://podminky.urs.cz/item/CS_URS_2023_02/565156121" TargetMode="External" /><Relationship Id="rId19" Type="http://schemas.openxmlformats.org/officeDocument/2006/relationships/hyperlink" Target="https://podminky.urs.cz/item/CS_URS_2023_02/567122114" TargetMode="External" /><Relationship Id="rId20" Type="http://schemas.openxmlformats.org/officeDocument/2006/relationships/hyperlink" Target="https://podminky.urs.cz/item/CS_URS_2023_02/567522124" TargetMode="External" /><Relationship Id="rId21" Type="http://schemas.openxmlformats.org/officeDocument/2006/relationships/hyperlink" Target="https://podminky.urs.cz/item/CS_URS_2023_02/573191111" TargetMode="External" /><Relationship Id="rId22" Type="http://schemas.openxmlformats.org/officeDocument/2006/relationships/hyperlink" Target="https://podminky.urs.cz/item/CS_URS_2023_02/573231107" TargetMode="External" /><Relationship Id="rId23" Type="http://schemas.openxmlformats.org/officeDocument/2006/relationships/hyperlink" Target="https://podminky.urs.cz/item/CS_URS_2023_02/577134121" TargetMode="External" /><Relationship Id="rId24" Type="http://schemas.openxmlformats.org/officeDocument/2006/relationships/hyperlink" Target="https://podminky.urs.cz/item/CS_URS_2023_02/591211111" TargetMode="External" /><Relationship Id="rId25" Type="http://schemas.openxmlformats.org/officeDocument/2006/relationships/hyperlink" Target="https://podminky.urs.cz/item/CS_URS_2023_02/916241213" TargetMode="External" /><Relationship Id="rId26" Type="http://schemas.openxmlformats.org/officeDocument/2006/relationships/hyperlink" Target="https://podminky.urs.cz/item/CS_URS_2023_02/979071121" TargetMode="External" /><Relationship Id="rId27" Type="http://schemas.openxmlformats.org/officeDocument/2006/relationships/hyperlink" Target="https://podminky.urs.cz/item/CS_URS_2023_02/997221551" TargetMode="External" /><Relationship Id="rId28" Type="http://schemas.openxmlformats.org/officeDocument/2006/relationships/hyperlink" Target="https://podminky.urs.cz/item/CS_URS_2023_02/997221611" TargetMode="External" /><Relationship Id="rId29" Type="http://schemas.openxmlformats.org/officeDocument/2006/relationships/hyperlink" Target="https://podminky.urs.cz/item/CS_URS_2023_02/997221861" TargetMode="External" /><Relationship Id="rId30" Type="http://schemas.openxmlformats.org/officeDocument/2006/relationships/hyperlink" Target="https://podminky.urs.cz/item/CS_URS_2023_02/998225111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3" TargetMode="External" /><Relationship Id="rId2" Type="http://schemas.openxmlformats.org/officeDocument/2006/relationships/hyperlink" Target="https://podminky.urs.cz/item/CS_URS_2023_02/113154365" TargetMode="External" /><Relationship Id="rId3" Type="http://schemas.openxmlformats.org/officeDocument/2006/relationships/hyperlink" Target="https://podminky.urs.cz/item/CS_URS_2023_02/119001401" TargetMode="External" /><Relationship Id="rId4" Type="http://schemas.openxmlformats.org/officeDocument/2006/relationships/hyperlink" Target="https://podminky.urs.cz/item/CS_URS_2023_02/119001405" TargetMode="External" /><Relationship Id="rId5" Type="http://schemas.openxmlformats.org/officeDocument/2006/relationships/hyperlink" Target="https://podminky.urs.cz/item/CS_URS_2023_02/119001422" TargetMode="External" /><Relationship Id="rId6" Type="http://schemas.openxmlformats.org/officeDocument/2006/relationships/hyperlink" Target="https://podminky.urs.cz/item/CS_URS_2023_02/122452205" TargetMode="External" /><Relationship Id="rId7" Type="http://schemas.openxmlformats.org/officeDocument/2006/relationships/hyperlink" Target="https://podminky.urs.cz/item/CS_URS_2023_02/129001101" TargetMode="External" /><Relationship Id="rId8" Type="http://schemas.openxmlformats.org/officeDocument/2006/relationships/hyperlink" Target="https://podminky.urs.cz/item/CS_URS_2023_02/162751137" TargetMode="External" /><Relationship Id="rId9" Type="http://schemas.openxmlformats.org/officeDocument/2006/relationships/hyperlink" Target="https://podminky.urs.cz/item/CS_URS_2023_02/17115211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81252305" TargetMode="External" /><Relationship Id="rId13" Type="http://schemas.openxmlformats.org/officeDocument/2006/relationships/hyperlink" Target="https://podminky.urs.cz/item/CS_URS_2023_02/213141112" TargetMode="External" /><Relationship Id="rId14" Type="http://schemas.openxmlformats.org/officeDocument/2006/relationships/hyperlink" Target="https://podminky.urs.cz/item/CS_URS_2023_02/564851111" TargetMode="External" /><Relationship Id="rId15" Type="http://schemas.openxmlformats.org/officeDocument/2006/relationships/hyperlink" Target="https://podminky.urs.cz/item/CS_URS_2023_02/565156121" TargetMode="External" /><Relationship Id="rId16" Type="http://schemas.openxmlformats.org/officeDocument/2006/relationships/hyperlink" Target="https://podminky.urs.cz/item/CS_URS_2023_02/567522124" TargetMode="External" /><Relationship Id="rId17" Type="http://schemas.openxmlformats.org/officeDocument/2006/relationships/hyperlink" Target="https://podminky.urs.cz/item/CS_URS_2023_02/573191111" TargetMode="External" /><Relationship Id="rId18" Type="http://schemas.openxmlformats.org/officeDocument/2006/relationships/hyperlink" Target="https://podminky.urs.cz/item/CS_URS_2023_02/573231107" TargetMode="External" /><Relationship Id="rId19" Type="http://schemas.openxmlformats.org/officeDocument/2006/relationships/hyperlink" Target="https://podminky.urs.cz/item/CS_URS_2023_02/577134121" TargetMode="External" /><Relationship Id="rId20" Type="http://schemas.openxmlformats.org/officeDocument/2006/relationships/hyperlink" Target="https://podminky.urs.cz/item/CS_URS_2023_02/997221551" TargetMode="External" /><Relationship Id="rId21" Type="http://schemas.openxmlformats.org/officeDocument/2006/relationships/hyperlink" Target="https://podminky.urs.cz/item/CS_URS_2023_02/997221611" TargetMode="External" /><Relationship Id="rId22" Type="http://schemas.openxmlformats.org/officeDocument/2006/relationships/hyperlink" Target="https://podminky.urs.cz/item/CS_URS_2023_02/998225111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3" TargetMode="External" /><Relationship Id="rId2" Type="http://schemas.openxmlformats.org/officeDocument/2006/relationships/hyperlink" Target="https://podminky.urs.cz/item/CS_URS_2023_02/113154365" TargetMode="External" /><Relationship Id="rId3" Type="http://schemas.openxmlformats.org/officeDocument/2006/relationships/hyperlink" Target="https://podminky.urs.cz/item/CS_URS_2023_02/119001401" TargetMode="External" /><Relationship Id="rId4" Type="http://schemas.openxmlformats.org/officeDocument/2006/relationships/hyperlink" Target="https://podminky.urs.cz/item/CS_URS_2023_02/119001405" TargetMode="External" /><Relationship Id="rId5" Type="http://schemas.openxmlformats.org/officeDocument/2006/relationships/hyperlink" Target="https://podminky.urs.cz/item/CS_URS_2023_02/119001422" TargetMode="External" /><Relationship Id="rId6" Type="http://schemas.openxmlformats.org/officeDocument/2006/relationships/hyperlink" Target="https://podminky.urs.cz/item/CS_URS_2023_02/122452205" TargetMode="External" /><Relationship Id="rId7" Type="http://schemas.openxmlformats.org/officeDocument/2006/relationships/hyperlink" Target="https://podminky.urs.cz/item/CS_URS_2023_02/129001101" TargetMode="External" /><Relationship Id="rId8" Type="http://schemas.openxmlformats.org/officeDocument/2006/relationships/hyperlink" Target="https://podminky.urs.cz/item/CS_URS_2023_02/162751137" TargetMode="External" /><Relationship Id="rId9" Type="http://schemas.openxmlformats.org/officeDocument/2006/relationships/hyperlink" Target="https://podminky.urs.cz/item/CS_URS_2023_02/17115211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81252305" TargetMode="External" /><Relationship Id="rId13" Type="http://schemas.openxmlformats.org/officeDocument/2006/relationships/hyperlink" Target="https://podminky.urs.cz/item/CS_URS_2023_02/213141112" TargetMode="External" /><Relationship Id="rId14" Type="http://schemas.openxmlformats.org/officeDocument/2006/relationships/hyperlink" Target="https://podminky.urs.cz/item/CS_URS_2023_02/564851111" TargetMode="External" /><Relationship Id="rId15" Type="http://schemas.openxmlformats.org/officeDocument/2006/relationships/hyperlink" Target="https://podminky.urs.cz/item/CS_URS_2023_02/565156121" TargetMode="External" /><Relationship Id="rId16" Type="http://schemas.openxmlformats.org/officeDocument/2006/relationships/hyperlink" Target="https://podminky.urs.cz/item/CS_URS_2023_02/567522124" TargetMode="External" /><Relationship Id="rId17" Type="http://schemas.openxmlformats.org/officeDocument/2006/relationships/hyperlink" Target="https://podminky.urs.cz/item/CS_URS_2023_02/573191111" TargetMode="External" /><Relationship Id="rId18" Type="http://schemas.openxmlformats.org/officeDocument/2006/relationships/hyperlink" Target="https://podminky.urs.cz/item/CS_URS_2023_02/573231107" TargetMode="External" /><Relationship Id="rId19" Type="http://schemas.openxmlformats.org/officeDocument/2006/relationships/hyperlink" Target="https://podminky.urs.cz/item/CS_URS_2023_02/577134121" TargetMode="External" /><Relationship Id="rId20" Type="http://schemas.openxmlformats.org/officeDocument/2006/relationships/hyperlink" Target="https://podminky.urs.cz/item/CS_URS_2023_02/997221551" TargetMode="External" /><Relationship Id="rId21" Type="http://schemas.openxmlformats.org/officeDocument/2006/relationships/hyperlink" Target="https://podminky.urs.cz/item/CS_URS_2023_02/997221611" TargetMode="External" /><Relationship Id="rId22" Type="http://schemas.openxmlformats.org/officeDocument/2006/relationships/hyperlink" Target="https://podminky.urs.cz/item/CS_URS_2023_02/998225111" TargetMode="External" /><Relationship Id="rId2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34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35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2023-000031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ulice Husova, Náměšť nad Oslavou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Náměšť nad Oslavou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18. 10. 2023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Náměšť nad Oslavou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PROfi Jihlava spol. s r.o.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36</v>
      </c>
      <c r="AJ90" s="39"/>
      <c r="AK90" s="39"/>
      <c r="AL90" s="39"/>
      <c r="AM90" s="79" t="str">
        <f>IF(E20="","",E20)</f>
        <v>PROfi Jihlava spol. s 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ROUND(AG95+AG98,2)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ROUND(AS95+AS98,2)</f>
        <v>0</v>
      </c>
      <c r="AT94" s="113">
        <f>ROUND(SUM(AV94:AW94),2)</f>
        <v>0</v>
      </c>
      <c r="AU94" s="114">
        <f>ROUND(AU95+AU98,5)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ROUND(AZ95+AZ98,2)</f>
        <v>0</v>
      </c>
      <c r="BA94" s="113">
        <f>ROUND(BA95+BA98,2)</f>
        <v>0</v>
      </c>
      <c r="BB94" s="113">
        <f>ROUND(BB95+BB98,2)</f>
        <v>0</v>
      </c>
      <c r="BC94" s="113">
        <f>ROUND(BC95+BC98,2)</f>
        <v>0</v>
      </c>
      <c r="BD94" s="115">
        <f>ROUND(BD95+BD98,2)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ROUND(SUM(AG96:AG97),2)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84</v>
      </c>
      <c r="AR95" s="125"/>
      <c r="AS95" s="126">
        <f>ROUND(SUM(AS96:AS97),2)</f>
        <v>0</v>
      </c>
      <c r="AT95" s="127">
        <f>ROUND(SUM(AV95:AW95),2)</f>
        <v>0</v>
      </c>
      <c r="AU95" s="128">
        <f>ROUND(SUM(AU96:AU97),5)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ROUND(SUM(AZ96:AZ97),2)</f>
        <v>0</v>
      </c>
      <c r="BA95" s="127">
        <f>ROUND(SUM(BA96:BA97),2)</f>
        <v>0</v>
      </c>
      <c r="BB95" s="127">
        <f>ROUND(SUM(BB96:BB97),2)</f>
        <v>0</v>
      </c>
      <c r="BC95" s="127">
        <f>ROUND(SUM(BC96:BC97),2)</f>
        <v>0</v>
      </c>
      <c r="BD95" s="129">
        <f>ROUND(SUM(BD96:BD97),2)</f>
        <v>0</v>
      </c>
      <c r="BE95" s="7"/>
      <c r="BS95" s="130" t="s">
        <v>77</v>
      </c>
      <c r="BT95" s="130" t="s">
        <v>85</v>
      </c>
      <c r="BU95" s="130" t="s">
        <v>79</v>
      </c>
      <c r="BV95" s="130" t="s">
        <v>80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pans="1:90" s="4" customFormat="1" ht="23.25" customHeight="1">
      <c r="A96" s="131" t="s">
        <v>88</v>
      </c>
      <c r="B96" s="69"/>
      <c r="C96" s="132"/>
      <c r="D96" s="132"/>
      <c r="E96" s="133" t="s">
        <v>89</v>
      </c>
      <c r="F96" s="133"/>
      <c r="G96" s="133"/>
      <c r="H96" s="133"/>
      <c r="I96" s="133"/>
      <c r="J96" s="132"/>
      <c r="K96" s="133" t="s">
        <v>90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'100.1B - Rekonstrukce kom...'!J32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91</v>
      </c>
      <c r="AR96" s="71"/>
      <c r="AS96" s="136">
        <v>0</v>
      </c>
      <c r="AT96" s="137">
        <f>ROUND(SUM(AV96:AW96),2)</f>
        <v>0</v>
      </c>
      <c r="AU96" s="138">
        <f>'100.1B - Rekonstrukce kom...'!P127</f>
        <v>0</v>
      </c>
      <c r="AV96" s="137">
        <f>'100.1B - Rekonstrukce kom...'!J35</f>
        <v>0</v>
      </c>
      <c r="AW96" s="137">
        <f>'100.1B - Rekonstrukce kom...'!J36</f>
        <v>0</v>
      </c>
      <c r="AX96" s="137">
        <f>'100.1B - Rekonstrukce kom...'!J37</f>
        <v>0</v>
      </c>
      <c r="AY96" s="137">
        <f>'100.1B - Rekonstrukce kom...'!J38</f>
        <v>0</v>
      </c>
      <c r="AZ96" s="137">
        <f>'100.1B - Rekonstrukce kom...'!F35</f>
        <v>0</v>
      </c>
      <c r="BA96" s="137">
        <f>'100.1B - Rekonstrukce kom...'!F36</f>
        <v>0</v>
      </c>
      <c r="BB96" s="137">
        <f>'100.1B - Rekonstrukce kom...'!F37</f>
        <v>0</v>
      </c>
      <c r="BC96" s="137">
        <f>'100.1B - Rekonstrukce kom...'!F38</f>
        <v>0</v>
      </c>
      <c r="BD96" s="139">
        <f>'100.1B - Rekonstrukce kom...'!F39</f>
        <v>0</v>
      </c>
      <c r="BE96" s="4"/>
      <c r="BT96" s="140" t="s">
        <v>87</v>
      </c>
      <c r="BV96" s="140" t="s">
        <v>80</v>
      </c>
      <c r="BW96" s="140" t="s">
        <v>92</v>
      </c>
      <c r="BX96" s="140" t="s">
        <v>86</v>
      </c>
      <c r="CL96" s="140" t="s">
        <v>1</v>
      </c>
    </row>
    <row r="97" spans="1:90" s="4" customFormat="1" ht="23.25" customHeight="1">
      <c r="A97" s="131" t="s">
        <v>88</v>
      </c>
      <c r="B97" s="69"/>
      <c r="C97" s="132"/>
      <c r="D97" s="132"/>
      <c r="E97" s="133" t="s">
        <v>93</v>
      </c>
      <c r="F97" s="133"/>
      <c r="G97" s="133"/>
      <c r="H97" s="133"/>
      <c r="I97" s="133"/>
      <c r="J97" s="132"/>
      <c r="K97" s="133" t="s">
        <v>94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'101 - Oprava komunikace E...'!J32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91</v>
      </c>
      <c r="AR97" s="71"/>
      <c r="AS97" s="136">
        <v>0</v>
      </c>
      <c r="AT97" s="137">
        <f>ROUND(SUM(AV97:AW97),2)</f>
        <v>0</v>
      </c>
      <c r="AU97" s="138">
        <f>'101 - Oprava komunikace E...'!P126</f>
        <v>0</v>
      </c>
      <c r="AV97" s="137">
        <f>'101 - Oprava komunikace E...'!J35</f>
        <v>0</v>
      </c>
      <c r="AW97" s="137">
        <f>'101 - Oprava komunikace E...'!J36</f>
        <v>0</v>
      </c>
      <c r="AX97" s="137">
        <f>'101 - Oprava komunikace E...'!J37</f>
        <v>0</v>
      </c>
      <c r="AY97" s="137">
        <f>'101 - Oprava komunikace E...'!J38</f>
        <v>0</v>
      </c>
      <c r="AZ97" s="137">
        <f>'101 - Oprava komunikace E...'!F35</f>
        <v>0</v>
      </c>
      <c r="BA97" s="137">
        <f>'101 - Oprava komunikace E...'!F36</f>
        <v>0</v>
      </c>
      <c r="BB97" s="137">
        <f>'101 - Oprava komunikace E...'!F37</f>
        <v>0</v>
      </c>
      <c r="BC97" s="137">
        <f>'101 - Oprava komunikace E...'!F38</f>
        <v>0</v>
      </c>
      <c r="BD97" s="139">
        <f>'101 - Oprava komunikace E...'!F39</f>
        <v>0</v>
      </c>
      <c r="BE97" s="4"/>
      <c r="BT97" s="140" t="s">
        <v>87</v>
      </c>
      <c r="BV97" s="140" t="s">
        <v>80</v>
      </c>
      <c r="BW97" s="140" t="s">
        <v>95</v>
      </c>
      <c r="BX97" s="140" t="s">
        <v>86</v>
      </c>
      <c r="CL97" s="140" t="s">
        <v>1</v>
      </c>
    </row>
    <row r="98" spans="1:91" s="7" customFormat="1" ht="16.5" customHeight="1">
      <c r="A98" s="7"/>
      <c r="B98" s="118"/>
      <c r="C98" s="119"/>
      <c r="D98" s="120" t="s">
        <v>96</v>
      </c>
      <c r="E98" s="120"/>
      <c r="F98" s="120"/>
      <c r="G98" s="120"/>
      <c r="H98" s="120"/>
      <c r="I98" s="121"/>
      <c r="J98" s="120" t="s">
        <v>97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ROUND(AG99,2)</f>
        <v>0</v>
      </c>
      <c r="AH98" s="121"/>
      <c r="AI98" s="121"/>
      <c r="AJ98" s="121"/>
      <c r="AK98" s="121"/>
      <c r="AL98" s="121"/>
      <c r="AM98" s="121"/>
      <c r="AN98" s="123">
        <f>SUM(AG98,AT98)</f>
        <v>0</v>
      </c>
      <c r="AO98" s="121"/>
      <c r="AP98" s="121"/>
      <c r="AQ98" s="124" t="s">
        <v>84</v>
      </c>
      <c r="AR98" s="125"/>
      <c r="AS98" s="126">
        <f>ROUND(AS99,2)</f>
        <v>0</v>
      </c>
      <c r="AT98" s="127">
        <f>ROUND(SUM(AV98:AW98),2)</f>
        <v>0</v>
      </c>
      <c r="AU98" s="128">
        <f>ROUND(AU99,5)</f>
        <v>0</v>
      </c>
      <c r="AV98" s="127">
        <f>ROUND(AZ98*L29,2)</f>
        <v>0</v>
      </c>
      <c r="AW98" s="127">
        <f>ROUND(BA98*L30,2)</f>
        <v>0</v>
      </c>
      <c r="AX98" s="127">
        <f>ROUND(BB98*L29,2)</f>
        <v>0</v>
      </c>
      <c r="AY98" s="127">
        <f>ROUND(BC98*L30,2)</f>
        <v>0</v>
      </c>
      <c r="AZ98" s="127">
        <f>ROUND(AZ99,2)</f>
        <v>0</v>
      </c>
      <c r="BA98" s="127">
        <f>ROUND(BA99,2)</f>
        <v>0</v>
      </c>
      <c r="BB98" s="127">
        <f>ROUND(BB99,2)</f>
        <v>0</v>
      </c>
      <c r="BC98" s="127">
        <f>ROUND(BC99,2)</f>
        <v>0</v>
      </c>
      <c r="BD98" s="129">
        <f>ROUND(BD99,2)</f>
        <v>0</v>
      </c>
      <c r="BE98" s="7"/>
      <c r="BS98" s="130" t="s">
        <v>77</v>
      </c>
      <c r="BT98" s="130" t="s">
        <v>85</v>
      </c>
      <c r="BU98" s="130" t="s">
        <v>79</v>
      </c>
      <c r="BV98" s="130" t="s">
        <v>80</v>
      </c>
      <c r="BW98" s="130" t="s">
        <v>98</v>
      </c>
      <c r="BX98" s="130" t="s">
        <v>5</v>
      </c>
      <c r="CL98" s="130" t="s">
        <v>1</v>
      </c>
      <c r="CM98" s="130" t="s">
        <v>87</v>
      </c>
    </row>
    <row r="99" spans="1:90" s="4" customFormat="1" ht="23.25" customHeight="1">
      <c r="A99" s="131" t="s">
        <v>88</v>
      </c>
      <c r="B99" s="69"/>
      <c r="C99" s="132"/>
      <c r="D99" s="132"/>
      <c r="E99" s="133" t="s">
        <v>99</v>
      </c>
      <c r="F99" s="133"/>
      <c r="G99" s="133"/>
      <c r="H99" s="133"/>
      <c r="I99" s="133"/>
      <c r="J99" s="132"/>
      <c r="K99" s="133" t="s">
        <v>100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'100.2B - Rekonstrukce kom...'!J32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91</v>
      </c>
      <c r="AR99" s="71"/>
      <c r="AS99" s="141">
        <v>0</v>
      </c>
      <c r="AT99" s="142">
        <f>ROUND(SUM(AV99:AW99),2)</f>
        <v>0</v>
      </c>
      <c r="AU99" s="143">
        <f>'100.2B - Rekonstrukce kom...'!P126</f>
        <v>0</v>
      </c>
      <c r="AV99" s="142">
        <f>'100.2B - Rekonstrukce kom...'!J35</f>
        <v>0</v>
      </c>
      <c r="AW99" s="142">
        <f>'100.2B - Rekonstrukce kom...'!J36</f>
        <v>0</v>
      </c>
      <c r="AX99" s="142">
        <f>'100.2B - Rekonstrukce kom...'!J37</f>
        <v>0</v>
      </c>
      <c r="AY99" s="142">
        <f>'100.2B - Rekonstrukce kom...'!J38</f>
        <v>0</v>
      </c>
      <c r="AZ99" s="142">
        <f>'100.2B - Rekonstrukce kom...'!F35</f>
        <v>0</v>
      </c>
      <c r="BA99" s="142">
        <f>'100.2B - Rekonstrukce kom...'!F36</f>
        <v>0</v>
      </c>
      <c r="BB99" s="142">
        <f>'100.2B - Rekonstrukce kom...'!F37</f>
        <v>0</v>
      </c>
      <c r="BC99" s="142">
        <f>'100.2B - Rekonstrukce kom...'!F38</f>
        <v>0</v>
      </c>
      <c r="BD99" s="144">
        <f>'100.2B - Rekonstrukce kom...'!F39</f>
        <v>0</v>
      </c>
      <c r="BE99" s="4"/>
      <c r="BT99" s="140" t="s">
        <v>87</v>
      </c>
      <c r="BV99" s="140" t="s">
        <v>80</v>
      </c>
      <c r="BW99" s="140" t="s">
        <v>101</v>
      </c>
      <c r="BX99" s="140" t="s">
        <v>98</v>
      </c>
      <c r="CL99" s="140" t="s">
        <v>1</v>
      </c>
    </row>
    <row r="100" spans="1:57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password="CC35" sheet="1" objects="1" scenarios="1" formatColumns="0" formatRows="0"/>
  <mergeCells count="58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100.1B - Rekonstrukce kom...'!C2" display="/"/>
    <hyperlink ref="A97" location="'101 - Oprava komunikace E...'!C2" display="/"/>
    <hyperlink ref="A99" location="'100.2B - Rekonstrukce ko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87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Rekonstrukce ulice Husova, Náměšť nad Oslavou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104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106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18. 10. 2023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107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108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25</v>
      </c>
      <c r="J22" s="140" t="s">
        <v>32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33</v>
      </c>
      <c r="F23" s="37"/>
      <c r="G23" s="37"/>
      <c r="H23" s="37"/>
      <c r="I23" s="149" t="s">
        <v>28</v>
      </c>
      <c r="J23" s="140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36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38</v>
      </c>
      <c r="E32" s="37"/>
      <c r="F32" s="37"/>
      <c r="G32" s="37"/>
      <c r="H32" s="37"/>
      <c r="I32" s="37"/>
      <c r="J32" s="159">
        <f>ROUND(J127,2)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40</v>
      </c>
      <c r="G34" s="37"/>
      <c r="H34" s="37"/>
      <c r="I34" s="160" t="s">
        <v>39</v>
      </c>
      <c r="J34" s="160" t="s">
        <v>41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42</v>
      </c>
      <c r="E35" s="149" t="s">
        <v>43</v>
      </c>
      <c r="F35" s="162">
        <f>ROUND((SUM(BE127:BE282)),2)</f>
        <v>0</v>
      </c>
      <c r="G35" s="37"/>
      <c r="H35" s="37"/>
      <c r="I35" s="163">
        <v>0.21</v>
      </c>
      <c r="J35" s="162">
        <f>ROUND(((SUM(BE127:BE282))*I35),2)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44</v>
      </c>
      <c r="F36" s="162">
        <f>ROUND((SUM(BF127:BF282)),2)</f>
        <v>0</v>
      </c>
      <c r="G36" s="37"/>
      <c r="H36" s="37"/>
      <c r="I36" s="163">
        <v>0.12</v>
      </c>
      <c r="J36" s="162">
        <f>ROUND(((SUM(BF127:BF282))*I36),2)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ROUND((SUM(BG127:BG282)),2)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46</v>
      </c>
      <c r="F38" s="162">
        <f>ROUND((SUM(BH127:BH282)),2)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47</v>
      </c>
      <c r="F39" s="162">
        <f>ROUND((SUM(BI127:BI282)),2)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48</v>
      </c>
      <c r="E41" s="166"/>
      <c r="F41" s="166"/>
      <c r="G41" s="167" t="s">
        <v>49</v>
      </c>
      <c r="H41" s="168" t="s">
        <v>50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51</v>
      </c>
      <c r="E50" s="172"/>
      <c r="F50" s="172"/>
      <c r="G50" s="171" t="s">
        <v>52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53</v>
      </c>
      <c r="E61" s="174"/>
      <c r="F61" s="175" t="s">
        <v>54</v>
      </c>
      <c r="G61" s="173" t="s">
        <v>53</v>
      </c>
      <c r="H61" s="174"/>
      <c r="I61" s="174"/>
      <c r="J61" s="176" t="s">
        <v>54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55</v>
      </c>
      <c r="E65" s="177"/>
      <c r="F65" s="177"/>
      <c r="G65" s="171" t="s">
        <v>56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53</v>
      </c>
      <c r="E76" s="174"/>
      <c r="F76" s="175" t="s">
        <v>54</v>
      </c>
      <c r="G76" s="173" t="s">
        <v>53</v>
      </c>
      <c r="H76" s="174"/>
      <c r="I76" s="174"/>
      <c r="J76" s="176" t="s">
        <v>54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Rekonstrukce ulice Husova, Náměšť nad Oslavou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100.1B - Rekonstrukce komunikace v trase V+K - I. etapa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Náměšť nad Oslavou</v>
      </c>
      <c r="G91" s="39"/>
      <c r="H91" s="39"/>
      <c r="I91" s="31" t="s">
        <v>22</v>
      </c>
      <c r="J91" s="78" t="str">
        <f>IF(J14="","",J14)</f>
        <v>18. 10. 2023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VAK TR</v>
      </c>
      <c r="G93" s="39"/>
      <c r="H93" s="39"/>
      <c r="I93" s="31" t="s">
        <v>31</v>
      </c>
      <c r="J93" s="35" t="str">
        <f>E23</f>
        <v>PROfi Jihlava spol. s 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6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36</v>
      </c>
      <c r="J94" s="35" t="str">
        <f>E26</f>
        <v>PROfi Jihlava spol. s r.o.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110</v>
      </c>
      <c r="D96" s="184"/>
      <c r="E96" s="184"/>
      <c r="F96" s="184"/>
      <c r="G96" s="184"/>
      <c r="H96" s="184"/>
      <c r="I96" s="184"/>
      <c r="J96" s="185" t="s">
        <v>111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112</v>
      </c>
      <c r="D98" s="39"/>
      <c r="E98" s="39"/>
      <c r="F98" s="39"/>
      <c r="G98" s="39"/>
      <c r="H98" s="39"/>
      <c r="I98" s="39"/>
      <c r="J98" s="109">
        <f>J127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113</v>
      </c>
    </row>
    <row r="99" spans="1:31" s="9" customFormat="1" ht="24.95" customHeight="1">
      <c r="A99" s="9"/>
      <c r="B99" s="187"/>
      <c r="C99" s="188"/>
      <c r="D99" s="189" t="s">
        <v>114</v>
      </c>
      <c r="E99" s="190"/>
      <c r="F99" s="190"/>
      <c r="G99" s="190"/>
      <c r="H99" s="190"/>
      <c r="I99" s="190"/>
      <c r="J99" s="191">
        <f>J128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115</v>
      </c>
      <c r="E100" s="195"/>
      <c r="F100" s="195"/>
      <c r="G100" s="195"/>
      <c r="H100" s="195"/>
      <c r="I100" s="195"/>
      <c r="J100" s="196">
        <f>J129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116</v>
      </c>
      <c r="E101" s="195"/>
      <c r="F101" s="195"/>
      <c r="G101" s="195"/>
      <c r="H101" s="195"/>
      <c r="I101" s="195"/>
      <c r="J101" s="196">
        <f>J201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117</v>
      </c>
      <c r="E102" s="195"/>
      <c r="F102" s="195"/>
      <c r="G102" s="195"/>
      <c r="H102" s="195"/>
      <c r="I102" s="195"/>
      <c r="J102" s="196">
        <f>J210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118</v>
      </c>
      <c r="E103" s="195"/>
      <c r="F103" s="195"/>
      <c r="G103" s="195"/>
      <c r="H103" s="195"/>
      <c r="I103" s="195"/>
      <c r="J103" s="196">
        <f>J257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119</v>
      </c>
      <c r="E104" s="195"/>
      <c r="F104" s="195"/>
      <c r="G104" s="195"/>
      <c r="H104" s="195"/>
      <c r="I104" s="195"/>
      <c r="J104" s="196">
        <f>J265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32"/>
      <c r="D105" s="194" t="s">
        <v>120</v>
      </c>
      <c r="E105" s="195"/>
      <c r="F105" s="195"/>
      <c r="G105" s="195"/>
      <c r="H105" s="195"/>
      <c r="I105" s="195"/>
      <c r="J105" s="196">
        <f>J279</f>
        <v>0</v>
      </c>
      <c r="K105" s="132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82" t="str">
        <f>E7</f>
        <v>Rekonstrukce ulice Husova, Náměšť nad Oslavou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12" s="1" customFormat="1" ht="12" customHeight="1">
      <c r="B116" s="20"/>
      <c r="C116" s="31" t="s">
        <v>103</v>
      </c>
      <c r="D116" s="21"/>
      <c r="E116" s="21"/>
      <c r="F116" s="21"/>
      <c r="G116" s="21"/>
      <c r="H116" s="21"/>
      <c r="I116" s="21"/>
      <c r="J116" s="21"/>
      <c r="K116" s="21"/>
      <c r="L116" s="19"/>
    </row>
    <row r="117" spans="1:31" s="2" customFormat="1" ht="16.5" customHeight="1">
      <c r="A117" s="37"/>
      <c r="B117" s="38"/>
      <c r="C117" s="39"/>
      <c r="D117" s="39"/>
      <c r="E117" s="182" t="s">
        <v>104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105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E11</f>
        <v>100.1B - Rekonstrukce komunikace v trase V+K - I. etapa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F14</f>
        <v>Náměšť nad Oslavou</v>
      </c>
      <c r="G121" s="39"/>
      <c r="H121" s="39"/>
      <c r="I121" s="31" t="s">
        <v>22</v>
      </c>
      <c r="J121" s="78" t="str">
        <f>IF(J14="","",J14)</f>
        <v>18. 10. 2023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24</v>
      </c>
      <c r="D123" s="39"/>
      <c r="E123" s="39"/>
      <c r="F123" s="26" t="str">
        <f>E17</f>
        <v>VAK TR</v>
      </c>
      <c r="G123" s="39"/>
      <c r="H123" s="39"/>
      <c r="I123" s="31" t="s">
        <v>31</v>
      </c>
      <c r="J123" s="35" t="str">
        <f>E23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5.65" customHeight="1">
      <c r="A124" s="37"/>
      <c r="B124" s="38"/>
      <c r="C124" s="31" t="s">
        <v>29</v>
      </c>
      <c r="D124" s="39"/>
      <c r="E124" s="39"/>
      <c r="F124" s="26" t="str">
        <f>IF(E20="","",E20)</f>
        <v>Vyplň údaj</v>
      </c>
      <c r="G124" s="39"/>
      <c r="H124" s="39"/>
      <c r="I124" s="31" t="s">
        <v>36</v>
      </c>
      <c r="J124" s="35" t="str">
        <f>E26</f>
        <v>PROfi Jihlava spol. s 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8"/>
      <c r="B126" s="199"/>
      <c r="C126" s="200" t="s">
        <v>122</v>
      </c>
      <c r="D126" s="201" t="s">
        <v>63</v>
      </c>
      <c r="E126" s="201" t="s">
        <v>59</v>
      </c>
      <c r="F126" s="201" t="s">
        <v>60</v>
      </c>
      <c r="G126" s="201" t="s">
        <v>123</v>
      </c>
      <c r="H126" s="201" t="s">
        <v>124</v>
      </c>
      <c r="I126" s="201" t="s">
        <v>125</v>
      </c>
      <c r="J126" s="201" t="s">
        <v>111</v>
      </c>
      <c r="K126" s="202" t="s">
        <v>126</v>
      </c>
      <c r="L126" s="203"/>
      <c r="M126" s="99" t="s">
        <v>1</v>
      </c>
      <c r="N126" s="100" t="s">
        <v>42</v>
      </c>
      <c r="O126" s="100" t="s">
        <v>127</v>
      </c>
      <c r="P126" s="100" t="s">
        <v>128</v>
      </c>
      <c r="Q126" s="100" t="s">
        <v>129</v>
      </c>
      <c r="R126" s="100" t="s">
        <v>130</v>
      </c>
      <c r="S126" s="100" t="s">
        <v>131</v>
      </c>
      <c r="T126" s="101" t="s">
        <v>132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pans="1:63" s="2" customFormat="1" ht="22.8" customHeight="1">
      <c r="A127" s="37"/>
      <c r="B127" s="38"/>
      <c r="C127" s="106" t="s">
        <v>133</v>
      </c>
      <c r="D127" s="39"/>
      <c r="E127" s="39"/>
      <c r="F127" s="39"/>
      <c r="G127" s="39"/>
      <c r="H127" s="39"/>
      <c r="I127" s="39"/>
      <c r="J127" s="204">
        <f>BK127</f>
        <v>0</v>
      </c>
      <c r="K127" s="39"/>
      <c r="L127" s="43"/>
      <c r="M127" s="102"/>
      <c r="N127" s="205"/>
      <c r="O127" s="103"/>
      <c r="P127" s="206">
        <f>P128</f>
        <v>0</v>
      </c>
      <c r="Q127" s="103"/>
      <c r="R127" s="206">
        <f>R128</f>
        <v>1166.6447856</v>
      </c>
      <c r="S127" s="103"/>
      <c r="T127" s="207">
        <f>T128</f>
        <v>1296.3750000000002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77</v>
      </c>
      <c r="AU127" s="16" t="s">
        <v>113</v>
      </c>
      <c r="BK127" s="208">
        <f>BK128</f>
        <v>0</v>
      </c>
    </row>
    <row r="128" spans="1:63" s="12" customFormat="1" ht="25.9" customHeight="1">
      <c r="A128" s="12"/>
      <c r="B128" s="209"/>
      <c r="C128" s="210"/>
      <c r="D128" s="211" t="s">
        <v>77</v>
      </c>
      <c r="E128" s="212" t="s">
        <v>134</v>
      </c>
      <c r="F128" s="212" t="s">
        <v>135</v>
      </c>
      <c r="G128" s="210"/>
      <c r="H128" s="210"/>
      <c r="I128" s="213"/>
      <c r="J128" s="214">
        <f>BK128</f>
        <v>0</v>
      </c>
      <c r="K128" s="210"/>
      <c r="L128" s="215"/>
      <c r="M128" s="216"/>
      <c r="N128" s="217"/>
      <c r="O128" s="217"/>
      <c r="P128" s="218">
        <f>P129+P201+P210+P257+P265+P279</f>
        <v>0</v>
      </c>
      <c r="Q128" s="217"/>
      <c r="R128" s="218">
        <f>R129+R201+R210+R257+R265+R279</f>
        <v>1166.6447856</v>
      </c>
      <c r="S128" s="217"/>
      <c r="T128" s="219">
        <f>T129+T201+T210+T257+T265+T279</f>
        <v>1296.3750000000002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85</v>
      </c>
      <c r="AT128" s="221" t="s">
        <v>77</v>
      </c>
      <c r="AU128" s="221" t="s">
        <v>78</v>
      </c>
      <c r="AY128" s="220" t="s">
        <v>136</v>
      </c>
      <c r="BK128" s="222">
        <f>BK129+BK201+BK210+BK257+BK265+BK279</f>
        <v>0</v>
      </c>
    </row>
    <row r="129" spans="1:63" s="12" customFormat="1" ht="22.8" customHeight="1">
      <c r="A129" s="12"/>
      <c r="B129" s="209"/>
      <c r="C129" s="210"/>
      <c r="D129" s="211" t="s">
        <v>77</v>
      </c>
      <c r="E129" s="223" t="s">
        <v>85</v>
      </c>
      <c r="F129" s="223" t="s">
        <v>137</v>
      </c>
      <c r="G129" s="210"/>
      <c r="H129" s="210"/>
      <c r="I129" s="213"/>
      <c r="J129" s="224">
        <f>BK129</f>
        <v>0</v>
      </c>
      <c r="K129" s="210"/>
      <c r="L129" s="215"/>
      <c r="M129" s="216"/>
      <c r="N129" s="217"/>
      <c r="O129" s="217"/>
      <c r="P129" s="218">
        <f>SUM(P130:P200)</f>
        <v>0</v>
      </c>
      <c r="Q129" s="217"/>
      <c r="R129" s="218">
        <f>SUM(R130:R200)</f>
        <v>351.7623</v>
      </c>
      <c r="S129" s="217"/>
      <c r="T129" s="219">
        <f>SUM(T130:T200)</f>
        <v>1296.3750000000002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0" t="s">
        <v>85</v>
      </c>
      <c r="AT129" s="221" t="s">
        <v>77</v>
      </c>
      <c r="AU129" s="221" t="s">
        <v>85</v>
      </c>
      <c r="AY129" s="220" t="s">
        <v>136</v>
      </c>
      <c r="BK129" s="222">
        <f>SUM(BK130:BK200)</f>
        <v>0</v>
      </c>
    </row>
    <row r="130" spans="1:65" s="2" customFormat="1" ht="24.15" customHeight="1">
      <c r="A130" s="37"/>
      <c r="B130" s="38"/>
      <c r="C130" s="225" t="s">
        <v>85</v>
      </c>
      <c r="D130" s="225" t="s">
        <v>138</v>
      </c>
      <c r="E130" s="226" t="s">
        <v>139</v>
      </c>
      <c r="F130" s="227" t="s">
        <v>140</v>
      </c>
      <c r="G130" s="228" t="s">
        <v>141</v>
      </c>
      <c r="H130" s="229">
        <v>21</v>
      </c>
      <c r="I130" s="230"/>
      <c r="J130" s="231">
        <f>ROUND(I130*H130,2)</f>
        <v>0</v>
      </c>
      <c r="K130" s="227" t="s">
        <v>142</v>
      </c>
      <c r="L130" s="43"/>
      <c r="M130" s="232" t="s">
        <v>1</v>
      </c>
      <c r="N130" s="233" t="s">
        <v>43</v>
      </c>
      <c r="O130" s="90"/>
      <c r="P130" s="234">
        <f>O130*H130</f>
        <v>0</v>
      </c>
      <c r="Q130" s="234">
        <v>0</v>
      </c>
      <c r="R130" s="234">
        <f>Q130*H130</f>
        <v>0</v>
      </c>
      <c r="S130" s="234">
        <v>0.32</v>
      </c>
      <c r="T130" s="235">
        <f>S130*H130</f>
        <v>6.72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6" t="s">
        <v>96</v>
      </c>
      <c r="AT130" s="236" t="s">
        <v>138</v>
      </c>
      <c r="AU130" s="236" t="s">
        <v>87</v>
      </c>
      <c r="AY130" s="16" t="s">
        <v>136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6" t="s">
        <v>85</v>
      </c>
      <c r="BK130" s="237">
        <f>ROUND(I130*H130,2)</f>
        <v>0</v>
      </c>
      <c r="BL130" s="16" t="s">
        <v>96</v>
      </c>
      <c r="BM130" s="236" t="s">
        <v>143</v>
      </c>
    </row>
    <row r="131" spans="1:47" s="2" customFormat="1" ht="12">
      <c r="A131" s="37"/>
      <c r="B131" s="38"/>
      <c r="C131" s="39"/>
      <c r="D131" s="238" t="s">
        <v>144</v>
      </c>
      <c r="E131" s="39"/>
      <c r="F131" s="239" t="s">
        <v>145</v>
      </c>
      <c r="G131" s="39"/>
      <c r="H131" s="39"/>
      <c r="I131" s="240"/>
      <c r="J131" s="39"/>
      <c r="K131" s="39"/>
      <c r="L131" s="43"/>
      <c r="M131" s="241"/>
      <c r="N131" s="242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144</v>
      </c>
      <c r="AU131" s="16" t="s">
        <v>87</v>
      </c>
    </row>
    <row r="132" spans="1:47" s="2" customFormat="1" ht="12">
      <c r="A132" s="37"/>
      <c r="B132" s="38"/>
      <c r="C132" s="39"/>
      <c r="D132" s="243" t="s">
        <v>146</v>
      </c>
      <c r="E132" s="39"/>
      <c r="F132" s="244" t="s">
        <v>147</v>
      </c>
      <c r="G132" s="39"/>
      <c r="H132" s="39"/>
      <c r="I132" s="240"/>
      <c r="J132" s="39"/>
      <c r="K132" s="39"/>
      <c r="L132" s="43"/>
      <c r="M132" s="241"/>
      <c r="N132" s="242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87</v>
      </c>
    </row>
    <row r="133" spans="1:51" s="13" customFormat="1" ht="12">
      <c r="A133" s="13"/>
      <c r="B133" s="245"/>
      <c r="C133" s="246"/>
      <c r="D133" s="238" t="s">
        <v>148</v>
      </c>
      <c r="E133" s="247" t="s">
        <v>1</v>
      </c>
      <c r="F133" s="248" t="s">
        <v>149</v>
      </c>
      <c r="G133" s="246"/>
      <c r="H133" s="249">
        <v>21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148</v>
      </c>
      <c r="AU133" s="255" t="s">
        <v>87</v>
      </c>
      <c r="AV133" s="13" t="s">
        <v>87</v>
      </c>
      <c r="AW133" s="13" t="s">
        <v>35</v>
      </c>
      <c r="AX133" s="13" t="s">
        <v>85</v>
      </c>
      <c r="AY133" s="255" t="s">
        <v>136</v>
      </c>
    </row>
    <row r="134" spans="1:65" s="2" customFormat="1" ht="33" customHeight="1">
      <c r="A134" s="37"/>
      <c r="B134" s="38"/>
      <c r="C134" s="225" t="s">
        <v>87</v>
      </c>
      <c r="D134" s="225" t="s">
        <v>138</v>
      </c>
      <c r="E134" s="226" t="s">
        <v>150</v>
      </c>
      <c r="F134" s="227" t="s">
        <v>151</v>
      </c>
      <c r="G134" s="228" t="s">
        <v>141</v>
      </c>
      <c r="H134" s="229">
        <v>21</v>
      </c>
      <c r="I134" s="230"/>
      <c r="J134" s="231">
        <f>ROUND(I134*H134,2)</f>
        <v>0</v>
      </c>
      <c r="K134" s="227" t="s">
        <v>142</v>
      </c>
      <c r="L134" s="43"/>
      <c r="M134" s="232" t="s">
        <v>1</v>
      </c>
      <c r="N134" s="233" t="s">
        <v>43</v>
      </c>
      <c r="O134" s="90"/>
      <c r="P134" s="234">
        <f>O134*H134</f>
        <v>0</v>
      </c>
      <c r="Q134" s="234">
        <v>0</v>
      </c>
      <c r="R134" s="234">
        <f>Q134*H134</f>
        <v>0</v>
      </c>
      <c r="S134" s="234">
        <v>0.325</v>
      </c>
      <c r="T134" s="235">
        <f>S134*H134</f>
        <v>6.825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6" t="s">
        <v>96</v>
      </c>
      <c r="AT134" s="236" t="s">
        <v>138</v>
      </c>
      <c r="AU134" s="236" t="s">
        <v>87</v>
      </c>
      <c r="AY134" s="16" t="s">
        <v>136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6" t="s">
        <v>85</v>
      </c>
      <c r="BK134" s="237">
        <f>ROUND(I134*H134,2)</f>
        <v>0</v>
      </c>
      <c r="BL134" s="16" t="s">
        <v>96</v>
      </c>
      <c r="BM134" s="236" t="s">
        <v>152</v>
      </c>
    </row>
    <row r="135" spans="1:47" s="2" customFormat="1" ht="12">
      <c r="A135" s="37"/>
      <c r="B135" s="38"/>
      <c r="C135" s="39"/>
      <c r="D135" s="238" t="s">
        <v>144</v>
      </c>
      <c r="E135" s="39"/>
      <c r="F135" s="239" t="s">
        <v>153</v>
      </c>
      <c r="G135" s="39"/>
      <c r="H135" s="39"/>
      <c r="I135" s="240"/>
      <c r="J135" s="39"/>
      <c r="K135" s="39"/>
      <c r="L135" s="43"/>
      <c r="M135" s="241"/>
      <c r="N135" s="242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144</v>
      </c>
      <c r="AU135" s="16" t="s">
        <v>87</v>
      </c>
    </row>
    <row r="136" spans="1:47" s="2" customFormat="1" ht="12">
      <c r="A136" s="37"/>
      <c r="B136" s="38"/>
      <c r="C136" s="39"/>
      <c r="D136" s="243" t="s">
        <v>146</v>
      </c>
      <c r="E136" s="39"/>
      <c r="F136" s="244" t="s">
        <v>154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146</v>
      </c>
      <c r="AU136" s="16" t="s">
        <v>87</v>
      </c>
    </row>
    <row r="137" spans="1:51" s="13" customFormat="1" ht="12">
      <c r="A137" s="13"/>
      <c r="B137" s="245"/>
      <c r="C137" s="246"/>
      <c r="D137" s="238" t="s">
        <v>148</v>
      </c>
      <c r="E137" s="247" t="s">
        <v>1</v>
      </c>
      <c r="F137" s="248" t="s">
        <v>149</v>
      </c>
      <c r="G137" s="246"/>
      <c r="H137" s="249">
        <v>21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148</v>
      </c>
      <c r="AU137" s="255" t="s">
        <v>87</v>
      </c>
      <c r="AV137" s="13" t="s">
        <v>87</v>
      </c>
      <c r="AW137" s="13" t="s">
        <v>35</v>
      </c>
      <c r="AX137" s="13" t="s">
        <v>85</v>
      </c>
      <c r="AY137" s="255" t="s">
        <v>136</v>
      </c>
    </row>
    <row r="138" spans="1:65" s="2" customFormat="1" ht="24.15" customHeight="1">
      <c r="A138" s="37"/>
      <c r="B138" s="38"/>
      <c r="C138" s="225" t="s">
        <v>82</v>
      </c>
      <c r="D138" s="225" t="s">
        <v>138</v>
      </c>
      <c r="E138" s="226" t="s">
        <v>155</v>
      </c>
      <c r="F138" s="227" t="s">
        <v>156</v>
      </c>
      <c r="G138" s="228" t="s">
        <v>141</v>
      </c>
      <c r="H138" s="229">
        <v>1424</v>
      </c>
      <c r="I138" s="230"/>
      <c r="J138" s="231">
        <f>ROUND(I138*H138,2)</f>
        <v>0</v>
      </c>
      <c r="K138" s="227" t="s">
        <v>142</v>
      </c>
      <c r="L138" s="43"/>
      <c r="M138" s="232" t="s">
        <v>1</v>
      </c>
      <c r="N138" s="233" t="s">
        <v>43</v>
      </c>
      <c r="O138" s="90"/>
      <c r="P138" s="234">
        <f>O138*H138</f>
        <v>0</v>
      </c>
      <c r="Q138" s="234">
        <v>0</v>
      </c>
      <c r="R138" s="234">
        <f>Q138*H138</f>
        <v>0</v>
      </c>
      <c r="S138" s="234">
        <v>0.44</v>
      </c>
      <c r="T138" s="235">
        <f>S138*H138</f>
        <v>626.5600000000001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6" t="s">
        <v>96</v>
      </c>
      <c r="AT138" s="236" t="s">
        <v>138</v>
      </c>
      <c r="AU138" s="236" t="s">
        <v>87</v>
      </c>
      <c r="AY138" s="16" t="s">
        <v>136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6" t="s">
        <v>85</v>
      </c>
      <c r="BK138" s="237">
        <f>ROUND(I138*H138,2)</f>
        <v>0</v>
      </c>
      <c r="BL138" s="16" t="s">
        <v>96</v>
      </c>
      <c r="BM138" s="236" t="s">
        <v>157</v>
      </c>
    </row>
    <row r="139" spans="1:47" s="2" customFormat="1" ht="12">
      <c r="A139" s="37"/>
      <c r="B139" s="38"/>
      <c r="C139" s="39"/>
      <c r="D139" s="238" t="s">
        <v>144</v>
      </c>
      <c r="E139" s="39"/>
      <c r="F139" s="239" t="s">
        <v>158</v>
      </c>
      <c r="G139" s="39"/>
      <c r="H139" s="39"/>
      <c r="I139" s="240"/>
      <c r="J139" s="39"/>
      <c r="K139" s="39"/>
      <c r="L139" s="43"/>
      <c r="M139" s="241"/>
      <c r="N139" s="242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144</v>
      </c>
      <c r="AU139" s="16" t="s">
        <v>87</v>
      </c>
    </row>
    <row r="140" spans="1:47" s="2" customFormat="1" ht="12">
      <c r="A140" s="37"/>
      <c r="B140" s="38"/>
      <c r="C140" s="39"/>
      <c r="D140" s="243" t="s">
        <v>146</v>
      </c>
      <c r="E140" s="39"/>
      <c r="F140" s="244" t="s">
        <v>159</v>
      </c>
      <c r="G140" s="39"/>
      <c r="H140" s="39"/>
      <c r="I140" s="240"/>
      <c r="J140" s="39"/>
      <c r="K140" s="39"/>
      <c r="L140" s="43"/>
      <c r="M140" s="241"/>
      <c r="N140" s="242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146</v>
      </c>
      <c r="AU140" s="16" t="s">
        <v>87</v>
      </c>
    </row>
    <row r="141" spans="1:47" s="2" customFormat="1" ht="12">
      <c r="A141" s="37"/>
      <c r="B141" s="38"/>
      <c r="C141" s="39"/>
      <c r="D141" s="238" t="s">
        <v>160</v>
      </c>
      <c r="E141" s="39"/>
      <c r="F141" s="256" t="s">
        <v>161</v>
      </c>
      <c r="G141" s="39"/>
      <c r="H141" s="39"/>
      <c r="I141" s="240"/>
      <c r="J141" s="39"/>
      <c r="K141" s="39"/>
      <c r="L141" s="43"/>
      <c r="M141" s="241"/>
      <c r="N141" s="242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160</v>
      </c>
      <c r="AU141" s="16" t="s">
        <v>87</v>
      </c>
    </row>
    <row r="142" spans="1:51" s="13" customFormat="1" ht="12">
      <c r="A142" s="13"/>
      <c r="B142" s="245"/>
      <c r="C142" s="246"/>
      <c r="D142" s="238" t="s">
        <v>148</v>
      </c>
      <c r="E142" s="247" t="s">
        <v>1</v>
      </c>
      <c r="F142" s="248" t="s">
        <v>162</v>
      </c>
      <c r="G142" s="246"/>
      <c r="H142" s="249">
        <v>1424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148</v>
      </c>
      <c r="AU142" s="255" t="s">
        <v>87</v>
      </c>
      <c r="AV142" s="13" t="s">
        <v>87</v>
      </c>
      <c r="AW142" s="13" t="s">
        <v>35</v>
      </c>
      <c r="AX142" s="13" t="s">
        <v>78</v>
      </c>
      <c r="AY142" s="255" t="s">
        <v>136</v>
      </c>
    </row>
    <row r="143" spans="1:51" s="14" customFormat="1" ht="12">
      <c r="A143" s="14"/>
      <c r="B143" s="257"/>
      <c r="C143" s="258"/>
      <c r="D143" s="238" t="s">
        <v>148</v>
      </c>
      <c r="E143" s="259" t="s">
        <v>1</v>
      </c>
      <c r="F143" s="260" t="s">
        <v>163</v>
      </c>
      <c r="G143" s="258"/>
      <c r="H143" s="261">
        <v>1424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7" t="s">
        <v>148</v>
      </c>
      <c r="AU143" s="267" t="s">
        <v>87</v>
      </c>
      <c r="AV143" s="14" t="s">
        <v>96</v>
      </c>
      <c r="AW143" s="14" t="s">
        <v>35</v>
      </c>
      <c r="AX143" s="14" t="s">
        <v>85</v>
      </c>
      <c r="AY143" s="267" t="s">
        <v>136</v>
      </c>
    </row>
    <row r="144" spans="1:65" s="2" customFormat="1" ht="33" customHeight="1">
      <c r="A144" s="37"/>
      <c r="B144" s="38"/>
      <c r="C144" s="225" t="s">
        <v>96</v>
      </c>
      <c r="D144" s="225" t="s">
        <v>138</v>
      </c>
      <c r="E144" s="226" t="s">
        <v>164</v>
      </c>
      <c r="F144" s="227" t="s">
        <v>165</v>
      </c>
      <c r="G144" s="228" t="s">
        <v>141</v>
      </c>
      <c r="H144" s="229">
        <v>1424</v>
      </c>
      <c r="I144" s="230"/>
      <c r="J144" s="231">
        <f>ROUND(I144*H144,2)</f>
        <v>0</v>
      </c>
      <c r="K144" s="227" t="s">
        <v>142</v>
      </c>
      <c r="L144" s="43"/>
      <c r="M144" s="232" t="s">
        <v>1</v>
      </c>
      <c r="N144" s="233" t="s">
        <v>43</v>
      </c>
      <c r="O144" s="90"/>
      <c r="P144" s="234">
        <f>O144*H144</f>
        <v>0</v>
      </c>
      <c r="Q144" s="234">
        <v>0.0003</v>
      </c>
      <c r="R144" s="234">
        <f>Q144*H144</f>
        <v>0.42719999999999997</v>
      </c>
      <c r="S144" s="234">
        <v>0.46</v>
      </c>
      <c r="T144" s="235">
        <f>S144*H144</f>
        <v>655.0400000000001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96</v>
      </c>
      <c r="AT144" s="236" t="s">
        <v>138</v>
      </c>
      <c r="AU144" s="236" t="s">
        <v>87</v>
      </c>
      <c r="AY144" s="16" t="s">
        <v>136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85</v>
      </c>
      <c r="BK144" s="237">
        <f>ROUND(I144*H144,2)</f>
        <v>0</v>
      </c>
      <c r="BL144" s="16" t="s">
        <v>96</v>
      </c>
      <c r="BM144" s="236" t="s">
        <v>166</v>
      </c>
    </row>
    <row r="145" spans="1:47" s="2" customFormat="1" ht="12">
      <c r="A145" s="37"/>
      <c r="B145" s="38"/>
      <c r="C145" s="39"/>
      <c r="D145" s="238" t="s">
        <v>144</v>
      </c>
      <c r="E145" s="39"/>
      <c r="F145" s="239" t="s">
        <v>167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144</v>
      </c>
      <c r="AU145" s="16" t="s">
        <v>87</v>
      </c>
    </row>
    <row r="146" spans="1:47" s="2" customFormat="1" ht="12">
      <c r="A146" s="37"/>
      <c r="B146" s="38"/>
      <c r="C146" s="39"/>
      <c r="D146" s="243" t="s">
        <v>146</v>
      </c>
      <c r="E146" s="39"/>
      <c r="F146" s="244" t="s">
        <v>168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87</v>
      </c>
    </row>
    <row r="147" spans="1:47" s="2" customFormat="1" ht="12">
      <c r="A147" s="37"/>
      <c r="B147" s="38"/>
      <c r="C147" s="39"/>
      <c r="D147" s="238" t="s">
        <v>160</v>
      </c>
      <c r="E147" s="39"/>
      <c r="F147" s="256" t="s">
        <v>169</v>
      </c>
      <c r="G147" s="39"/>
      <c r="H147" s="39"/>
      <c r="I147" s="240"/>
      <c r="J147" s="39"/>
      <c r="K147" s="39"/>
      <c r="L147" s="43"/>
      <c r="M147" s="241"/>
      <c r="N147" s="242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160</v>
      </c>
      <c r="AU147" s="16" t="s">
        <v>87</v>
      </c>
    </row>
    <row r="148" spans="1:51" s="13" customFormat="1" ht="12">
      <c r="A148" s="13"/>
      <c r="B148" s="245"/>
      <c r="C148" s="246"/>
      <c r="D148" s="238" t="s">
        <v>148</v>
      </c>
      <c r="E148" s="247" t="s">
        <v>1</v>
      </c>
      <c r="F148" s="248" t="s">
        <v>162</v>
      </c>
      <c r="G148" s="246"/>
      <c r="H148" s="249">
        <v>1424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148</v>
      </c>
      <c r="AU148" s="255" t="s">
        <v>87</v>
      </c>
      <c r="AV148" s="13" t="s">
        <v>87</v>
      </c>
      <c r="AW148" s="13" t="s">
        <v>35</v>
      </c>
      <c r="AX148" s="13" t="s">
        <v>78</v>
      </c>
      <c r="AY148" s="255" t="s">
        <v>136</v>
      </c>
    </row>
    <row r="149" spans="1:51" s="14" customFormat="1" ht="12">
      <c r="A149" s="14"/>
      <c r="B149" s="257"/>
      <c r="C149" s="258"/>
      <c r="D149" s="238" t="s">
        <v>148</v>
      </c>
      <c r="E149" s="259" t="s">
        <v>1</v>
      </c>
      <c r="F149" s="260" t="s">
        <v>163</v>
      </c>
      <c r="G149" s="258"/>
      <c r="H149" s="261">
        <v>1424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7" t="s">
        <v>148</v>
      </c>
      <c r="AU149" s="267" t="s">
        <v>87</v>
      </c>
      <c r="AV149" s="14" t="s">
        <v>96</v>
      </c>
      <c r="AW149" s="14" t="s">
        <v>35</v>
      </c>
      <c r="AX149" s="14" t="s">
        <v>85</v>
      </c>
      <c r="AY149" s="267" t="s">
        <v>136</v>
      </c>
    </row>
    <row r="150" spans="1:65" s="2" customFormat="1" ht="16.5" customHeight="1">
      <c r="A150" s="37"/>
      <c r="B150" s="38"/>
      <c r="C150" s="225" t="s">
        <v>170</v>
      </c>
      <c r="D150" s="225" t="s">
        <v>138</v>
      </c>
      <c r="E150" s="226" t="s">
        <v>171</v>
      </c>
      <c r="F150" s="227" t="s">
        <v>172</v>
      </c>
      <c r="G150" s="228" t="s">
        <v>173</v>
      </c>
      <c r="H150" s="229">
        <v>6</v>
      </c>
      <c r="I150" s="230"/>
      <c r="J150" s="231">
        <f>ROUND(I150*H150,2)</f>
        <v>0</v>
      </c>
      <c r="K150" s="227" t="s">
        <v>142</v>
      </c>
      <c r="L150" s="43"/>
      <c r="M150" s="232" t="s">
        <v>1</v>
      </c>
      <c r="N150" s="233" t="s">
        <v>43</v>
      </c>
      <c r="O150" s="90"/>
      <c r="P150" s="234">
        <f>O150*H150</f>
        <v>0</v>
      </c>
      <c r="Q150" s="234">
        <v>0</v>
      </c>
      <c r="R150" s="234">
        <f>Q150*H150</f>
        <v>0</v>
      </c>
      <c r="S150" s="234">
        <v>0.205</v>
      </c>
      <c r="T150" s="235">
        <f>S150*H150</f>
        <v>1.23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96</v>
      </c>
      <c r="AT150" s="236" t="s">
        <v>138</v>
      </c>
      <c r="AU150" s="236" t="s">
        <v>87</v>
      </c>
      <c r="AY150" s="16" t="s">
        <v>136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85</v>
      </c>
      <c r="BK150" s="237">
        <f>ROUND(I150*H150,2)</f>
        <v>0</v>
      </c>
      <c r="BL150" s="16" t="s">
        <v>96</v>
      </c>
      <c r="BM150" s="236" t="s">
        <v>174</v>
      </c>
    </row>
    <row r="151" spans="1:47" s="2" customFormat="1" ht="12">
      <c r="A151" s="37"/>
      <c r="B151" s="38"/>
      <c r="C151" s="39"/>
      <c r="D151" s="238" t="s">
        <v>144</v>
      </c>
      <c r="E151" s="39"/>
      <c r="F151" s="239" t="s">
        <v>175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144</v>
      </c>
      <c r="AU151" s="16" t="s">
        <v>87</v>
      </c>
    </row>
    <row r="152" spans="1:47" s="2" customFormat="1" ht="12">
      <c r="A152" s="37"/>
      <c r="B152" s="38"/>
      <c r="C152" s="39"/>
      <c r="D152" s="243" t="s">
        <v>146</v>
      </c>
      <c r="E152" s="39"/>
      <c r="F152" s="244" t="s">
        <v>176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146</v>
      </c>
      <c r="AU152" s="16" t="s">
        <v>87</v>
      </c>
    </row>
    <row r="153" spans="1:51" s="13" customFormat="1" ht="12">
      <c r="A153" s="13"/>
      <c r="B153" s="245"/>
      <c r="C153" s="246"/>
      <c r="D153" s="238" t="s">
        <v>148</v>
      </c>
      <c r="E153" s="247" t="s">
        <v>1</v>
      </c>
      <c r="F153" s="248" t="s">
        <v>177</v>
      </c>
      <c r="G153" s="246"/>
      <c r="H153" s="249">
        <v>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148</v>
      </c>
      <c r="AU153" s="255" t="s">
        <v>87</v>
      </c>
      <c r="AV153" s="13" t="s">
        <v>87</v>
      </c>
      <c r="AW153" s="13" t="s">
        <v>35</v>
      </c>
      <c r="AX153" s="13" t="s">
        <v>85</v>
      </c>
      <c r="AY153" s="255" t="s">
        <v>136</v>
      </c>
    </row>
    <row r="154" spans="1:65" s="2" customFormat="1" ht="24.15" customHeight="1">
      <c r="A154" s="37"/>
      <c r="B154" s="38"/>
      <c r="C154" s="225" t="s">
        <v>178</v>
      </c>
      <c r="D154" s="225" t="s">
        <v>138</v>
      </c>
      <c r="E154" s="226" t="s">
        <v>179</v>
      </c>
      <c r="F154" s="227" t="s">
        <v>180</v>
      </c>
      <c r="G154" s="228" t="s">
        <v>173</v>
      </c>
      <c r="H154" s="229">
        <v>75</v>
      </c>
      <c r="I154" s="230"/>
      <c r="J154" s="231">
        <f>ROUND(I154*H154,2)</f>
        <v>0</v>
      </c>
      <c r="K154" s="227" t="s">
        <v>142</v>
      </c>
      <c r="L154" s="43"/>
      <c r="M154" s="232" t="s">
        <v>1</v>
      </c>
      <c r="N154" s="233" t="s">
        <v>43</v>
      </c>
      <c r="O154" s="90"/>
      <c r="P154" s="234">
        <f>O154*H154</f>
        <v>0</v>
      </c>
      <c r="Q154" s="234">
        <v>0.00868</v>
      </c>
      <c r="R154" s="234">
        <f>Q154*H154</f>
        <v>0.651</v>
      </c>
      <c r="S154" s="234">
        <v>0</v>
      </c>
      <c r="T154" s="23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6" t="s">
        <v>96</v>
      </c>
      <c r="AT154" s="236" t="s">
        <v>138</v>
      </c>
      <c r="AU154" s="236" t="s">
        <v>87</v>
      </c>
      <c r="AY154" s="16" t="s">
        <v>136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6" t="s">
        <v>85</v>
      </c>
      <c r="BK154" s="237">
        <f>ROUND(I154*H154,2)</f>
        <v>0</v>
      </c>
      <c r="BL154" s="16" t="s">
        <v>96</v>
      </c>
      <c r="BM154" s="236" t="s">
        <v>181</v>
      </c>
    </row>
    <row r="155" spans="1:47" s="2" customFormat="1" ht="12">
      <c r="A155" s="37"/>
      <c r="B155" s="38"/>
      <c r="C155" s="39"/>
      <c r="D155" s="238" t="s">
        <v>144</v>
      </c>
      <c r="E155" s="39"/>
      <c r="F155" s="239" t="s">
        <v>182</v>
      </c>
      <c r="G155" s="39"/>
      <c r="H155" s="39"/>
      <c r="I155" s="240"/>
      <c r="J155" s="39"/>
      <c r="K155" s="39"/>
      <c r="L155" s="43"/>
      <c r="M155" s="241"/>
      <c r="N155" s="242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144</v>
      </c>
      <c r="AU155" s="16" t="s">
        <v>87</v>
      </c>
    </row>
    <row r="156" spans="1:47" s="2" customFormat="1" ht="12">
      <c r="A156" s="37"/>
      <c r="B156" s="38"/>
      <c r="C156" s="39"/>
      <c r="D156" s="243" t="s">
        <v>146</v>
      </c>
      <c r="E156" s="39"/>
      <c r="F156" s="244" t="s">
        <v>183</v>
      </c>
      <c r="G156" s="39"/>
      <c r="H156" s="39"/>
      <c r="I156" s="240"/>
      <c r="J156" s="39"/>
      <c r="K156" s="39"/>
      <c r="L156" s="43"/>
      <c r="M156" s="241"/>
      <c r="N156" s="242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146</v>
      </c>
      <c r="AU156" s="16" t="s">
        <v>87</v>
      </c>
    </row>
    <row r="157" spans="1:65" s="2" customFormat="1" ht="16.5" customHeight="1">
      <c r="A157" s="37"/>
      <c r="B157" s="38"/>
      <c r="C157" s="225" t="s">
        <v>184</v>
      </c>
      <c r="D157" s="225" t="s">
        <v>138</v>
      </c>
      <c r="E157" s="226" t="s">
        <v>185</v>
      </c>
      <c r="F157" s="227" t="s">
        <v>186</v>
      </c>
      <c r="G157" s="228" t="s">
        <v>173</v>
      </c>
      <c r="H157" s="229">
        <v>45</v>
      </c>
      <c r="I157" s="230"/>
      <c r="J157" s="231">
        <f>ROUND(I157*H157,2)</f>
        <v>0</v>
      </c>
      <c r="K157" s="227" t="s">
        <v>142</v>
      </c>
      <c r="L157" s="43"/>
      <c r="M157" s="232" t="s">
        <v>1</v>
      </c>
      <c r="N157" s="233" t="s">
        <v>43</v>
      </c>
      <c r="O157" s="90"/>
      <c r="P157" s="234">
        <f>O157*H157</f>
        <v>0</v>
      </c>
      <c r="Q157" s="234">
        <v>0.0369</v>
      </c>
      <c r="R157" s="234">
        <f>Q157*H157</f>
        <v>1.6605</v>
      </c>
      <c r="S157" s="234">
        <v>0</v>
      </c>
      <c r="T157" s="23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6" t="s">
        <v>96</v>
      </c>
      <c r="AT157" s="236" t="s">
        <v>138</v>
      </c>
      <c r="AU157" s="236" t="s">
        <v>87</v>
      </c>
      <c r="AY157" s="16" t="s">
        <v>136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6" t="s">
        <v>85</v>
      </c>
      <c r="BK157" s="237">
        <f>ROUND(I157*H157,2)</f>
        <v>0</v>
      </c>
      <c r="BL157" s="16" t="s">
        <v>96</v>
      </c>
      <c r="BM157" s="236" t="s">
        <v>187</v>
      </c>
    </row>
    <row r="158" spans="1:47" s="2" customFormat="1" ht="12">
      <c r="A158" s="37"/>
      <c r="B158" s="38"/>
      <c r="C158" s="39"/>
      <c r="D158" s="238" t="s">
        <v>144</v>
      </c>
      <c r="E158" s="39"/>
      <c r="F158" s="239" t="s">
        <v>188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144</v>
      </c>
      <c r="AU158" s="16" t="s">
        <v>87</v>
      </c>
    </row>
    <row r="159" spans="1:47" s="2" customFormat="1" ht="12">
      <c r="A159" s="37"/>
      <c r="B159" s="38"/>
      <c r="C159" s="39"/>
      <c r="D159" s="243" t="s">
        <v>146</v>
      </c>
      <c r="E159" s="39"/>
      <c r="F159" s="244" t="s">
        <v>189</v>
      </c>
      <c r="G159" s="39"/>
      <c r="H159" s="39"/>
      <c r="I159" s="240"/>
      <c r="J159" s="39"/>
      <c r="K159" s="39"/>
      <c r="L159" s="43"/>
      <c r="M159" s="241"/>
      <c r="N159" s="242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146</v>
      </c>
      <c r="AU159" s="16" t="s">
        <v>87</v>
      </c>
    </row>
    <row r="160" spans="1:65" s="2" customFormat="1" ht="24.15" customHeight="1">
      <c r="A160" s="37"/>
      <c r="B160" s="38"/>
      <c r="C160" s="225" t="s">
        <v>190</v>
      </c>
      <c r="D160" s="225" t="s">
        <v>138</v>
      </c>
      <c r="E160" s="226" t="s">
        <v>191</v>
      </c>
      <c r="F160" s="227" t="s">
        <v>192</v>
      </c>
      <c r="G160" s="228" t="s">
        <v>173</v>
      </c>
      <c r="H160" s="229">
        <v>120</v>
      </c>
      <c r="I160" s="230"/>
      <c r="J160" s="231">
        <f>ROUND(I160*H160,2)</f>
        <v>0</v>
      </c>
      <c r="K160" s="227" t="s">
        <v>142</v>
      </c>
      <c r="L160" s="43"/>
      <c r="M160" s="232" t="s">
        <v>1</v>
      </c>
      <c r="N160" s="233" t="s">
        <v>43</v>
      </c>
      <c r="O160" s="90"/>
      <c r="P160" s="234">
        <f>O160*H160</f>
        <v>0</v>
      </c>
      <c r="Q160" s="234">
        <v>0.06053</v>
      </c>
      <c r="R160" s="234">
        <f>Q160*H160</f>
        <v>7.2636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96</v>
      </c>
      <c r="AT160" s="236" t="s">
        <v>138</v>
      </c>
      <c r="AU160" s="236" t="s">
        <v>87</v>
      </c>
      <c r="AY160" s="16" t="s">
        <v>136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85</v>
      </c>
      <c r="BK160" s="237">
        <f>ROUND(I160*H160,2)</f>
        <v>0</v>
      </c>
      <c r="BL160" s="16" t="s">
        <v>96</v>
      </c>
      <c r="BM160" s="236" t="s">
        <v>193</v>
      </c>
    </row>
    <row r="161" spans="1:47" s="2" customFormat="1" ht="12">
      <c r="A161" s="37"/>
      <c r="B161" s="38"/>
      <c r="C161" s="39"/>
      <c r="D161" s="238" t="s">
        <v>144</v>
      </c>
      <c r="E161" s="39"/>
      <c r="F161" s="239" t="s">
        <v>194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144</v>
      </c>
      <c r="AU161" s="16" t="s">
        <v>87</v>
      </c>
    </row>
    <row r="162" spans="1:47" s="2" customFormat="1" ht="12">
      <c r="A162" s="37"/>
      <c r="B162" s="38"/>
      <c r="C162" s="39"/>
      <c r="D162" s="243" t="s">
        <v>146</v>
      </c>
      <c r="E162" s="39"/>
      <c r="F162" s="244" t="s">
        <v>195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146</v>
      </c>
      <c r="AU162" s="16" t="s">
        <v>87</v>
      </c>
    </row>
    <row r="163" spans="1:65" s="2" customFormat="1" ht="37.8" customHeight="1">
      <c r="A163" s="37"/>
      <c r="B163" s="38"/>
      <c r="C163" s="225" t="s">
        <v>196</v>
      </c>
      <c r="D163" s="225" t="s">
        <v>138</v>
      </c>
      <c r="E163" s="226" t="s">
        <v>197</v>
      </c>
      <c r="F163" s="227" t="s">
        <v>198</v>
      </c>
      <c r="G163" s="228" t="s">
        <v>199</v>
      </c>
      <c r="H163" s="229">
        <v>569.6</v>
      </c>
      <c r="I163" s="230"/>
      <c r="J163" s="231">
        <f>ROUND(I163*H163,2)</f>
        <v>0</v>
      </c>
      <c r="K163" s="227" t="s">
        <v>142</v>
      </c>
      <c r="L163" s="43"/>
      <c r="M163" s="232" t="s">
        <v>1</v>
      </c>
      <c r="N163" s="233" t="s">
        <v>43</v>
      </c>
      <c r="O163" s="90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6" t="s">
        <v>96</v>
      </c>
      <c r="AT163" s="236" t="s">
        <v>138</v>
      </c>
      <c r="AU163" s="236" t="s">
        <v>87</v>
      </c>
      <c r="AY163" s="16" t="s">
        <v>136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6" t="s">
        <v>85</v>
      </c>
      <c r="BK163" s="237">
        <f>ROUND(I163*H163,2)</f>
        <v>0</v>
      </c>
      <c r="BL163" s="16" t="s">
        <v>96</v>
      </c>
      <c r="BM163" s="236" t="s">
        <v>200</v>
      </c>
    </row>
    <row r="164" spans="1:47" s="2" customFormat="1" ht="12">
      <c r="A164" s="37"/>
      <c r="B164" s="38"/>
      <c r="C164" s="39"/>
      <c r="D164" s="238" t="s">
        <v>144</v>
      </c>
      <c r="E164" s="39"/>
      <c r="F164" s="239" t="s">
        <v>201</v>
      </c>
      <c r="G164" s="39"/>
      <c r="H164" s="39"/>
      <c r="I164" s="240"/>
      <c r="J164" s="39"/>
      <c r="K164" s="39"/>
      <c r="L164" s="43"/>
      <c r="M164" s="241"/>
      <c r="N164" s="242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144</v>
      </c>
      <c r="AU164" s="16" t="s">
        <v>87</v>
      </c>
    </row>
    <row r="165" spans="1:47" s="2" customFormat="1" ht="12">
      <c r="A165" s="37"/>
      <c r="B165" s="38"/>
      <c r="C165" s="39"/>
      <c r="D165" s="243" t="s">
        <v>146</v>
      </c>
      <c r="E165" s="39"/>
      <c r="F165" s="244" t="s">
        <v>202</v>
      </c>
      <c r="G165" s="39"/>
      <c r="H165" s="39"/>
      <c r="I165" s="240"/>
      <c r="J165" s="39"/>
      <c r="K165" s="39"/>
      <c r="L165" s="43"/>
      <c r="M165" s="241"/>
      <c r="N165" s="242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146</v>
      </c>
      <c r="AU165" s="16" t="s">
        <v>87</v>
      </c>
    </row>
    <row r="166" spans="1:47" s="2" customFormat="1" ht="12">
      <c r="A166" s="37"/>
      <c r="B166" s="38"/>
      <c r="C166" s="39"/>
      <c r="D166" s="238" t="s">
        <v>160</v>
      </c>
      <c r="E166" s="39"/>
      <c r="F166" s="256" t="s">
        <v>203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160</v>
      </c>
      <c r="AU166" s="16" t="s">
        <v>87</v>
      </c>
    </row>
    <row r="167" spans="1:51" s="13" customFormat="1" ht="12">
      <c r="A167" s="13"/>
      <c r="B167" s="245"/>
      <c r="C167" s="246"/>
      <c r="D167" s="238" t="s">
        <v>148</v>
      </c>
      <c r="E167" s="247" t="s">
        <v>1</v>
      </c>
      <c r="F167" s="248" t="s">
        <v>204</v>
      </c>
      <c r="G167" s="246"/>
      <c r="H167" s="249">
        <v>569.6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148</v>
      </c>
      <c r="AU167" s="255" t="s">
        <v>87</v>
      </c>
      <c r="AV167" s="13" t="s">
        <v>87</v>
      </c>
      <c r="AW167" s="13" t="s">
        <v>35</v>
      </c>
      <c r="AX167" s="13" t="s">
        <v>78</v>
      </c>
      <c r="AY167" s="255" t="s">
        <v>136</v>
      </c>
    </row>
    <row r="168" spans="1:51" s="14" customFormat="1" ht="12">
      <c r="A168" s="14"/>
      <c r="B168" s="257"/>
      <c r="C168" s="258"/>
      <c r="D168" s="238" t="s">
        <v>148</v>
      </c>
      <c r="E168" s="259" t="s">
        <v>1</v>
      </c>
      <c r="F168" s="260" t="s">
        <v>163</v>
      </c>
      <c r="G168" s="258"/>
      <c r="H168" s="261">
        <v>569.6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7" t="s">
        <v>148</v>
      </c>
      <c r="AU168" s="267" t="s">
        <v>87</v>
      </c>
      <c r="AV168" s="14" t="s">
        <v>96</v>
      </c>
      <c r="AW168" s="14" t="s">
        <v>35</v>
      </c>
      <c r="AX168" s="14" t="s">
        <v>85</v>
      </c>
      <c r="AY168" s="267" t="s">
        <v>136</v>
      </c>
    </row>
    <row r="169" spans="1:65" s="2" customFormat="1" ht="24.15" customHeight="1">
      <c r="A169" s="37"/>
      <c r="B169" s="38"/>
      <c r="C169" s="225" t="s">
        <v>205</v>
      </c>
      <c r="D169" s="225" t="s">
        <v>138</v>
      </c>
      <c r="E169" s="226" t="s">
        <v>206</v>
      </c>
      <c r="F169" s="227" t="s">
        <v>207</v>
      </c>
      <c r="G169" s="228" t="s">
        <v>199</v>
      </c>
      <c r="H169" s="229">
        <v>113.92</v>
      </c>
      <c r="I169" s="230"/>
      <c r="J169" s="231">
        <f>ROUND(I169*H169,2)</f>
        <v>0</v>
      </c>
      <c r="K169" s="227" t="s">
        <v>142</v>
      </c>
      <c r="L169" s="43"/>
      <c r="M169" s="232" t="s">
        <v>1</v>
      </c>
      <c r="N169" s="233" t="s">
        <v>43</v>
      </c>
      <c r="O169" s="90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6" t="s">
        <v>96</v>
      </c>
      <c r="AT169" s="236" t="s">
        <v>138</v>
      </c>
      <c r="AU169" s="236" t="s">
        <v>87</v>
      </c>
      <c r="AY169" s="16" t="s">
        <v>136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6" t="s">
        <v>85</v>
      </c>
      <c r="BK169" s="237">
        <f>ROUND(I169*H169,2)</f>
        <v>0</v>
      </c>
      <c r="BL169" s="16" t="s">
        <v>96</v>
      </c>
      <c r="BM169" s="236" t="s">
        <v>208</v>
      </c>
    </row>
    <row r="170" spans="1:47" s="2" customFormat="1" ht="12">
      <c r="A170" s="37"/>
      <c r="B170" s="38"/>
      <c r="C170" s="39"/>
      <c r="D170" s="238" t="s">
        <v>144</v>
      </c>
      <c r="E170" s="39"/>
      <c r="F170" s="239" t="s">
        <v>209</v>
      </c>
      <c r="G170" s="39"/>
      <c r="H170" s="39"/>
      <c r="I170" s="240"/>
      <c r="J170" s="39"/>
      <c r="K170" s="39"/>
      <c r="L170" s="43"/>
      <c r="M170" s="241"/>
      <c r="N170" s="242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144</v>
      </c>
      <c r="AU170" s="16" t="s">
        <v>87</v>
      </c>
    </row>
    <row r="171" spans="1:47" s="2" customFormat="1" ht="12">
      <c r="A171" s="37"/>
      <c r="B171" s="38"/>
      <c r="C171" s="39"/>
      <c r="D171" s="243" t="s">
        <v>146</v>
      </c>
      <c r="E171" s="39"/>
      <c r="F171" s="244" t="s">
        <v>210</v>
      </c>
      <c r="G171" s="39"/>
      <c r="H171" s="39"/>
      <c r="I171" s="240"/>
      <c r="J171" s="39"/>
      <c r="K171" s="39"/>
      <c r="L171" s="43"/>
      <c r="M171" s="241"/>
      <c r="N171" s="242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146</v>
      </c>
      <c r="AU171" s="16" t="s">
        <v>87</v>
      </c>
    </row>
    <row r="172" spans="1:51" s="13" customFormat="1" ht="12">
      <c r="A172" s="13"/>
      <c r="B172" s="245"/>
      <c r="C172" s="246"/>
      <c r="D172" s="238" t="s">
        <v>148</v>
      </c>
      <c r="E172" s="247" t="s">
        <v>1</v>
      </c>
      <c r="F172" s="248" t="s">
        <v>211</v>
      </c>
      <c r="G172" s="246"/>
      <c r="H172" s="249">
        <v>113.92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148</v>
      </c>
      <c r="AU172" s="255" t="s">
        <v>87</v>
      </c>
      <c r="AV172" s="13" t="s">
        <v>87</v>
      </c>
      <c r="AW172" s="13" t="s">
        <v>35</v>
      </c>
      <c r="AX172" s="13" t="s">
        <v>85</v>
      </c>
      <c r="AY172" s="255" t="s">
        <v>136</v>
      </c>
    </row>
    <row r="173" spans="1:65" s="2" customFormat="1" ht="37.8" customHeight="1">
      <c r="A173" s="37"/>
      <c r="B173" s="38"/>
      <c r="C173" s="225" t="s">
        <v>212</v>
      </c>
      <c r="D173" s="225" t="s">
        <v>138</v>
      </c>
      <c r="E173" s="226" t="s">
        <v>213</v>
      </c>
      <c r="F173" s="227" t="s">
        <v>214</v>
      </c>
      <c r="G173" s="228" t="s">
        <v>199</v>
      </c>
      <c r="H173" s="229">
        <v>569.6</v>
      </c>
      <c r="I173" s="230"/>
      <c r="J173" s="231">
        <f>ROUND(I173*H173,2)</f>
        <v>0</v>
      </c>
      <c r="K173" s="227" t="s">
        <v>142</v>
      </c>
      <c r="L173" s="43"/>
      <c r="M173" s="232" t="s">
        <v>1</v>
      </c>
      <c r="N173" s="233" t="s">
        <v>43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96</v>
      </c>
      <c r="AT173" s="236" t="s">
        <v>138</v>
      </c>
      <c r="AU173" s="236" t="s">
        <v>87</v>
      </c>
      <c r="AY173" s="16" t="s">
        <v>136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85</v>
      </c>
      <c r="BK173" s="237">
        <f>ROUND(I173*H173,2)</f>
        <v>0</v>
      </c>
      <c r="BL173" s="16" t="s">
        <v>96</v>
      </c>
      <c r="BM173" s="236" t="s">
        <v>215</v>
      </c>
    </row>
    <row r="174" spans="1:47" s="2" customFormat="1" ht="12">
      <c r="A174" s="37"/>
      <c r="B174" s="38"/>
      <c r="C174" s="39"/>
      <c r="D174" s="238" t="s">
        <v>144</v>
      </c>
      <c r="E174" s="39"/>
      <c r="F174" s="239" t="s">
        <v>216</v>
      </c>
      <c r="G174" s="39"/>
      <c r="H174" s="39"/>
      <c r="I174" s="240"/>
      <c r="J174" s="39"/>
      <c r="K174" s="39"/>
      <c r="L174" s="43"/>
      <c r="M174" s="241"/>
      <c r="N174" s="242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144</v>
      </c>
      <c r="AU174" s="16" t="s">
        <v>87</v>
      </c>
    </row>
    <row r="175" spans="1:47" s="2" customFormat="1" ht="12">
      <c r="A175" s="37"/>
      <c r="B175" s="38"/>
      <c r="C175" s="39"/>
      <c r="D175" s="243" t="s">
        <v>146</v>
      </c>
      <c r="E175" s="39"/>
      <c r="F175" s="244" t="s">
        <v>217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146</v>
      </c>
      <c r="AU175" s="16" t="s">
        <v>87</v>
      </c>
    </row>
    <row r="176" spans="1:47" s="2" customFormat="1" ht="12">
      <c r="A176" s="37"/>
      <c r="B176" s="38"/>
      <c r="C176" s="39"/>
      <c r="D176" s="238" t="s">
        <v>160</v>
      </c>
      <c r="E176" s="39"/>
      <c r="F176" s="256" t="s">
        <v>218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160</v>
      </c>
      <c r="AU176" s="16" t="s">
        <v>87</v>
      </c>
    </row>
    <row r="177" spans="1:51" s="13" customFormat="1" ht="12">
      <c r="A177" s="13"/>
      <c r="B177" s="245"/>
      <c r="C177" s="246"/>
      <c r="D177" s="238" t="s">
        <v>148</v>
      </c>
      <c r="E177" s="247" t="s">
        <v>1</v>
      </c>
      <c r="F177" s="248" t="s">
        <v>219</v>
      </c>
      <c r="G177" s="246"/>
      <c r="H177" s="249">
        <v>569.6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148</v>
      </c>
      <c r="AU177" s="255" t="s">
        <v>87</v>
      </c>
      <c r="AV177" s="13" t="s">
        <v>87</v>
      </c>
      <c r="AW177" s="13" t="s">
        <v>35</v>
      </c>
      <c r="AX177" s="13" t="s">
        <v>85</v>
      </c>
      <c r="AY177" s="255" t="s">
        <v>136</v>
      </c>
    </row>
    <row r="178" spans="1:65" s="2" customFormat="1" ht="33" customHeight="1">
      <c r="A178" s="37"/>
      <c r="B178" s="38"/>
      <c r="C178" s="225" t="s">
        <v>8</v>
      </c>
      <c r="D178" s="225" t="s">
        <v>138</v>
      </c>
      <c r="E178" s="226" t="s">
        <v>220</v>
      </c>
      <c r="F178" s="227" t="s">
        <v>221</v>
      </c>
      <c r="G178" s="228" t="s">
        <v>199</v>
      </c>
      <c r="H178" s="229">
        <v>569.6</v>
      </c>
      <c r="I178" s="230"/>
      <c r="J178" s="231">
        <f>ROUND(I178*H178,2)</f>
        <v>0</v>
      </c>
      <c r="K178" s="227" t="s">
        <v>142</v>
      </c>
      <c r="L178" s="43"/>
      <c r="M178" s="232" t="s">
        <v>1</v>
      </c>
      <c r="N178" s="233" t="s">
        <v>43</v>
      </c>
      <c r="O178" s="90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96</v>
      </c>
      <c r="AT178" s="236" t="s">
        <v>138</v>
      </c>
      <c r="AU178" s="236" t="s">
        <v>87</v>
      </c>
      <c r="AY178" s="16" t="s">
        <v>136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85</v>
      </c>
      <c r="BK178" s="237">
        <f>ROUND(I178*H178,2)</f>
        <v>0</v>
      </c>
      <c r="BL178" s="16" t="s">
        <v>96</v>
      </c>
      <c r="BM178" s="236" t="s">
        <v>222</v>
      </c>
    </row>
    <row r="179" spans="1:47" s="2" customFormat="1" ht="12">
      <c r="A179" s="37"/>
      <c r="B179" s="38"/>
      <c r="C179" s="39"/>
      <c r="D179" s="238" t="s">
        <v>144</v>
      </c>
      <c r="E179" s="39"/>
      <c r="F179" s="239" t="s">
        <v>223</v>
      </c>
      <c r="G179" s="39"/>
      <c r="H179" s="39"/>
      <c r="I179" s="240"/>
      <c r="J179" s="39"/>
      <c r="K179" s="39"/>
      <c r="L179" s="43"/>
      <c r="M179" s="241"/>
      <c r="N179" s="242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144</v>
      </c>
      <c r="AU179" s="16" t="s">
        <v>87</v>
      </c>
    </row>
    <row r="180" spans="1:47" s="2" customFormat="1" ht="12">
      <c r="A180" s="37"/>
      <c r="B180" s="38"/>
      <c r="C180" s="39"/>
      <c r="D180" s="243" t="s">
        <v>146</v>
      </c>
      <c r="E180" s="39"/>
      <c r="F180" s="244" t="s">
        <v>224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146</v>
      </c>
      <c r="AU180" s="16" t="s">
        <v>87</v>
      </c>
    </row>
    <row r="181" spans="1:47" s="2" customFormat="1" ht="12">
      <c r="A181" s="37"/>
      <c r="B181" s="38"/>
      <c r="C181" s="39"/>
      <c r="D181" s="238" t="s">
        <v>160</v>
      </c>
      <c r="E181" s="39"/>
      <c r="F181" s="256" t="s">
        <v>225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160</v>
      </c>
      <c r="AU181" s="16" t="s">
        <v>87</v>
      </c>
    </row>
    <row r="182" spans="1:51" s="13" customFormat="1" ht="12">
      <c r="A182" s="13"/>
      <c r="B182" s="245"/>
      <c r="C182" s="246"/>
      <c r="D182" s="238" t="s">
        <v>148</v>
      </c>
      <c r="E182" s="247" t="s">
        <v>1</v>
      </c>
      <c r="F182" s="248" t="s">
        <v>226</v>
      </c>
      <c r="G182" s="246"/>
      <c r="H182" s="249">
        <v>569.6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148</v>
      </c>
      <c r="AU182" s="255" t="s">
        <v>87</v>
      </c>
      <c r="AV182" s="13" t="s">
        <v>87</v>
      </c>
      <c r="AW182" s="13" t="s">
        <v>35</v>
      </c>
      <c r="AX182" s="13" t="s">
        <v>85</v>
      </c>
      <c r="AY182" s="255" t="s">
        <v>136</v>
      </c>
    </row>
    <row r="183" spans="1:65" s="2" customFormat="1" ht="16.5" customHeight="1">
      <c r="A183" s="37"/>
      <c r="B183" s="38"/>
      <c r="C183" s="268" t="s">
        <v>227</v>
      </c>
      <c r="D183" s="268" t="s">
        <v>228</v>
      </c>
      <c r="E183" s="269" t="s">
        <v>229</v>
      </c>
      <c r="F183" s="270" t="s">
        <v>230</v>
      </c>
      <c r="G183" s="271" t="s">
        <v>231</v>
      </c>
      <c r="H183" s="272">
        <v>341.76</v>
      </c>
      <c r="I183" s="273"/>
      <c r="J183" s="274">
        <f>ROUND(I183*H183,2)</f>
        <v>0</v>
      </c>
      <c r="K183" s="270" t="s">
        <v>142</v>
      </c>
      <c r="L183" s="275"/>
      <c r="M183" s="276" t="s">
        <v>1</v>
      </c>
      <c r="N183" s="277" t="s">
        <v>43</v>
      </c>
      <c r="O183" s="90"/>
      <c r="P183" s="234">
        <f>O183*H183</f>
        <v>0</v>
      </c>
      <c r="Q183" s="234">
        <v>1</v>
      </c>
      <c r="R183" s="234">
        <f>Q183*H183</f>
        <v>341.76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190</v>
      </c>
      <c r="AT183" s="236" t="s">
        <v>228</v>
      </c>
      <c r="AU183" s="236" t="s">
        <v>87</v>
      </c>
      <c r="AY183" s="16" t="s">
        <v>136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85</v>
      </c>
      <c r="BK183" s="237">
        <f>ROUND(I183*H183,2)</f>
        <v>0</v>
      </c>
      <c r="BL183" s="16" t="s">
        <v>96</v>
      </c>
      <c r="BM183" s="236" t="s">
        <v>232</v>
      </c>
    </row>
    <row r="184" spans="1:47" s="2" customFormat="1" ht="12">
      <c r="A184" s="37"/>
      <c r="B184" s="38"/>
      <c r="C184" s="39"/>
      <c r="D184" s="238" t="s">
        <v>144</v>
      </c>
      <c r="E184" s="39"/>
      <c r="F184" s="239" t="s">
        <v>230</v>
      </c>
      <c r="G184" s="39"/>
      <c r="H184" s="39"/>
      <c r="I184" s="240"/>
      <c r="J184" s="39"/>
      <c r="K184" s="39"/>
      <c r="L184" s="43"/>
      <c r="M184" s="241"/>
      <c r="N184" s="242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144</v>
      </c>
      <c r="AU184" s="16" t="s">
        <v>87</v>
      </c>
    </row>
    <row r="185" spans="1:51" s="13" customFormat="1" ht="12">
      <c r="A185" s="13"/>
      <c r="B185" s="245"/>
      <c r="C185" s="246"/>
      <c r="D185" s="238" t="s">
        <v>148</v>
      </c>
      <c r="E185" s="247" t="s">
        <v>1</v>
      </c>
      <c r="F185" s="248" t="s">
        <v>233</v>
      </c>
      <c r="G185" s="246"/>
      <c r="H185" s="249">
        <v>341.76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148</v>
      </c>
      <c r="AU185" s="255" t="s">
        <v>87</v>
      </c>
      <c r="AV185" s="13" t="s">
        <v>87</v>
      </c>
      <c r="AW185" s="13" t="s">
        <v>35</v>
      </c>
      <c r="AX185" s="13" t="s">
        <v>85</v>
      </c>
      <c r="AY185" s="255" t="s">
        <v>136</v>
      </c>
    </row>
    <row r="186" spans="1:65" s="2" customFormat="1" ht="33" customHeight="1">
      <c r="A186" s="37"/>
      <c r="B186" s="38"/>
      <c r="C186" s="225" t="s">
        <v>234</v>
      </c>
      <c r="D186" s="225" t="s">
        <v>138</v>
      </c>
      <c r="E186" s="226" t="s">
        <v>235</v>
      </c>
      <c r="F186" s="227" t="s">
        <v>236</v>
      </c>
      <c r="G186" s="228" t="s">
        <v>231</v>
      </c>
      <c r="H186" s="229">
        <v>1025.28</v>
      </c>
      <c r="I186" s="230"/>
      <c r="J186" s="231">
        <f>ROUND(I186*H186,2)</f>
        <v>0</v>
      </c>
      <c r="K186" s="227" t="s">
        <v>142</v>
      </c>
      <c r="L186" s="43"/>
      <c r="M186" s="232" t="s">
        <v>1</v>
      </c>
      <c r="N186" s="233" t="s">
        <v>43</v>
      </c>
      <c r="O186" s="90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6" t="s">
        <v>96</v>
      </c>
      <c r="AT186" s="236" t="s">
        <v>138</v>
      </c>
      <c r="AU186" s="236" t="s">
        <v>87</v>
      </c>
      <c r="AY186" s="16" t="s">
        <v>136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6" t="s">
        <v>85</v>
      </c>
      <c r="BK186" s="237">
        <f>ROUND(I186*H186,2)</f>
        <v>0</v>
      </c>
      <c r="BL186" s="16" t="s">
        <v>96</v>
      </c>
      <c r="BM186" s="236" t="s">
        <v>237</v>
      </c>
    </row>
    <row r="187" spans="1:47" s="2" customFormat="1" ht="12">
      <c r="A187" s="37"/>
      <c r="B187" s="38"/>
      <c r="C187" s="39"/>
      <c r="D187" s="238" t="s">
        <v>144</v>
      </c>
      <c r="E187" s="39"/>
      <c r="F187" s="239" t="s">
        <v>238</v>
      </c>
      <c r="G187" s="39"/>
      <c r="H187" s="39"/>
      <c r="I187" s="240"/>
      <c r="J187" s="39"/>
      <c r="K187" s="39"/>
      <c r="L187" s="43"/>
      <c r="M187" s="241"/>
      <c r="N187" s="242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144</v>
      </c>
      <c r="AU187" s="16" t="s">
        <v>87</v>
      </c>
    </row>
    <row r="188" spans="1:47" s="2" customFormat="1" ht="12">
      <c r="A188" s="37"/>
      <c r="B188" s="38"/>
      <c r="C188" s="39"/>
      <c r="D188" s="243" t="s">
        <v>146</v>
      </c>
      <c r="E188" s="39"/>
      <c r="F188" s="244" t="s">
        <v>239</v>
      </c>
      <c r="G188" s="39"/>
      <c r="H188" s="39"/>
      <c r="I188" s="240"/>
      <c r="J188" s="39"/>
      <c r="K188" s="39"/>
      <c r="L188" s="43"/>
      <c r="M188" s="241"/>
      <c r="N188" s="242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146</v>
      </c>
      <c r="AU188" s="16" t="s">
        <v>87</v>
      </c>
    </row>
    <row r="189" spans="1:47" s="2" customFormat="1" ht="12">
      <c r="A189" s="37"/>
      <c r="B189" s="38"/>
      <c r="C189" s="39"/>
      <c r="D189" s="238" t="s">
        <v>160</v>
      </c>
      <c r="E189" s="39"/>
      <c r="F189" s="256" t="s">
        <v>218</v>
      </c>
      <c r="G189" s="39"/>
      <c r="H189" s="39"/>
      <c r="I189" s="240"/>
      <c r="J189" s="39"/>
      <c r="K189" s="39"/>
      <c r="L189" s="43"/>
      <c r="M189" s="241"/>
      <c r="N189" s="242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160</v>
      </c>
      <c r="AU189" s="16" t="s">
        <v>87</v>
      </c>
    </row>
    <row r="190" spans="1:51" s="13" customFormat="1" ht="12">
      <c r="A190" s="13"/>
      <c r="B190" s="245"/>
      <c r="C190" s="246"/>
      <c r="D190" s="238" t="s">
        <v>148</v>
      </c>
      <c r="E190" s="247" t="s">
        <v>1</v>
      </c>
      <c r="F190" s="248" t="s">
        <v>240</v>
      </c>
      <c r="G190" s="246"/>
      <c r="H190" s="249">
        <v>1025.28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148</v>
      </c>
      <c r="AU190" s="255" t="s">
        <v>87</v>
      </c>
      <c r="AV190" s="13" t="s">
        <v>87</v>
      </c>
      <c r="AW190" s="13" t="s">
        <v>35</v>
      </c>
      <c r="AX190" s="13" t="s">
        <v>85</v>
      </c>
      <c r="AY190" s="255" t="s">
        <v>136</v>
      </c>
    </row>
    <row r="191" spans="1:65" s="2" customFormat="1" ht="16.5" customHeight="1">
      <c r="A191" s="37"/>
      <c r="B191" s="38"/>
      <c r="C191" s="225" t="s">
        <v>241</v>
      </c>
      <c r="D191" s="225" t="s">
        <v>138</v>
      </c>
      <c r="E191" s="226" t="s">
        <v>242</v>
      </c>
      <c r="F191" s="227" t="s">
        <v>243</v>
      </c>
      <c r="G191" s="228" t="s">
        <v>199</v>
      </c>
      <c r="H191" s="229">
        <v>569.6</v>
      </c>
      <c r="I191" s="230"/>
      <c r="J191" s="231">
        <f>ROUND(I191*H191,2)</f>
        <v>0</v>
      </c>
      <c r="K191" s="227" t="s">
        <v>142</v>
      </c>
      <c r="L191" s="43"/>
      <c r="M191" s="232" t="s">
        <v>1</v>
      </c>
      <c r="N191" s="233" t="s">
        <v>43</v>
      </c>
      <c r="O191" s="90"/>
      <c r="P191" s="234">
        <f>O191*H191</f>
        <v>0</v>
      </c>
      <c r="Q191" s="234">
        <v>0</v>
      </c>
      <c r="R191" s="234">
        <f>Q191*H191</f>
        <v>0</v>
      </c>
      <c r="S191" s="234">
        <v>0</v>
      </c>
      <c r="T191" s="23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6" t="s">
        <v>96</v>
      </c>
      <c r="AT191" s="236" t="s">
        <v>138</v>
      </c>
      <c r="AU191" s="236" t="s">
        <v>87</v>
      </c>
      <c r="AY191" s="16" t="s">
        <v>136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6" t="s">
        <v>85</v>
      </c>
      <c r="BK191" s="237">
        <f>ROUND(I191*H191,2)</f>
        <v>0</v>
      </c>
      <c r="BL191" s="16" t="s">
        <v>96</v>
      </c>
      <c r="BM191" s="236" t="s">
        <v>244</v>
      </c>
    </row>
    <row r="192" spans="1:47" s="2" customFormat="1" ht="12">
      <c r="A192" s="37"/>
      <c r="B192" s="38"/>
      <c r="C192" s="39"/>
      <c r="D192" s="238" t="s">
        <v>144</v>
      </c>
      <c r="E192" s="39"/>
      <c r="F192" s="239" t="s">
        <v>245</v>
      </c>
      <c r="G192" s="39"/>
      <c r="H192" s="39"/>
      <c r="I192" s="240"/>
      <c r="J192" s="39"/>
      <c r="K192" s="39"/>
      <c r="L192" s="43"/>
      <c r="M192" s="241"/>
      <c r="N192" s="242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144</v>
      </c>
      <c r="AU192" s="16" t="s">
        <v>87</v>
      </c>
    </row>
    <row r="193" spans="1:47" s="2" customFormat="1" ht="12">
      <c r="A193" s="37"/>
      <c r="B193" s="38"/>
      <c r="C193" s="39"/>
      <c r="D193" s="243" t="s">
        <v>146</v>
      </c>
      <c r="E193" s="39"/>
      <c r="F193" s="244" t="s">
        <v>246</v>
      </c>
      <c r="G193" s="39"/>
      <c r="H193" s="39"/>
      <c r="I193" s="240"/>
      <c r="J193" s="39"/>
      <c r="K193" s="39"/>
      <c r="L193" s="43"/>
      <c r="M193" s="241"/>
      <c r="N193" s="242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146</v>
      </c>
      <c r="AU193" s="16" t="s">
        <v>87</v>
      </c>
    </row>
    <row r="194" spans="1:47" s="2" customFormat="1" ht="12">
      <c r="A194" s="37"/>
      <c r="B194" s="38"/>
      <c r="C194" s="39"/>
      <c r="D194" s="238" t="s">
        <v>160</v>
      </c>
      <c r="E194" s="39"/>
      <c r="F194" s="256" t="s">
        <v>218</v>
      </c>
      <c r="G194" s="39"/>
      <c r="H194" s="39"/>
      <c r="I194" s="240"/>
      <c r="J194" s="39"/>
      <c r="K194" s="39"/>
      <c r="L194" s="43"/>
      <c r="M194" s="241"/>
      <c r="N194" s="242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160</v>
      </c>
      <c r="AU194" s="16" t="s">
        <v>87</v>
      </c>
    </row>
    <row r="195" spans="1:51" s="13" customFormat="1" ht="12">
      <c r="A195" s="13"/>
      <c r="B195" s="245"/>
      <c r="C195" s="246"/>
      <c r="D195" s="238" t="s">
        <v>148</v>
      </c>
      <c r="E195" s="247" t="s">
        <v>1</v>
      </c>
      <c r="F195" s="248" t="s">
        <v>247</v>
      </c>
      <c r="G195" s="246"/>
      <c r="H195" s="249">
        <v>569.6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148</v>
      </c>
      <c r="AU195" s="255" t="s">
        <v>87</v>
      </c>
      <c r="AV195" s="13" t="s">
        <v>87</v>
      </c>
      <c r="AW195" s="13" t="s">
        <v>35</v>
      </c>
      <c r="AX195" s="13" t="s">
        <v>85</v>
      </c>
      <c r="AY195" s="255" t="s">
        <v>136</v>
      </c>
    </row>
    <row r="196" spans="1:65" s="2" customFormat="1" ht="24.15" customHeight="1">
      <c r="A196" s="37"/>
      <c r="B196" s="38"/>
      <c r="C196" s="225" t="s">
        <v>248</v>
      </c>
      <c r="D196" s="225" t="s">
        <v>138</v>
      </c>
      <c r="E196" s="226" t="s">
        <v>249</v>
      </c>
      <c r="F196" s="227" t="s">
        <v>250</v>
      </c>
      <c r="G196" s="228" t="s">
        <v>141</v>
      </c>
      <c r="H196" s="229">
        <v>1424</v>
      </c>
      <c r="I196" s="230"/>
      <c r="J196" s="231">
        <f>ROUND(I196*H196,2)</f>
        <v>0</v>
      </c>
      <c r="K196" s="227" t="s">
        <v>142</v>
      </c>
      <c r="L196" s="43"/>
      <c r="M196" s="232" t="s">
        <v>1</v>
      </c>
      <c r="N196" s="233" t="s">
        <v>43</v>
      </c>
      <c r="O196" s="90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6" t="s">
        <v>96</v>
      </c>
      <c r="AT196" s="236" t="s">
        <v>138</v>
      </c>
      <c r="AU196" s="236" t="s">
        <v>87</v>
      </c>
      <c r="AY196" s="16" t="s">
        <v>136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6" t="s">
        <v>85</v>
      </c>
      <c r="BK196" s="237">
        <f>ROUND(I196*H196,2)</f>
        <v>0</v>
      </c>
      <c r="BL196" s="16" t="s">
        <v>96</v>
      </c>
      <c r="BM196" s="236" t="s">
        <v>251</v>
      </c>
    </row>
    <row r="197" spans="1:47" s="2" customFormat="1" ht="12">
      <c r="A197" s="37"/>
      <c r="B197" s="38"/>
      <c r="C197" s="39"/>
      <c r="D197" s="238" t="s">
        <v>144</v>
      </c>
      <c r="E197" s="39"/>
      <c r="F197" s="239" t="s">
        <v>252</v>
      </c>
      <c r="G197" s="39"/>
      <c r="H197" s="39"/>
      <c r="I197" s="240"/>
      <c r="J197" s="39"/>
      <c r="K197" s="39"/>
      <c r="L197" s="43"/>
      <c r="M197" s="241"/>
      <c r="N197" s="242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144</v>
      </c>
      <c r="AU197" s="16" t="s">
        <v>87</v>
      </c>
    </row>
    <row r="198" spans="1:47" s="2" customFormat="1" ht="12">
      <c r="A198" s="37"/>
      <c r="B198" s="38"/>
      <c r="C198" s="39"/>
      <c r="D198" s="243" t="s">
        <v>146</v>
      </c>
      <c r="E198" s="39"/>
      <c r="F198" s="244" t="s">
        <v>253</v>
      </c>
      <c r="G198" s="39"/>
      <c r="H198" s="39"/>
      <c r="I198" s="240"/>
      <c r="J198" s="39"/>
      <c r="K198" s="39"/>
      <c r="L198" s="43"/>
      <c r="M198" s="241"/>
      <c r="N198" s="242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146</v>
      </c>
      <c r="AU198" s="16" t="s">
        <v>87</v>
      </c>
    </row>
    <row r="199" spans="1:51" s="13" customFormat="1" ht="12">
      <c r="A199" s="13"/>
      <c r="B199" s="245"/>
      <c r="C199" s="246"/>
      <c r="D199" s="238" t="s">
        <v>148</v>
      </c>
      <c r="E199" s="247" t="s">
        <v>1</v>
      </c>
      <c r="F199" s="248" t="s">
        <v>162</v>
      </c>
      <c r="G199" s="246"/>
      <c r="H199" s="249">
        <v>1424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5" t="s">
        <v>148</v>
      </c>
      <c r="AU199" s="255" t="s">
        <v>87</v>
      </c>
      <c r="AV199" s="13" t="s">
        <v>87</v>
      </c>
      <c r="AW199" s="13" t="s">
        <v>35</v>
      </c>
      <c r="AX199" s="13" t="s">
        <v>78</v>
      </c>
      <c r="AY199" s="255" t="s">
        <v>136</v>
      </c>
    </row>
    <row r="200" spans="1:51" s="14" customFormat="1" ht="12">
      <c r="A200" s="14"/>
      <c r="B200" s="257"/>
      <c r="C200" s="258"/>
      <c r="D200" s="238" t="s">
        <v>148</v>
      </c>
      <c r="E200" s="259" t="s">
        <v>1</v>
      </c>
      <c r="F200" s="260" t="s">
        <v>163</v>
      </c>
      <c r="G200" s="258"/>
      <c r="H200" s="261">
        <v>1424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7" t="s">
        <v>148</v>
      </c>
      <c r="AU200" s="267" t="s">
        <v>87</v>
      </c>
      <c r="AV200" s="14" t="s">
        <v>96</v>
      </c>
      <c r="AW200" s="14" t="s">
        <v>35</v>
      </c>
      <c r="AX200" s="14" t="s">
        <v>85</v>
      </c>
      <c r="AY200" s="267" t="s">
        <v>136</v>
      </c>
    </row>
    <row r="201" spans="1:63" s="12" customFormat="1" ht="22.8" customHeight="1">
      <c r="A201" s="12"/>
      <c r="B201" s="209"/>
      <c r="C201" s="210"/>
      <c r="D201" s="211" t="s">
        <v>77</v>
      </c>
      <c r="E201" s="223" t="s">
        <v>87</v>
      </c>
      <c r="F201" s="223" t="s">
        <v>254</v>
      </c>
      <c r="G201" s="210"/>
      <c r="H201" s="210"/>
      <c r="I201" s="213"/>
      <c r="J201" s="224">
        <f>BK201</f>
        <v>0</v>
      </c>
      <c r="K201" s="210"/>
      <c r="L201" s="215"/>
      <c r="M201" s="216"/>
      <c r="N201" s="217"/>
      <c r="O201" s="217"/>
      <c r="P201" s="218">
        <f>SUM(P202:P209)</f>
        <v>0</v>
      </c>
      <c r="Q201" s="217"/>
      <c r="R201" s="218">
        <f>SUM(R202:R209)</f>
        <v>0.5367056</v>
      </c>
      <c r="S201" s="217"/>
      <c r="T201" s="219">
        <f>SUM(T202:T209)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0" t="s">
        <v>85</v>
      </c>
      <c r="AT201" s="221" t="s">
        <v>77</v>
      </c>
      <c r="AU201" s="221" t="s">
        <v>85</v>
      </c>
      <c r="AY201" s="220" t="s">
        <v>136</v>
      </c>
      <c r="BK201" s="222">
        <f>SUM(BK202:BK209)</f>
        <v>0</v>
      </c>
    </row>
    <row r="202" spans="1:65" s="2" customFormat="1" ht="24.15" customHeight="1">
      <c r="A202" s="37"/>
      <c r="B202" s="38"/>
      <c r="C202" s="225" t="s">
        <v>255</v>
      </c>
      <c r="D202" s="225" t="s">
        <v>138</v>
      </c>
      <c r="E202" s="226" t="s">
        <v>256</v>
      </c>
      <c r="F202" s="227" t="s">
        <v>257</v>
      </c>
      <c r="G202" s="228" t="s">
        <v>141</v>
      </c>
      <c r="H202" s="229">
        <v>1424</v>
      </c>
      <c r="I202" s="230"/>
      <c r="J202" s="231">
        <f>ROUND(I202*H202,2)</f>
        <v>0</v>
      </c>
      <c r="K202" s="227" t="s">
        <v>142</v>
      </c>
      <c r="L202" s="43"/>
      <c r="M202" s="232" t="s">
        <v>1</v>
      </c>
      <c r="N202" s="233" t="s">
        <v>43</v>
      </c>
      <c r="O202" s="90"/>
      <c r="P202" s="234">
        <f>O202*H202</f>
        <v>0</v>
      </c>
      <c r="Q202" s="234">
        <v>0.00014</v>
      </c>
      <c r="R202" s="234">
        <f>Q202*H202</f>
        <v>0.19935999999999998</v>
      </c>
      <c r="S202" s="234">
        <v>0</v>
      </c>
      <c r="T202" s="23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6" t="s">
        <v>96</v>
      </c>
      <c r="AT202" s="236" t="s">
        <v>138</v>
      </c>
      <c r="AU202" s="236" t="s">
        <v>87</v>
      </c>
      <c r="AY202" s="16" t="s">
        <v>136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6" t="s">
        <v>85</v>
      </c>
      <c r="BK202" s="237">
        <f>ROUND(I202*H202,2)</f>
        <v>0</v>
      </c>
      <c r="BL202" s="16" t="s">
        <v>96</v>
      </c>
      <c r="BM202" s="236" t="s">
        <v>258</v>
      </c>
    </row>
    <row r="203" spans="1:47" s="2" customFormat="1" ht="12">
      <c r="A203" s="37"/>
      <c r="B203" s="38"/>
      <c r="C203" s="39"/>
      <c r="D203" s="238" t="s">
        <v>144</v>
      </c>
      <c r="E203" s="39"/>
      <c r="F203" s="239" t="s">
        <v>259</v>
      </c>
      <c r="G203" s="39"/>
      <c r="H203" s="39"/>
      <c r="I203" s="240"/>
      <c r="J203" s="39"/>
      <c r="K203" s="39"/>
      <c r="L203" s="43"/>
      <c r="M203" s="241"/>
      <c r="N203" s="242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144</v>
      </c>
      <c r="AU203" s="16" t="s">
        <v>87</v>
      </c>
    </row>
    <row r="204" spans="1:47" s="2" customFormat="1" ht="12">
      <c r="A204" s="37"/>
      <c r="B204" s="38"/>
      <c r="C204" s="39"/>
      <c r="D204" s="243" t="s">
        <v>146</v>
      </c>
      <c r="E204" s="39"/>
      <c r="F204" s="244" t="s">
        <v>260</v>
      </c>
      <c r="G204" s="39"/>
      <c r="H204" s="39"/>
      <c r="I204" s="240"/>
      <c r="J204" s="39"/>
      <c r="K204" s="39"/>
      <c r="L204" s="43"/>
      <c r="M204" s="241"/>
      <c r="N204" s="242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146</v>
      </c>
      <c r="AU204" s="16" t="s">
        <v>87</v>
      </c>
    </row>
    <row r="205" spans="1:51" s="13" customFormat="1" ht="12">
      <c r="A205" s="13"/>
      <c r="B205" s="245"/>
      <c r="C205" s="246"/>
      <c r="D205" s="238" t="s">
        <v>148</v>
      </c>
      <c r="E205" s="247" t="s">
        <v>1</v>
      </c>
      <c r="F205" s="248" t="s">
        <v>162</v>
      </c>
      <c r="G205" s="246"/>
      <c r="H205" s="249">
        <v>1424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148</v>
      </c>
      <c r="AU205" s="255" t="s">
        <v>87</v>
      </c>
      <c r="AV205" s="13" t="s">
        <v>87</v>
      </c>
      <c r="AW205" s="13" t="s">
        <v>35</v>
      </c>
      <c r="AX205" s="13" t="s">
        <v>78</v>
      </c>
      <c r="AY205" s="255" t="s">
        <v>136</v>
      </c>
    </row>
    <row r="206" spans="1:51" s="14" customFormat="1" ht="12">
      <c r="A206" s="14"/>
      <c r="B206" s="257"/>
      <c r="C206" s="258"/>
      <c r="D206" s="238" t="s">
        <v>148</v>
      </c>
      <c r="E206" s="259" t="s">
        <v>1</v>
      </c>
      <c r="F206" s="260" t="s">
        <v>163</v>
      </c>
      <c r="G206" s="258"/>
      <c r="H206" s="261">
        <v>1424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7" t="s">
        <v>148</v>
      </c>
      <c r="AU206" s="267" t="s">
        <v>87</v>
      </c>
      <c r="AV206" s="14" t="s">
        <v>96</v>
      </c>
      <c r="AW206" s="14" t="s">
        <v>35</v>
      </c>
      <c r="AX206" s="14" t="s">
        <v>85</v>
      </c>
      <c r="AY206" s="267" t="s">
        <v>136</v>
      </c>
    </row>
    <row r="207" spans="1:65" s="2" customFormat="1" ht="24.15" customHeight="1">
      <c r="A207" s="37"/>
      <c r="B207" s="38"/>
      <c r="C207" s="268" t="s">
        <v>261</v>
      </c>
      <c r="D207" s="268" t="s">
        <v>228</v>
      </c>
      <c r="E207" s="269" t="s">
        <v>262</v>
      </c>
      <c r="F207" s="270" t="s">
        <v>263</v>
      </c>
      <c r="G207" s="271" t="s">
        <v>141</v>
      </c>
      <c r="H207" s="272">
        <v>1686.728</v>
      </c>
      <c r="I207" s="273"/>
      <c r="J207" s="274">
        <f>ROUND(I207*H207,2)</f>
        <v>0</v>
      </c>
      <c r="K207" s="270" t="s">
        <v>142</v>
      </c>
      <c r="L207" s="275"/>
      <c r="M207" s="276" t="s">
        <v>1</v>
      </c>
      <c r="N207" s="277" t="s">
        <v>43</v>
      </c>
      <c r="O207" s="90"/>
      <c r="P207" s="234">
        <f>O207*H207</f>
        <v>0</v>
      </c>
      <c r="Q207" s="234">
        <v>0.0002</v>
      </c>
      <c r="R207" s="234">
        <f>Q207*H207</f>
        <v>0.3373456</v>
      </c>
      <c r="S207" s="234">
        <v>0</v>
      </c>
      <c r="T207" s="23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6" t="s">
        <v>190</v>
      </c>
      <c r="AT207" s="236" t="s">
        <v>228</v>
      </c>
      <c r="AU207" s="236" t="s">
        <v>87</v>
      </c>
      <c r="AY207" s="16" t="s">
        <v>136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6" t="s">
        <v>85</v>
      </c>
      <c r="BK207" s="237">
        <f>ROUND(I207*H207,2)</f>
        <v>0</v>
      </c>
      <c r="BL207" s="16" t="s">
        <v>96</v>
      </c>
      <c r="BM207" s="236" t="s">
        <v>264</v>
      </c>
    </row>
    <row r="208" spans="1:47" s="2" customFormat="1" ht="12">
      <c r="A208" s="37"/>
      <c r="B208" s="38"/>
      <c r="C208" s="39"/>
      <c r="D208" s="238" t="s">
        <v>144</v>
      </c>
      <c r="E208" s="39"/>
      <c r="F208" s="239" t="s">
        <v>263</v>
      </c>
      <c r="G208" s="39"/>
      <c r="H208" s="39"/>
      <c r="I208" s="240"/>
      <c r="J208" s="39"/>
      <c r="K208" s="39"/>
      <c r="L208" s="43"/>
      <c r="M208" s="241"/>
      <c r="N208" s="242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144</v>
      </c>
      <c r="AU208" s="16" t="s">
        <v>87</v>
      </c>
    </row>
    <row r="209" spans="1:51" s="13" customFormat="1" ht="12">
      <c r="A209" s="13"/>
      <c r="B209" s="245"/>
      <c r="C209" s="246"/>
      <c r="D209" s="238" t="s">
        <v>148</v>
      </c>
      <c r="E209" s="246"/>
      <c r="F209" s="248" t="s">
        <v>265</v>
      </c>
      <c r="G209" s="246"/>
      <c r="H209" s="249">
        <v>1686.728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148</v>
      </c>
      <c r="AU209" s="255" t="s">
        <v>87</v>
      </c>
      <c r="AV209" s="13" t="s">
        <v>87</v>
      </c>
      <c r="AW209" s="13" t="s">
        <v>4</v>
      </c>
      <c r="AX209" s="13" t="s">
        <v>85</v>
      </c>
      <c r="AY209" s="255" t="s">
        <v>136</v>
      </c>
    </row>
    <row r="210" spans="1:63" s="12" customFormat="1" ht="22.8" customHeight="1">
      <c r="A210" s="12"/>
      <c r="B210" s="209"/>
      <c r="C210" s="210"/>
      <c r="D210" s="211" t="s">
        <v>77</v>
      </c>
      <c r="E210" s="223" t="s">
        <v>170</v>
      </c>
      <c r="F210" s="223" t="s">
        <v>266</v>
      </c>
      <c r="G210" s="210"/>
      <c r="H210" s="210"/>
      <c r="I210" s="213"/>
      <c r="J210" s="224">
        <f>BK210</f>
        <v>0</v>
      </c>
      <c r="K210" s="210"/>
      <c r="L210" s="215"/>
      <c r="M210" s="216"/>
      <c r="N210" s="217"/>
      <c r="O210" s="217"/>
      <c r="P210" s="218">
        <f>SUM(P211:P256)</f>
        <v>0</v>
      </c>
      <c r="Q210" s="217"/>
      <c r="R210" s="218">
        <f>SUM(R211:R256)</f>
        <v>813.5017599999999</v>
      </c>
      <c r="S210" s="217"/>
      <c r="T210" s="219">
        <f>SUM(T211:T256)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0" t="s">
        <v>85</v>
      </c>
      <c r="AT210" s="221" t="s">
        <v>77</v>
      </c>
      <c r="AU210" s="221" t="s">
        <v>85</v>
      </c>
      <c r="AY210" s="220" t="s">
        <v>136</v>
      </c>
      <c r="BK210" s="222">
        <f>SUM(BK211:BK256)</f>
        <v>0</v>
      </c>
    </row>
    <row r="211" spans="1:65" s="2" customFormat="1" ht="24.15" customHeight="1">
      <c r="A211" s="37"/>
      <c r="B211" s="38"/>
      <c r="C211" s="225" t="s">
        <v>267</v>
      </c>
      <c r="D211" s="225" t="s">
        <v>138</v>
      </c>
      <c r="E211" s="226" t="s">
        <v>268</v>
      </c>
      <c r="F211" s="227" t="s">
        <v>269</v>
      </c>
      <c r="G211" s="228" t="s">
        <v>141</v>
      </c>
      <c r="H211" s="229">
        <v>1424</v>
      </c>
      <c r="I211" s="230"/>
      <c r="J211" s="231">
        <f>ROUND(I211*H211,2)</f>
        <v>0</v>
      </c>
      <c r="K211" s="227" t="s">
        <v>142</v>
      </c>
      <c r="L211" s="43"/>
      <c r="M211" s="232" t="s">
        <v>1</v>
      </c>
      <c r="N211" s="233" t="s">
        <v>43</v>
      </c>
      <c r="O211" s="90"/>
      <c r="P211" s="234">
        <f>O211*H211</f>
        <v>0</v>
      </c>
      <c r="Q211" s="234">
        <v>0.345</v>
      </c>
      <c r="R211" s="234">
        <f>Q211*H211</f>
        <v>491.28</v>
      </c>
      <c r="S211" s="234">
        <v>0</v>
      </c>
      <c r="T211" s="23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6" t="s">
        <v>96</v>
      </c>
      <c r="AT211" s="236" t="s">
        <v>138</v>
      </c>
      <c r="AU211" s="236" t="s">
        <v>87</v>
      </c>
      <c r="AY211" s="16" t="s">
        <v>136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6" t="s">
        <v>85</v>
      </c>
      <c r="BK211" s="237">
        <f>ROUND(I211*H211,2)</f>
        <v>0</v>
      </c>
      <c r="BL211" s="16" t="s">
        <v>96</v>
      </c>
      <c r="BM211" s="236" t="s">
        <v>270</v>
      </c>
    </row>
    <row r="212" spans="1:47" s="2" customFormat="1" ht="12">
      <c r="A212" s="37"/>
      <c r="B212" s="38"/>
      <c r="C212" s="39"/>
      <c r="D212" s="238" t="s">
        <v>144</v>
      </c>
      <c r="E212" s="39"/>
      <c r="F212" s="239" t="s">
        <v>271</v>
      </c>
      <c r="G212" s="39"/>
      <c r="H212" s="39"/>
      <c r="I212" s="240"/>
      <c r="J212" s="39"/>
      <c r="K212" s="39"/>
      <c r="L212" s="43"/>
      <c r="M212" s="241"/>
      <c r="N212" s="242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144</v>
      </c>
      <c r="AU212" s="16" t="s">
        <v>87</v>
      </c>
    </row>
    <row r="213" spans="1:47" s="2" customFormat="1" ht="12">
      <c r="A213" s="37"/>
      <c r="B213" s="38"/>
      <c r="C213" s="39"/>
      <c r="D213" s="243" t="s">
        <v>146</v>
      </c>
      <c r="E213" s="39"/>
      <c r="F213" s="244" t="s">
        <v>272</v>
      </c>
      <c r="G213" s="39"/>
      <c r="H213" s="39"/>
      <c r="I213" s="240"/>
      <c r="J213" s="39"/>
      <c r="K213" s="39"/>
      <c r="L213" s="43"/>
      <c r="M213" s="241"/>
      <c r="N213" s="242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146</v>
      </c>
      <c r="AU213" s="16" t="s">
        <v>87</v>
      </c>
    </row>
    <row r="214" spans="1:51" s="13" customFormat="1" ht="12">
      <c r="A214" s="13"/>
      <c r="B214" s="245"/>
      <c r="C214" s="246"/>
      <c r="D214" s="238" t="s">
        <v>148</v>
      </c>
      <c r="E214" s="247" t="s">
        <v>1</v>
      </c>
      <c r="F214" s="248" t="s">
        <v>273</v>
      </c>
      <c r="G214" s="246"/>
      <c r="H214" s="249">
        <v>1424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148</v>
      </c>
      <c r="AU214" s="255" t="s">
        <v>87</v>
      </c>
      <c r="AV214" s="13" t="s">
        <v>87</v>
      </c>
      <c r="AW214" s="13" t="s">
        <v>35</v>
      </c>
      <c r="AX214" s="13" t="s">
        <v>78</v>
      </c>
      <c r="AY214" s="255" t="s">
        <v>136</v>
      </c>
    </row>
    <row r="215" spans="1:51" s="14" customFormat="1" ht="12">
      <c r="A215" s="14"/>
      <c r="B215" s="257"/>
      <c r="C215" s="258"/>
      <c r="D215" s="238" t="s">
        <v>148</v>
      </c>
      <c r="E215" s="259" t="s">
        <v>1</v>
      </c>
      <c r="F215" s="260" t="s">
        <v>163</v>
      </c>
      <c r="G215" s="258"/>
      <c r="H215" s="261">
        <v>1424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7" t="s">
        <v>148</v>
      </c>
      <c r="AU215" s="267" t="s">
        <v>87</v>
      </c>
      <c r="AV215" s="14" t="s">
        <v>96</v>
      </c>
      <c r="AW215" s="14" t="s">
        <v>35</v>
      </c>
      <c r="AX215" s="14" t="s">
        <v>85</v>
      </c>
      <c r="AY215" s="267" t="s">
        <v>136</v>
      </c>
    </row>
    <row r="216" spans="1:65" s="2" customFormat="1" ht="33" customHeight="1">
      <c r="A216" s="37"/>
      <c r="B216" s="38"/>
      <c r="C216" s="225" t="s">
        <v>274</v>
      </c>
      <c r="D216" s="225" t="s">
        <v>138</v>
      </c>
      <c r="E216" s="226" t="s">
        <v>275</v>
      </c>
      <c r="F216" s="227" t="s">
        <v>276</v>
      </c>
      <c r="G216" s="228" t="s">
        <v>141</v>
      </c>
      <c r="H216" s="229">
        <v>1424</v>
      </c>
      <c r="I216" s="230"/>
      <c r="J216" s="231">
        <f>ROUND(I216*H216,2)</f>
        <v>0</v>
      </c>
      <c r="K216" s="227" t="s">
        <v>142</v>
      </c>
      <c r="L216" s="43"/>
      <c r="M216" s="232" t="s">
        <v>1</v>
      </c>
      <c r="N216" s="233" t="s">
        <v>43</v>
      </c>
      <c r="O216" s="90"/>
      <c r="P216" s="234">
        <f>O216*H216</f>
        <v>0</v>
      </c>
      <c r="Q216" s="234">
        <v>0.18463</v>
      </c>
      <c r="R216" s="234">
        <f>Q216*H216</f>
        <v>262.91312</v>
      </c>
      <c r="S216" s="234">
        <v>0</v>
      </c>
      <c r="T216" s="23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6" t="s">
        <v>96</v>
      </c>
      <c r="AT216" s="236" t="s">
        <v>138</v>
      </c>
      <c r="AU216" s="236" t="s">
        <v>87</v>
      </c>
      <c r="AY216" s="16" t="s">
        <v>136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6" t="s">
        <v>85</v>
      </c>
      <c r="BK216" s="237">
        <f>ROUND(I216*H216,2)</f>
        <v>0</v>
      </c>
      <c r="BL216" s="16" t="s">
        <v>96</v>
      </c>
      <c r="BM216" s="236" t="s">
        <v>277</v>
      </c>
    </row>
    <row r="217" spans="1:47" s="2" customFormat="1" ht="12">
      <c r="A217" s="37"/>
      <c r="B217" s="38"/>
      <c r="C217" s="39"/>
      <c r="D217" s="238" t="s">
        <v>144</v>
      </c>
      <c r="E217" s="39"/>
      <c r="F217" s="239" t="s">
        <v>278</v>
      </c>
      <c r="G217" s="39"/>
      <c r="H217" s="39"/>
      <c r="I217" s="240"/>
      <c r="J217" s="39"/>
      <c r="K217" s="39"/>
      <c r="L217" s="43"/>
      <c r="M217" s="241"/>
      <c r="N217" s="242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144</v>
      </c>
      <c r="AU217" s="16" t="s">
        <v>87</v>
      </c>
    </row>
    <row r="218" spans="1:47" s="2" customFormat="1" ht="12">
      <c r="A218" s="37"/>
      <c r="B218" s="38"/>
      <c r="C218" s="39"/>
      <c r="D218" s="243" t="s">
        <v>146</v>
      </c>
      <c r="E218" s="39"/>
      <c r="F218" s="244" t="s">
        <v>279</v>
      </c>
      <c r="G218" s="39"/>
      <c r="H218" s="39"/>
      <c r="I218" s="240"/>
      <c r="J218" s="39"/>
      <c r="K218" s="39"/>
      <c r="L218" s="43"/>
      <c r="M218" s="241"/>
      <c r="N218" s="242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146</v>
      </c>
      <c r="AU218" s="16" t="s">
        <v>87</v>
      </c>
    </row>
    <row r="219" spans="1:51" s="13" customFormat="1" ht="12">
      <c r="A219" s="13"/>
      <c r="B219" s="245"/>
      <c r="C219" s="246"/>
      <c r="D219" s="238" t="s">
        <v>148</v>
      </c>
      <c r="E219" s="247" t="s">
        <v>1</v>
      </c>
      <c r="F219" s="248" t="s">
        <v>280</v>
      </c>
      <c r="G219" s="246"/>
      <c r="H219" s="249">
        <v>1424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148</v>
      </c>
      <c r="AU219" s="255" t="s">
        <v>87</v>
      </c>
      <c r="AV219" s="13" t="s">
        <v>87</v>
      </c>
      <c r="AW219" s="13" t="s">
        <v>35</v>
      </c>
      <c r="AX219" s="13" t="s">
        <v>78</v>
      </c>
      <c r="AY219" s="255" t="s">
        <v>136</v>
      </c>
    </row>
    <row r="220" spans="1:51" s="14" customFormat="1" ht="12">
      <c r="A220" s="14"/>
      <c r="B220" s="257"/>
      <c r="C220" s="258"/>
      <c r="D220" s="238" t="s">
        <v>148</v>
      </c>
      <c r="E220" s="259" t="s">
        <v>1</v>
      </c>
      <c r="F220" s="260" t="s">
        <v>163</v>
      </c>
      <c r="G220" s="258"/>
      <c r="H220" s="261">
        <v>1424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7" t="s">
        <v>148</v>
      </c>
      <c r="AU220" s="267" t="s">
        <v>87</v>
      </c>
      <c r="AV220" s="14" t="s">
        <v>96</v>
      </c>
      <c r="AW220" s="14" t="s">
        <v>35</v>
      </c>
      <c r="AX220" s="14" t="s">
        <v>85</v>
      </c>
      <c r="AY220" s="267" t="s">
        <v>136</v>
      </c>
    </row>
    <row r="221" spans="1:65" s="2" customFormat="1" ht="24.15" customHeight="1">
      <c r="A221" s="37"/>
      <c r="B221" s="38"/>
      <c r="C221" s="225" t="s">
        <v>7</v>
      </c>
      <c r="D221" s="225" t="s">
        <v>138</v>
      </c>
      <c r="E221" s="226" t="s">
        <v>281</v>
      </c>
      <c r="F221" s="227" t="s">
        <v>282</v>
      </c>
      <c r="G221" s="228" t="s">
        <v>141</v>
      </c>
      <c r="H221" s="229">
        <v>21</v>
      </c>
      <c r="I221" s="230"/>
      <c r="J221" s="231">
        <f>ROUND(I221*H221,2)</f>
        <v>0</v>
      </c>
      <c r="K221" s="227" t="s">
        <v>142</v>
      </c>
      <c r="L221" s="43"/>
      <c r="M221" s="232" t="s">
        <v>1</v>
      </c>
      <c r="N221" s="233" t="s">
        <v>43</v>
      </c>
      <c r="O221" s="90"/>
      <c r="P221" s="234">
        <f>O221*H221</f>
        <v>0</v>
      </c>
      <c r="Q221" s="234">
        <v>0.38314</v>
      </c>
      <c r="R221" s="234">
        <f>Q221*H221</f>
        <v>8.04594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96</v>
      </c>
      <c r="AT221" s="236" t="s">
        <v>138</v>
      </c>
      <c r="AU221" s="236" t="s">
        <v>87</v>
      </c>
      <c r="AY221" s="16" t="s">
        <v>136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85</v>
      </c>
      <c r="BK221" s="237">
        <f>ROUND(I221*H221,2)</f>
        <v>0</v>
      </c>
      <c r="BL221" s="16" t="s">
        <v>96</v>
      </c>
      <c r="BM221" s="236" t="s">
        <v>283</v>
      </c>
    </row>
    <row r="222" spans="1:47" s="2" customFormat="1" ht="12">
      <c r="A222" s="37"/>
      <c r="B222" s="38"/>
      <c r="C222" s="39"/>
      <c r="D222" s="238" t="s">
        <v>144</v>
      </c>
      <c r="E222" s="39"/>
      <c r="F222" s="239" t="s">
        <v>284</v>
      </c>
      <c r="G222" s="39"/>
      <c r="H222" s="39"/>
      <c r="I222" s="240"/>
      <c r="J222" s="39"/>
      <c r="K222" s="39"/>
      <c r="L222" s="43"/>
      <c r="M222" s="241"/>
      <c r="N222" s="242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144</v>
      </c>
      <c r="AU222" s="16" t="s">
        <v>87</v>
      </c>
    </row>
    <row r="223" spans="1:47" s="2" customFormat="1" ht="12">
      <c r="A223" s="37"/>
      <c r="B223" s="38"/>
      <c r="C223" s="39"/>
      <c r="D223" s="243" t="s">
        <v>146</v>
      </c>
      <c r="E223" s="39"/>
      <c r="F223" s="244" t="s">
        <v>285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146</v>
      </c>
      <c r="AU223" s="16" t="s">
        <v>87</v>
      </c>
    </row>
    <row r="224" spans="1:51" s="13" customFormat="1" ht="12">
      <c r="A224" s="13"/>
      <c r="B224" s="245"/>
      <c r="C224" s="246"/>
      <c r="D224" s="238" t="s">
        <v>148</v>
      </c>
      <c r="E224" s="247" t="s">
        <v>1</v>
      </c>
      <c r="F224" s="248" t="s">
        <v>149</v>
      </c>
      <c r="G224" s="246"/>
      <c r="H224" s="249">
        <v>21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148</v>
      </c>
      <c r="AU224" s="255" t="s">
        <v>87</v>
      </c>
      <c r="AV224" s="13" t="s">
        <v>87</v>
      </c>
      <c r="AW224" s="13" t="s">
        <v>35</v>
      </c>
      <c r="AX224" s="13" t="s">
        <v>85</v>
      </c>
      <c r="AY224" s="255" t="s">
        <v>136</v>
      </c>
    </row>
    <row r="225" spans="1:65" s="2" customFormat="1" ht="37.8" customHeight="1">
      <c r="A225" s="37"/>
      <c r="B225" s="38"/>
      <c r="C225" s="225" t="s">
        <v>286</v>
      </c>
      <c r="D225" s="225" t="s">
        <v>138</v>
      </c>
      <c r="E225" s="226" t="s">
        <v>287</v>
      </c>
      <c r="F225" s="227" t="s">
        <v>288</v>
      </c>
      <c r="G225" s="228" t="s">
        <v>141</v>
      </c>
      <c r="H225" s="229">
        <v>1424</v>
      </c>
      <c r="I225" s="230"/>
      <c r="J225" s="231">
        <f>ROUND(I225*H225,2)</f>
        <v>0</v>
      </c>
      <c r="K225" s="227" t="s">
        <v>142</v>
      </c>
      <c r="L225" s="43"/>
      <c r="M225" s="232" t="s">
        <v>1</v>
      </c>
      <c r="N225" s="233" t="s">
        <v>43</v>
      </c>
      <c r="O225" s="90"/>
      <c r="P225" s="234">
        <f>O225*H225</f>
        <v>0</v>
      </c>
      <c r="Q225" s="234">
        <v>0</v>
      </c>
      <c r="R225" s="234">
        <f>Q225*H225</f>
        <v>0</v>
      </c>
      <c r="S225" s="234">
        <v>0</v>
      </c>
      <c r="T225" s="23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6" t="s">
        <v>96</v>
      </c>
      <c r="AT225" s="236" t="s">
        <v>138</v>
      </c>
      <c r="AU225" s="236" t="s">
        <v>87</v>
      </c>
      <c r="AY225" s="16" t="s">
        <v>136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6" t="s">
        <v>85</v>
      </c>
      <c r="BK225" s="237">
        <f>ROUND(I225*H225,2)</f>
        <v>0</v>
      </c>
      <c r="BL225" s="16" t="s">
        <v>96</v>
      </c>
      <c r="BM225" s="236" t="s">
        <v>289</v>
      </c>
    </row>
    <row r="226" spans="1:47" s="2" customFormat="1" ht="12">
      <c r="A226" s="37"/>
      <c r="B226" s="38"/>
      <c r="C226" s="39"/>
      <c r="D226" s="238" t="s">
        <v>144</v>
      </c>
      <c r="E226" s="39"/>
      <c r="F226" s="239" t="s">
        <v>290</v>
      </c>
      <c r="G226" s="39"/>
      <c r="H226" s="39"/>
      <c r="I226" s="240"/>
      <c r="J226" s="39"/>
      <c r="K226" s="39"/>
      <c r="L226" s="43"/>
      <c r="M226" s="241"/>
      <c r="N226" s="242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144</v>
      </c>
      <c r="AU226" s="16" t="s">
        <v>87</v>
      </c>
    </row>
    <row r="227" spans="1:47" s="2" customFormat="1" ht="12">
      <c r="A227" s="37"/>
      <c r="B227" s="38"/>
      <c r="C227" s="39"/>
      <c r="D227" s="243" t="s">
        <v>146</v>
      </c>
      <c r="E227" s="39"/>
      <c r="F227" s="244" t="s">
        <v>291</v>
      </c>
      <c r="G227" s="39"/>
      <c r="H227" s="39"/>
      <c r="I227" s="240"/>
      <c r="J227" s="39"/>
      <c r="K227" s="39"/>
      <c r="L227" s="43"/>
      <c r="M227" s="241"/>
      <c r="N227" s="242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146</v>
      </c>
      <c r="AU227" s="16" t="s">
        <v>87</v>
      </c>
    </row>
    <row r="228" spans="1:51" s="13" customFormat="1" ht="12">
      <c r="A228" s="13"/>
      <c r="B228" s="245"/>
      <c r="C228" s="246"/>
      <c r="D228" s="238" t="s">
        <v>148</v>
      </c>
      <c r="E228" s="247" t="s">
        <v>1</v>
      </c>
      <c r="F228" s="248" t="s">
        <v>162</v>
      </c>
      <c r="G228" s="246"/>
      <c r="H228" s="249">
        <v>1424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5" t="s">
        <v>148</v>
      </c>
      <c r="AU228" s="255" t="s">
        <v>87</v>
      </c>
      <c r="AV228" s="13" t="s">
        <v>87</v>
      </c>
      <c r="AW228" s="13" t="s">
        <v>35</v>
      </c>
      <c r="AX228" s="13" t="s">
        <v>78</v>
      </c>
      <c r="AY228" s="255" t="s">
        <v>136</v>
      </c>
    </row>
    <row r="229" spans="1:51" s="14" customFormat="1" ht="12">
      <c r="A229" s="14"/>
      <c r="B229" s="257"/>
      <c r="C229" s="258"/>
      <c r="D229" s="238" t="s">
        <v>148</v>
      </c>
      <c r="E229" s="259" t="s">
        <v>1</v>
      </c>
      <c r="F229" s="260" t="s">
        <v>163</v>
      </c>
      <c r="G229" s="258"/>
      <c r="H229" s="261">
        <v>1424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7" t="s">
        <v>148</v>
      </c>
      <c r="AU229" s="267" t="s">
        <v>87</v>
      </c>
      <c r="AV229" s="14" t="s">
        <v>96</v>
      </c>
      <c r="AW229" s="14" t="s">
        <v>35</v>
      </c>
      <c r="AX229" s="14" t="s">
        <v>85</v>
      </c>
      <c r="AY229" s="267" t="s">
        <v>136</v>
      </c>
    </row>
    <row r="230" spans="1:65" s="2" customFormat="1" ht="16.5" customHeight="1">
      <c r="A230" s="37"/>
      <c r="B230" s="38"/>
      <c r="C230" s="268" t="s">
        <v>292</v>
      </c>
      <c r="D230" s="268" t="s">
        <v>228</v>
      </c>
      <c r="E230" s="269" t="s">
        <v>293</v>
      </c>
      <c r="F230" s="270" t="s">
        <v>294</v>
      </c>
      <c r="G230" s="271" t="s">
        <v>231</v>
      </c>
      <c r="H230" s="272">
        <v>33.094</v>
      </c>
      <c r="I230" s="273"/>
      <c r="J230" s="274">
        <f>ROUND(I230*H230,2)</f>
        <v>0</v>
      </c>
      <c r="K230" s="270" t="s">
        <v>142</v>
      </c>
      <c r="L230" s="275"/>
      <c r="M230" s="276" t="s">
        <v>1</v>
      </c>
      <c r="N230" s="277" t="s">
        <v>43</v>
      </c>
      <c r="O230" s="90"/>
      <c r="P230" s="234">
        <f>O230*H230</f>
        <v>0</v>
      </c>
      <c r="Q230" s="234">
        <v>1</v>
      </c>
      <c r="R230" s="234">
        <f>Q230*H230</f>
        <v>33.094</v>
      </c>
      <c r="S230" s="234">
        <v>0</v>
      </c>
      <c r="T230" s="23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6" t="s">
        <v>190</v>
      </c>
      <c r="AT230" s="236" t="s">
        <v>228</v>
      </c>
      <c r="AU230" s="236" t="s">
        <v>87</v>
      </c>
      <c r="AY230" s="16" t="s">
        <v>136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6" t="s">
        <v>85</v>
      </c>
      <c r="BK230" s="237">
        <f>ROUND(I230*H230,2)</f>
        <v>0</v>
      </c>
      <c r="BL230" s="16" t="s">
        <v>96</v>
      </c>
      <c r="BM230" s="236" t="s">
        <v>295</v>
      </c>
    </row>
    <row r="231" spans="1:47" s="2" customFormat="1" ht="12">
      <c r="A231" s="37"/>
      <c r="B231" s="38"/>
      <c r="C231" s="39"/>
      <c r="D231" s="238" t="s">
        <v>144</v>
      </c>
      <c r="E231" s="39"/>
      <c r="F231" s="239" t="s">
        <v>294</v>
      </c>
      <c r="G231" s="39"/>
      <c r="H231" s="39"/>
      <c r="I231" s="240"/>
      <c r="J231" s="39"/>
      <c r="K231" s="39"/>
      <c r="L231" s="43"/>
      <c r="M231" s="241"/>
      <c r="N231" s="242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144</v>
      </c>
      <c r="AU231" s="16" t="s">
        <v>87</v>
      </c>
    </row>
    <row r="232" spans="1:47" s="2" customFormat="1" ht="12">
      <c r="A232" s="37"/>
      <c r="B232" s="38"/>
      <c r="C232" s="39"/>
      <c r="D232" s="238" t="s">
        <v>160</v>
      </c>
      <c r="E232" s="39"/>
      <c r="F232" s="256" t="s">
        <v>296</v>
      </c>
      <c r="G232" s="39"/>
      <c r="H232" s="39"/>
      <c r="I232" s="240"/>
      <c r="J232" s="39"/>
      <c r="K232" s="39"/>
      <c r="L232" s="43"/>
      <c r="M232" s="241"/>
      <c r="N232" s="242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160</v>
      </c>
      <c r="AU232" s="16" t="s">
        <v>87</v>
      </c>
    </row>
    <row r="233" spans="1:51" s="13" customFormat="1" ht="12">
      <c r="A233" s="13"/>
      <c r="B233" s="245"/>
      <c r="C233" s="246"/>
      <c r="D233" s="238" t="s">
        <v>148</v>
      </c>
      <c r="E233" s="247" t="s">
        <v>1</v>
      </c>
      <c r="F233" s="248" t="s">
        <v>297</v>
      </c>
      <c r="G233" s="246"/>
      <c r="H233" s="249">
        <v>33.094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148</v>
      </c>
      <c r="AU233" s="255" t="s">
        <v>87</v>
      </c>
      <c r="AV233" s="13" t="s">
        <v>87</v>
      </c>
      <c r="AW233" s="13" t="s">
        <v>35</v>
      </c>
      <c r="AX233" s="13" t="s">
        <v>85</v>
      </c>
      <c r="AY233" s="255" t="s">
        <v>136</v>
      </c>
    </row>
    <row r="234" spans="1:65" s="2" customFormat="1" ht="21.75" customHeight="1">
      <c r="A234" s="37"/>
      <c r="B234" s="38"/>
      <c r="C234" s="268" t="s">
        <v>298</v>
      </c>
      <c r="D234" s="268" t="s">
        <v>228</v>
      </c>
      <c r="E234" s="269" t="s">
        <v>299</v>
      </c>
      <c r="F234" s="270" t="s">
        <v>300</v>
      </c>
      <c r="G234" s="271" t="s">
        <v>231</v>
      </c>
      <c r="H234" s="272">
        <v>13.243</v>
      </c>
      <c r="I234" s="273"/>
      <c r="J234" s="274">
        <f>ROUND(I234*H234,2)</f>
        <v>0</v>
      </c>
      <c r="K234" s="270" t="s">
        <v>142</v>
      </c>
      <c r="L234" s="275"/>
      <c r="M234" s="276" t="s">
        <v>1</v>
      </c>
      <c r="N234" s="277" t="s">
        <v>43</v>
      </c>
      <c r="O234" s="90"/>
      <c r="P234" s="234">
        <f>O234*H234</f>
        <v>0</v>
      </c>
      <c r="Q234" s="234">
        <v>1</v>
      </c>
      <c r="R234" s="234">
        <f>Q234*H234</f>
        <v>13.243</v>
      </c>
      <c r="S234" s="234">
        <v>0</v>
      </c>
      <c r="T234" s="235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6" t="s">
        <v>190</v>
      </c>
      <c r="AT234" s="236" t="s">
        <v>228</v>
      </c>
      <c r="AU234" s="236" t="s">
        <v>87</v>
      </c>
      <c r="AY234" s="16" t="s">
        <v>136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6" t="s">
        <v>85</v>
      </c>
      <c r="BK234" s="237">
        <f>ROUND(I234*H234,2)</f>
        <v>0</v>
      </c>
      <c r="BL234" s="16" t="s">
        <v>96</v>
      </c>
      <c r="BM234" s="236" t="s">
        <v>301</v>
      </c>
    </row>
    <row r="235" spans="1:47" s="2" customFormat="1" ht="12">
      <c r="A235" s="37"/>
      <c r="B235" s="38"/>
      <c r="C235" s="39"/>
      <c r="D235" s="238" t="s">
        <v>144</v>
      </c>
      <c r="E235" s="39"/>
      <c r="F235" s="239" t="s">
        <v>300</v>
      </c>
      <c r="G235" s="39"/>
      <c r="H235" s="39"/>
      <c r="I235" s="240"/>
      <c r="J235" s="39"/>
      <c r="K235" s="39"/>
      <c r="L235" s="43"/>
      <c r="M235" s="241"/>
      <c r="N235" s="242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144</v>
      </c>
      <c r="AU235" s="16" t="s">
        <v>87</v>
      </c>
    </row>
    <row r="236" spans="1:47" s="2" customFormat="1" ht="12">
      <c r="A236" s="37"/>
      <c r="B236" s="38"/>
      <c r="C236" s="39"/>
      <c r="D236" s="238" t="s">
        <v>160</v>
      </c>
      <c r="E236" s="39"/>
      <c r="F236" s="256" t="s">
        <v>302</v>
      </c>
      <c r="G236" s="39"/>
      <c r="H236" s="39"/>
      <c r="I236" s="240"/>
      <c r="J236" s="39"/>
      <c r="K236" s="39"/>
      <c r="L236" s="43"/>
      <c r="M236" s="241"/>
      <c r="N236" s="242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160</v>
      </c>
      <c r="AU236" s="16" t="s">
        <v>87</v>
      </c>
    </row>
    <row r="237" spans="1:51" s="13" customFormat="1" ht="12">
      <c r="A237" s="13"/>
      <c r="B237" s="245"/>
      <c r="C237" s="246"/>
      <c r="D237" s="238" t="s">
        <v>148</v>
      </c>
      <c r="E237" s="247" t="s">
        <v>1</v>
      </c>
      <c r="F237" s="248" t="s">
        <v>303</v>
      </c>
      <c r="G237" s="246"/>
      <c r="H237" s="249">
        <v>13.243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148</v>
      </c>
      <c r="AU237" s="255" t="s">
        <v>87</v>
      </c>
      <c r="AV237" s="13" t="s">
        <v>87</v>
      </c>
      <c r="AW237" s="13" t="s">
        <v>35</v>
      </c>
      <c r="AX237" s="13" t="s">
        <v>85</v>
      </c>
      <c r="AY237" s="255" t="s">
        <v>136</v>
      </c>
    </row>
    <row r="238" spans="1:65" s="2" customFormat="1" ht="24.15" customHeight="1">
      <c r="A238" s="37"/>
      <c r="B238" s="38"/>
      <c r="C238" s="225" t="s">
        <v>304</v>
      </c>
      <c r="D238" s="225" t="s">
        <v>138</v>
      </c>
      <c r="E238" s="226" t="s">
        <v>305</v>
      </c>
      <c r="F238" s="227" t="s">
        <v>306</v>
      </c>
      <c r="G238" s="228" t="s">
        <v>141</v>
      </c>
      <c r="H238" s="229">
        <v>1424</v>
      </c>
      <c r="I238" s="230"/>
      <c r="J238" s="231">
        <f>ROUND(I238*H238,2)</f>
        <v>0</v>
      </c>
      <c r="K238" s="227" t="s">
        <v>142</v>
      </c>
      <c r="L238" s="43"/>
      <c r="M238" s="232" t="s">
        <v>1</v>
      </c>
      <c r="N238" s="233" t="s">
        <v>43</v>
      </c>
      <c r="O238" s="90"/>
      <c r="P238" s="234">
        <f>O238*H238</f>
        <v>0</v>
      </c>
      <c r="Q238" s="234">
        <v>0.00034</v>
      </c>
      <c r="R238" s="234">
        <f>Q238*H238</f>
        <v>0.48416000000000003</v>
      </c>
      <c r="S238" s="234">
        <v>0</v>
      </c>
      <c r="T238" s="23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6" t="s">
        <v>96</v>
      </c>
      <c r="AT238" s="236" t="s">
        <v>138</v>
      </c>
      <c r="AU238" s="236" t="s">
        <v>87</v>
      </c>
      <c r="AY238" s="16" t="s">
        <v>136</v>
      </c>
      <c r="BE238" s="237">
        <f>IF(N238="základní",J238,0)</f>
        <v>0</v>
      </c>
      <c r="BF238" s="237">
        <f>IF(N238="snížená",J238,0)</f>
        <v>0</v>
      </c>
      <c r="BG238" s="237">
        <f>IF(N238="zákl. přenesená",J238,0)</f>
        <v>0</v>
      </c>
      <c r="BH238" s="237">
        <f>IF(N238="sníž. přenesená",J238,0)</f>
        <v>0</v>
      </c>
      <c r="BI238" s="237">
        <f>IF(N238="nulová",J238,0)</f>
        <v>0</v>
      </c>
      <c r="BJ238" s="16" t="s">
        <v>85</v>
      </c>
      <c r="BK238" s="237">
        <f>ROUND(I238*H238,2)</f>
        <v>0</v>
      </c>
      <c r="BL238" s="16" t="s">
        <v>96</v>
      </c>
      <c r="BM238" s="236" t="s">
        <v>307</v>
      </c>
    </row>
    <row r="239" spans="1:47" s="2" customFormat="1" ht="12">
      <c r="A239" s="37"/>
      <c r="B239" s="38"/>
      <c r="C239" s="39"/>
      <c r="D239" s="238" t="s">
        <v>144</v>
      </c>
      <c r="E239" s="39"/>
      <c r="F239" s="239" t="s">
        <v>308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144</v>
      </c>
      <c r="AU239" s="16" t="s">
        <v>87</v>
      </c>
    </row>
    <row r="240" spans="1:47" s="2" customFormat="1" ht="12">
      <c r="A240" s="37"/>
      <c r="B240" s="38"/>
      <c r="C240" s="39"/>
      <c r="D240" s="243" t="s">
        <v>146</v>
      </c>
      <c r="E240" s="39"/>
      <c r="F240" s="244" t="s">
        <v>309</v>
      </c>
      <c r="G240" s="39"/>
      <c r="H240" s="39"/>
      <c r="I240" s="240"/>
      <c r="J240" s="39"/>
      <c r="K240" s="39"/>
      <c r="L240" s="43"/>
      <c r="M240" s="241"/>
      <c r="N240" s="242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146</v>
      </c>
      <c r="AU240" s="16" t="s">
        <v>87</v>
      </c>
    </row>
    <row r="241" spans="1:51" s="13" customFormat="1" ht="12">
      <c r="A241" s="13"/>
      <c r="B241" s="245"/>
      <c r="C241" s="246"/>
      <c r="D241" s="238" t="s">
        <v>148</v>
      </c>
      <c r="E241" s="247" t="s">
        <v>1</v>
      </c>
      <c r="F241" s="248" t="s">
        <v>280</v>
      </c>
      <c r="G241" s="246"/>
      <c r="H241" s="249">
        <v>1424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148</v>
      </c>
      <c r="AU241" s="255" t="s">
        <v>87</v>
      </c>
      <c r="AV241" s="13" t="s">
        <v>87</v>
      </c>
      <c r="AW241" s="13" t="s">
        <v>35</v>
      </c>
      <c r="AX241" s="13" t="s">
        <v>78</v>
      </c>
      <c r="AY241" s="255" t="s">
        <v>136</v>
      </c>
    </row>
    <row r="242" spans="1:51" s="14" customFormat="1" ht="12">
      <c r="A242" s="14"/>
      <c r="B242" s="257"/>
      <c r="C242" s="258"/>
      <c r="D242" s="238" t="s">
        <v>148</v>
      </c>
      <c r="E242" s="259" t="s">
        <v>1</v>
      </c>
      <c r="F242" s="260" t="s">
        <v>163</v>
      </c>
      <c r="G242" s="258"/>
      <c r="H242" s="261">
        <v>1424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7" t="s">
        <v>148</v>
      </c>
      <c r="AU242" s="267" t="s">
        <v>87</v>
      </c>
      <c r="AV242" s="14" t="s">
        <v>96</v>
      </c>
      <c r="AW242" s="14" t="s">
        <v>35</v>
      </c>
      <c r="AX242" s="14" t="s">
        <v>85</v>
      </c>
      <c r="AY242" s="267" t="s">
        <v>136</v>
      </c>
    </row>
    <row r="243" spans="1:65" s="2" customFormat="1" ht="24.15" customHeight="1">
      <c r="A243" s="37"/>
      <c r="B243" s="38"/>
      <c r="C243" s="225" t="s">
        <v>310</v>
      </c>
      <c r="D243" s="225" t="s">
        <v>138</v>
      </c>
      <c r="E243" s="226" t="s">
        <v>311</v>
      </c>
      <c r="F243" s="227" t="s">
        <v>312</v>
      </c>
      <c r="G243" s="228" t="s">
        <v>141</v>
      </c>
      <c r="H243" s="229">
        <v>1424</v>
      </c>
      <c r="I243" s="230"/>
      <c r="J243" s="231">
        <f>ROUND(I243*H243,2)</f>
        <v>0</v>
      </c>
      <c r="K243" s="227" t="s">
        <v>142</v>
      </c>
      <c r="L243" s="43"/>
      <c r="M243" s="232" t="s">
        <v>1</v>
      </c>
      <c r="N243" s="233" t="s">
        <v>43</v>
      </c>
      <c r="O243" s="90"/>
      <c r="P243" s="234">
        <f>O243*H243</f>
        <v>0</v>
      </c>
      <c r="Q243" s="234">
        <v>0.00041</v>
      </c>
      <c r="R243" s="234">
        <f>Q243*H243</f>
        <v>0.58384</v>
      </c>
      <c r="S243" s="234">
        <v>0</v>
      </c>
      <c r="T243" s="23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6" t="s">
        <v>96</v>
      </c>
      <c r="AT243" s="236" t="s">
        <v>138</v>
      </c>
      <c r="AU243" s="236" t="s">
        <v>87</v>
      </c>
      <c r="AY243" s="16" t="s">
        <v>136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6" t="s">
        <v>85</v>
      </c>
      <c r="BK243" s="237">
        <f>ROUND(I243*H243,2)</f>
        <v>0</v>
      </c>
      <c r="BL243" s="16" t="s">
        <v>96</v>
      </c>
      <c r="BM243" s="236" t="s">
        <v>313</v>
      </c>
    </row>
    <row r="244" spans="1:47" s="2" customFormat="1" ht="12">
      <c r="A244" s="37"/>
      <c r="B244" s="38"/>
      <c r="C244" s="39"/>
      <c r="D244" s="238" t="s">
        <v>144</v>
      </c>
      <c r="E244" s="39"/>
      <c r="F244" s="239" t="s">
        <v>314</v>
      </c>
      <c r="G244" s="39"/>
      <c r="H244" s="39"/>
      <c r="I244" s="240"/>
      <c r="J244" s="39"/>
      <c r="K244" s="39"/>
      <c r="L244" s="43"/>
      <c r="M244" s="241"/>
      <c r="N244" s="242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144</v>
      </c>
      <c r="AU244" s="16" t="s">
        <v>87</v>
      </c>
    </row>
    <row r="245" spans="1:47" s="2" customFormat="1" ht="12">
      <c r="A245" s="37"/>
      <c r="B245" s="38"/>
      <c r="C245" s="39"/>
      <c r="D245" s="243" t="s">
        <v>146</v>
      </c>
      <c r="E245" s="39"/>
      <c r="F245" s="244" t="s">
        <v>315</v>
      </c>
      <c r="G245" s="39"/>
      <c r="H245" s="39"/>
      <c r="I245" s="240"/>
      <c r="J245" s="39"/>
      <c r="K245" s="39"/>
      <c r="L245" s="43"/>
      <c r="M245" s="241"/>
      <c r="N245" s="242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146</v>
      </c>
      <c r="AU245" s="16" t="s">
        <v>87</v>
      </c>
    </row>
    <row r="246" spans="1:51" s="13" customFormat="1" ht="12">
      <c r="A246" s="13"/>
      <c r="B246" s="245"/>
      <c r="C246" s="246"/>
      <c r="D246" s="238" t="s">
        <v>148</v>
      </c>
      <c r="E246" s="247" t="s">
        <v>1</v>
      </c>
      <c r="F246" s="248" t="s">
        <v>280</v>
      </c>
      <c r="G246" s="246"/>
      <c r="H246" s="249">
        <v>1424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148</v>
      </c>
      <c r="AU246" s="255" t="s">
        <v>87</v>
      </c>
      <c r="AV246" s="13" t="s">
        <v>87</v>
      </c>
      <c r="AW246" s="13" t="s">
        <v>35</v>
      </c>
      <c r="AX246" s="13" t="s">
        <v>78</v>
      </c>
      <c r="AY246" s="255" t="s">
        <v>136</v>
      </c>
    </row>
    <row r="247" spans="1:51" s="14" customFormat="1" ht="12">
      <c r="A247" s="14"/>
      <c r="B247" s="257"/>
      <c r="C247" s="258"/>
      <c r="D247" s="238" t="s">
        <v>148</v>
      </c>
      <c r="E247" s="259" t="s">
        <v>1</v>
      </c>
      <c r="F247" s="260" t="s">
        <v>163</v>
      </c>
      <c r="G247" s="258"/>
      <c r="H247" s="261">
        <v>1424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7" t="s">
        <v>148</v>
      </c>
      <c r="AU247" s="267" t="s">
        <v>87</v>
      </c>
      <c r="AV247" s="14" t="s">
        <v>96</v>
      </c>
      <c r="AW247" s="14" t="s">
        <v>35</v>
      </c>
      <c r="AX247" s="14" t="s">
        <v>85</v>
      </c>
      <c r="AY247" s="267" t="s">
        <v>136</v>
      </c>
    </row>
    <row r="248" spans="1:65" s="2" customFormat="1" ht="33" customHeight="1">
      <c r="A248" s="37"/>
      <c r="B248" s="38"/>
      <c r="C248" s="225" t="s">
        <v>316</v>
      </c>
      <c r="D248" s="225" t="s">
        <v>138</v>
      </c>
      <c r="E248" s="226" t="s">
        <v>317</v>
      </c>
      <c r="F248" s="227" t="s">
        <v>318</v>
      </c>
      <c r="G248" s="228" t="s">
        <v>141</v>
      </c>
      <c r="H248" s="229">
        <v>1424</v>
      </c>
      <c r="I248" s="230"/>
      <c r="J248" s="231">
        <f>ROUND(I248*H248,2)</f>
        <v>0</v>
      </c>
      <c r="K248" s="227" t="s">
        <v>142</v>
      </c>
      <c r="L248" s="43"/>
      <c r="M248" s="232" t="s">
        <v>1</v>
      </c>
      <c r="N248" s="233" t="s">
        <v>43</v>
      </c>
      <c r="O248" s="90"/>
      <c r="P248" s="234">
        <f>O248*H248</f>
        <v>0</v>
      </c>
      <c r="Q248" s="234">
        <v>0</v>
      </c>
      <c r="R248" s="234">
        <f>Q248*H248</f>
        <v>0</v>
      </c>
      <c r="S248" s="234">
        <v>0</v>
      </c>
      <c r="T248" s="23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6" t="s">
        <v>96</v>
      </c>
      <c r="AT248" s="236" t="s">
        <v>138</v>
      </c>
      <c r="AU248" s="236" t="s">
        <v>87</v>
      </c>
      <c r="AY248" s="16" t="s">
        <v>136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6" t="s">
        <v>85</v>
      </c>
      <c r="BK248" s="237">
        <f>ROUND(I248*H248,2)</f>
        <v>0</v>
      </c>
      <c r="BL248" s="16" t="s">
        <v>96</v>
      </c>
      <c r="BM248" s="236" t="s">
        <v>319</v>
      </c>
    </row>
    <row r="249" spans="1:47" s="2" customFormat="1" ht="12">
      <c r="A249" s="37"/>
      <c r="B249" s="38"/>
      <c r="C249" s="39"/>
      <c r="D249" s="238" t="s">
        <v>144</v>
      </c>
      <c r="E249" s="39"/>
      <c r="F249" s="239" t="s">
        <v>320</v>
      </c>
      <c r="G249" s="39"/>
      <c r="H249" s="39"/>
      <c r="I249" s="240"/>
      <c r="J249" s="39"/>
      <c r="K249" s="39"/>
      <c r="L249" s="43"/>
      <c r="M249" s="241"/>
      <c r="N249" s="242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144</v>
      </c>
      <c r="AU249" s="16" t="s">
        <v>87</v>
      </c>
    </row>
    <row r="250" spans="1:47" s="2" customFormat="1" ht="12">
      <c r="A250" s="37"/>
      <c r="B250" s="38"/>
      <c r="C250" s="39"/>
      <c r="D250" s="243" t="s">
        <v>146</v>
      </c>
      <c r="E250" s="39"/>
      <c r="F250" s="244" t="s">
        <v>321</v>
      </c>
      <c r="G250" s="39"/>
      <c r="H250" s="39"/>
      <c r="I250" s="240"/>
      <c r="J250" s="39"/>
      <c r="K250" s="39"/>
      <c r="L250" s="43"/>
      <c r="M250" s="241"/>
      <c r="N250" s="242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146</v>
      </c>
      <c r="AU250" s="16" t="s">
        <v>87</v>
      </c>
    </row>
    <row r="251" spans="1:51" s="13" customFormat="1" ht="12">
      <c r="A251" s="13"/>
      <c r="B251" s="245"/>
      <c r="C251" s="246"/>
      <c r="D251" s="238" t="s">
        <v>148</v>
      </c>
      <c r="E251" s="247" t="s">
        <v>1</v>
      </c>
      <c r="F251" s="248" t="s">
        <v>280</v>
      </c>
      <c r="G251" s="246"/>
      <c r="H251" s="249">
        <v>1424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5" t="s">
        <v>148</v>
      </c>
      <c r="AU251" s="255" t="s">
        <v>87</v>
      </c>
      <c r="AV251" s="13" t="s">
        <v>87</v>
      </c>
      <c r="AW251" s="13" t="s">
        <v>35</v>
      </c>
      <c r="AX251" s="13" t="s">
        <v>78</v>
      </c>
      <c r="AY251" s="255" t="s">
        <v>136</v>
      </c>
    </row>
    <row r="252" spans="1:51" s="14" customFormat="1" ht="12">
      <c r="A252" s="14"/>
      <c r="B252" s="257"/>
      <c r="C252" s="258"/>
      <c r="D252" s="238" t="s">
        <v>148</v>
      </c>
      <c r="E252" s="259" t="s">
        <v>1</v>
      </c>
      <c r="F252" s="260" t="s">
        <v>163</v>
      </c>
      <c r="G252" s="258"/>
      <c r="H252" s="261">
        <v>1424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7" t="s">
        <v>148</v>
      </c>
      <c r="AU252" s="267" t="s">
        <v>87</v>
      </c>
      <c r="AV252" s="14" t="s">
        <v>96</v>
      </c>
      <c r="AW252" s="14" t="s">
        <v>35</v>
      </c>
      <c r="AX252" s="14" t="s">
        <v>85</v>
      </c>
      <c r="AY252" s="267" t="s">
        <v>136</v>
      </c>
    </row>
    <row r="253" spans="1:65" s="2" customFormat="1" ht="24.15" customHeight="1">
      <c r="A253" s="37"/>
      <c r="B253" s="38"/>
      <c r="C253" s="225" t="s">
        <v>322</v>
      </c>
      <c r="D253" s="225" t="s">
        <v>138</v>
      </c>
      <c r="E253" s="226" t="s">
        <v>323</v>
      </c>
      <c r="F253" s="227" t="s">
        <v>324</v>
      </c>
      <c r="G253" s="228" t="s">
        <v>141</v>
      </c>
      <c r="H253" s="229">
        <v>21</v>
      </c>
      <c r="I253" s="230"/>
      <c r="J253" s="231">
        <f>ROUND(I253*H253,2)</f>
        <v>0</v>
      </c>
      <c r="K253" s="227" t="s">
        <v>142</v>
      </c>
      <c r="L253" s="43"/>
      <c r="M253" s="232" t="s">
        <v>1</v>
      </c>
      <c r="N253" s="233" t="s">
        <v>43</v>
      </c>
      <c r="O253" s="90"/>
      <c r="P253" s="234">
        <f>O253*H253</f>
        <v>0</v>
      </c>
      <c r="Q253" s="234">
        <v>0.1837</v>
      </c>
      <c r="R253" s="234">
        <f>Q253*H253</f>
        <v>3.8577</v>
      </c>
      <c r="S253" s="234">
        <v>0</v>
      </c>
      <c r="T253" s="23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6" t="s">
        <v>96</v>
      </c>
      <c r="AT253" s="236" t="s">
        <v>138</v>
      </c>
      <c r="AU253" s="236" t="s">
        <v>87</v>
      </c>
      <c r="AY253" s="16" t="s">
        <v>136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6" t="s">
        <v>85</v>
      </c>
      <c r="BK253" s="237">
        <f>ROUND(I253*H253,2)</f>
        <v>0</v>
      </c>
      <c r="BL253" s="16" t="s">
        <v>96</v>
      </c>
      <c r="BM253" s="236" t="s">
        <v>325</v>
      </c>
    </row>
    <row r="254" spans="1:47" s="2" customFormat="1" ht="12">
      <c r="A254" s="37"/>
      <c r="B254" s="38"/>
      <c r="C254" s="39"/>
      <c r="D254" s="238" t="s">
        <v>144</v>
      </c>
      <c r="E254" s="39"/>
      <c r="F254" s="239" t="s">
        <v>326</v>
      </c>
      <c r="G254" s="39"/>
      <c r="H254" s="39"/>
      <c r="I254" s="240"/>
      <c r="J254" s="39"/>
      <c r="K254" s="39"/>
      <c r="L254" s="43"/>
      <c r="M254" s="241"/>
      <c r="N254" s="242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144</v>
      </c>
      <c r="AU254" s="16" t="s">
        <v>87</v>
      </c>
    </row>
    <row r="255" spans="1:47" s="2" customFormat="1" ht="12">
      <c r="A255" s="37"/>
      <c r="B255" s="38"/>
      <c r="C255" s="39"/>
      <c r="D255" s="243" t="s">
        <v>146</v>
      </c>
      <c r="E255" s="39"/>
      <c r="F255" s="244" t="s">
        <v>327</v>
      </c>
      <c r="G255" s="39"/>
      <c r="H255" s="39"/>
      <c r="I255" s="240"/>
      <c r="J255" s="39"/>
      <c r="K255" s="39"/>
      <c r="L255" s="43"/>
      <c r="M255" s="241"/>
      <c r="N255" s="242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146</v>
      </c>
      <c r="AU255" s="16" t="s">
        <v>87</v>
      </c>
    </row>
    <row r="256" spans="1:51" s="13" customFormat="1" ht="12">
      <c r="A256" s="13"/>
      <c r="B256" s="245"/>
      <c r="C256" s="246"/>
      <c r="D256" s="238" t="s">
        <v>148</v>
      </c>
      <c r="E256" s="247" t="s">
        <v>1</v>
      </c>
      <c r="F256" s="248" t="s">
        <v>328</v>
      </c>
      <c r="G256" s="246"/>
      <c r="H256" s="249">
        <v>21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148</v>
      </c>
      <c r="AU256" s="255" t="s">
        <v>87</v>
      </c>
      <c r="AV256" s="13" t="s">
        <v>87</v>
      </c>
      <c r="AW256" s="13" t="s">
        <v>35</v>
      </c>
      <c r="AX256" s="13" t="s">
        <v>85</v>
      </c>
      <c r="AY256" s="255" t="s">
        <v>136</v>
      </c>
    </row>
    <row r="257" spans="1:63" s="12" customFormat="1" ht="22.8" customHeight="1">
      <c r="A257" s="12"/>
      <c r="B257" s="209"/>
      <c r="C257" s="210"/>
      <c r="D257" s="211" t="s">
        <v>77</v>
      </c>
      <c r="E257" s="223" t="s">
        <v>196</v>
      </c>
      <c r="F257" s="223" t="s">
        <v>329</v>
      </c>
      <c r="G257" s="210"/>
      <c r="H257" s="210"/>
      <c r="I257" s="213"/>
      <c r="J257" s="224">
        <f>BK257</f>
        <v>0</v>
      </c>
      <c r="K257" s="210"/>
      <c r="L257" s="215"/>
      <c r="M257" s="216"/>
      <c r="N257" s="217"/>
      <c r="O257" s="217"/>
      <c r="P257" s="218">
        <f>SUM(P258:P264)</f>
        <v>0</v>
      </c>
      <c r="Q257" s="217"/>
      <c r="R257" s="218">
        <f>SUM(R258:R264)</f>
        <v>0.84402</v>
      </c>
      <c r="S257" s="217"/>
      <c r="T257" s="219">
        <f>SUM(T258:T264)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0" t="s">
        <v>85</v>
      </c>
      <c r="AT257" s="221" t="s">
        <v>77</v>
      </c>
      <c r="AU257" s="221" t="s">
        <v>85</v>
      </c>
      <c r="AY257" s="220" t="s">
        <v>136</v>
      </c>
      <c r="BK257" s="222">
        <f>SUM(BK258:BK264)</f>
        <v>0</v>
      </c>
    </row>
    <row r="258" spans="1:65" s="2" customFormat="1" ht="24.15" customHeight="1">
      <c r="A258" s="37"/>
      <c r="B258" s="38"/>
      <c r="C258" s="225" t="s">
        <v>330</v>
      </c>
      <c r="D258" s="225" t="s">
        <v>138</v>
      </c>
      <c r="E258" s="226" t="s">
        <v>331</v>
      </c>
      <c r="F258" s="227" t="s">
        <v>332</v>
      </c>
      <c r="G258" s="228" t="s">
        <v>173</v>
      </c>
      <c r="H258" s="229">
        <v>6</v>
      </c>
      <c r="I258" s="230"/>
      <c r="J258" s="231">
        <f>ROUND(I258*H258,2)</f>
        <v>0</v>
      </c>
      <c r="K258" s="227" t="s">
        <v>142</v>
      </c>
      <c r="L258" s="43"/>
      <c r="M258" s="232" t="s">
        <v>1</v>
      </c>
      <c r="N258" s="233" t="s">
        <v>43</v>
      </c>
      <c r="O258" s="90"/>
      <c r="P258" s="234">
        <f>O258*H258</f>
        <v>0</v>
      </c>
      <c r="Q258" s="234">
        <v>0.14067</v>
      </c>
      <c r="R258" s="234">
        <f>Q258*H258</f>
        <v>0.84402</v>
      </c>
      <c r="S258" s="234">
        <v>0</v>
      </c>
      <c r="T258" s="23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6" t="s">
        <v>96</v>
      </c>
      <c r="AT258" s="236" t="s">
        <v>138</v>
      </c>
      <c r="AU258" s="236" t="s">
        <v>87</v>
      </c>
      <c r="AY258" s="16" t="s">
        <v>136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6" t="s">
        <v>85</v>
      </c>
      <c r="BK258" s="237">
        <f>ROUND(I258*H258,2)</f>
        <v>0</v>
      </c>
      <c r="BL258" s="16" t="s">
        <v>96</v>
      </c>
      <c r="BM258" s="236" t="s">
        <v>333</v>
      </c>
    </row>
    <row r="259" spans="1:47" s="2" customFormat="1" ht="12">
      <c r="A259" s="37"/>
      <c r="B259" s="38"/>
      <c r="C259" s="39"/>
      <c r="D259" s="238" t="s">
        <v>144</v>
      </c>
      <c r="E259" s="39"/>
      <c r="F259" s="239" t="s">
        <v>334</v>
      </c>
      <c r="G259" s="39"/>
      <c r="H259" s="39"/>
      <c r="I259" s="240"/>
      <c r="J259" s="39"/>
      <c r="K259" s="39"/>
      <c r="L259" s="43"/>
      <c r="M259" s="241"/>
      <c r="N259" s="242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144</v>
      </c>
      <c r="AU259" s="16" t="s">
        <v>87</v>
      </c>
    </row>
    <row r="260" spans="1:47" s="2" customFormat="1" ht="12">
      <c r="A260" s="37"/>
      <c r="B260" s="38"/>
      <c r="C260" s="39"/>
      <c r="D260" s="243" t="s">
        <v>146</v>
      </c>
      <c r="E260" s="39"/>
      <c r="F260" s="244" t="s">
        <v>335</v>
      </c>
      <c r="G260" s="39"/>
      <c r="H260" s="39"/>
      <c r="I260" s="240"/>
      <c r="J260" s="39"/>
      <c r="K260" s="39"/>
      <c r="L260" s="43"/>
      <c r="M260" s="241"/>
      <c r="N260" s="242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146</v>
      </c>
      <c r="AU260" s="16" t="s">
        <v>87</v>
      </c>
    </row>
    <row r="261" spans="1:51" s="13" customFormat="1" ht="12">
      <c r="A261" s="13"/>
      <c r="B261" s="245"/>
      <c r="C261" s="246"/>
      <c r="D261" s="238" t="s">
        <v>148</v>
      </c>
      <c r="E261" s="247" t="s">
        <v>1</v>
      </c>
      <c r="F261" s="248" t="s">
        <v>177</v>
      </c>
      <c r="G261" s="246"/>
      <c r="H261" s="249">
        <v>6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148</v>
      </c>
      <c r="AU261" s="255" t="s">
        <v>87</v>
      </c>
      <c r="AV261" s="13" t="s">
        <v>87</v>
      </c>
      <c r="AW261" s="13" t="s">
        <v>35</v>
      </c>
      <c r="AX261" s="13" t="s">
        <v>85</v>
      </c>
      <c r="AY261" s="255" t="s">
        <v>136</v>
      </c>
    </row>
    <row r="262" spans="1:65" s="2" customFormat="1" ht="24.15" customHeight="1">
      <c r="A262" s="37"/>
      <c r="B262" s="38"/>
      <c r="C262" s="225" t="s">
        <v>336</v>
      </c>
      <c r="D262" s="225" t="s">
        <v>138</v>
      </c>
      <c r="E262" s="226" t="s">
        <v>337</v>
      </c>
      <c r="F262" s="227" t="s">
        <v>338</v>
      </c>
      <c r="G262" s="228" t="s">
        <v>141</v>
      </c>
      <c r="H262" s="229">
        <v>21</v>
      </c>
      <c r="I262" s="230"/>
      <c r="J262" s="231">
        <f>ROUND(I262*H262,2)</f>
        <v>0</v>
      </c>
      <c r="K262" s="227" t="s">
        <v>142</v>
      </c>
      <c r="L262" s="43"/>
      <c r="M262" s="232" t="s">
        <v>1</v>
      </c>
      <c r="N262" s="233" t="s">
        <v>43</v>
      </c>
      <c r="O262" s="90"/>
      <c r="P262" s="234">
        <f>O262*H262</f>
        <v>0</v>
      </c>
      <c r="Q262" s="234">
        <v>0</v>
      </c>
      <c r="R262" s="234">
        <f>Q262*H262</f>
        <v>0</v>
      </c>
      <c r="S262" s="234">
        <v>0</v>
      </c>
      <c r="T262" s="23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6" t="s">
        <v>96</v>
      </c>
      <c r="AT262" s="236" t="s">
        <v>138</v>
      </c>
      <c r="AU262" s="236" t="s">
        <v>87</v>
      </c>
      <c r="AY262" s="16" t="s">
        <v>136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6" t="s">
        <v>85</v>
      </c>
      <c r="BK262" s="237">
        <f>ROUND(I262*H262,2)</f>
        <v>0</v>
      </c>
      <c r="BL262" s="16" t="s">
        <v>96</v>
      </c>
      <c r="BM262" s="236" t="s">
        <v>339</v>
      </c>
    </row>
    <row r="263" spans="1:47" s="2" customFormat="1" ht="12">
      <c r="A263" s="37"/>
      <c r="B263" s="38"/>
      <c r="C263" s="39"/>
      <c r="D263" s="238" t="s">
        <v>144</v>
      </c>
      <c r="E263" s="39"/>
      <c r="F263" s="239" t="s">
        <v>340</v>
      </c>
      <c r="G263" s="39"/>
      <c r="H263" s="39"/>
      <c r="I263" s="240"/>
      <c r="J263" s="39"/>
      <c r="K263" s="39"/>
      <c r="L263" s="43"/>
      <c r="M263" s="241"/>
      <c r="N263" s="242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144</v>
      </c>
      <c r="AU263" s="16" t="s">
        <v>87</v>
      </c>
    </row>
    <row r="264" spans="1:47" s="2" customFormat="1" ht="12">
      <c r="A264" s="37"/>
      <c r="B264" s="38"/>
      <c r="C264" s="39"/>
      <c r="D264" s="243" t="s">
        <v>146</v>
      </c>
      <c r="E264" s="39"/>
      <c r="F264" s="244" t="s">
        <v>341</v>
      </c>
      <c r="G264" s="39"/>
      <c r="H264" s="39"/>
      <c r="I264" s="240"/>
      <c r="J264" s="39"/>
      <c r="K264" s="39"/>
      <c r="L264" s="43"/>
      <c r="M264" s="241"/>
      <c r="N264" s="242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146</v>
      </c>
      <c r="AU264" s="16" t="s">
        <v>87</v>
      </c>
    </row>
    <row r="265" spans="1:63" s="12" customFormat="1" ht="22.8" customHeight="1">
      <c r="A265" s="12"/>
      <c r="B265" s="209"/>
      <c r="C265" s="210"/>
      <c r="D265" s="211" t="s">
        <v>77</v>
      </c>
      <c r="E265" s="223" t="s">
        <v>342</v>
      </c>
      <c r="F265" s="223" t="s">
        <v>343</v>
      </c>
      <c r="G265" s="210"/>
      <c r="H265" s="210"/>
      <c r="I265" s="213"/>
      <c r="J265" s="224">
        <f>BK265</f>
        <v>0</v>
      </c>
      <c r="K265" s="210"/>
      <c r="L265" s="215"/>
      <c r="M265" s="216"/>
      <c r="N265" s="217"/>
      <c r="O265" s="217"/>
      <c r="P265" s="218">
        <f>SUM(P266:P278)</f>
        <v>0</v>
      </c>
      <c r="Q265" s="217"/>
      <c r="R265" s="218">
        <f>SUM(R266:R278)</f>
        <v>0</v>
      </c>
      <c r="S265" s="217"/>
      <c r="T265" s="219">
        <f>SUM(T266:T278)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0" t="s">
        <v>85</v>
      </c>
      <c r="AT265" s="221" t="s">
        <v>77</v>
      </c>
      <c r="AU265" s="221" t="s">
        <v>85</v>
      </c>
      <c r="AY265" s="220" t="s">
        <v>136</v>
      </c>
      <c r="BK265" s="222">
        <f>SUM(BK266:BK278)</f>
        <v>0</v>
      </c>
    </row>
    <row r="266" spans="1:65" s="2" customFormat="1" ht="21.75" customHeight="1">
      <c r="A266" s="37"/>
      <c r="B266" s="38"/>
      <c r="C266" s="225" t="s">
        <v>344</v>
      </c>
      <c r="D266" s="225" t="s">
        <v>138</v>
      </c>
      <c r="E266" s="226" t="s">
        <v>345</v>
      </c>
      <c r="F266" s="227" t="s">
        <v>346</v>
      </c>
      <c r="G266" s="228" t="s">
        <v>231</v>
      </c>
      <c r="H266" s="229">
        <v>2592.75</v>
      </c>
      <c r="I266" s="230"/>
      <c r="J266" s="231">
        <f>ROUND(I266*H266,2)</f>
        <v>0</v>
      </c>
      <c r="K266" s="227" t="s">
        <v>142</v>
      </c>
      <c r="L266" s="43"/>
      <c r="M266" s="232" t="s">
        <v>1</v>
      </c>
      <c r="N266" s="233" t="s">
        <v>43</v>
      </c>
      <c r="O266" s="90"/>
      <c r="P266" s="234">
        <f>O266*H266</f>
        <v>0</v>
      </c>
      <c r="Q266" s="234">
        <v>0</v>
      </c>
      <c r="R266" s="234">
        <f>Q266*H266</f>
        <v>0</v>
      </c>
      <c r="S266" s="234">
        <v>0</v>
      </c>
      <c r="T266" s="23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6" t="s">
        <v>96</v>
      </c>
      <c r="AT266" s="236" t="s">
        <v>138</v>
      </c>
      <c r="AU266" s="236" t="s">
        <v>87</v>
      </c>
      <c r="AY266" s="16" t="s">
        <v>136</v>
      </c>
      <c r="BE266" s="237">
        <f>IF(N266="základní",J266,0)</f>
        <v>0</v>
      </c>
      <c r="BF266" s="237">
        <f>IF(N266="snížená",J266,0)</f>
        <v>0</v>
      </c>
      <c r="BG266" s="237">
        <f>IF(N266="zákl. přenesená",J266,0)</f>
        <v>0</v>
      </c>
      <c r="BH266" s="237">
        <f>IF(N266="sníž. přenesená",J266,0)</f>
        <v>0</v>
      </c>
      <c r="BI266" s="237">
        <f>IF(N266="nulová",J266,0)</f>
        <v>0</v>
      </c>
      <c r="BJ266" s="16" t="s">
        <v>85</v>
      </c>
      <c r="BK266" s="237">
        <f>ROUND(I266*H266,2)</f>
        <v>0</v>
      </c>
      <c r="BL266" s="16" t="s">
        <v>96</v>
      </c>
      <c r="BM266" s="236" t="s">
        <v>347</v>
      </c>
    </row>
    <row r="267" spans="1:47" s="2" customFormat="1" ht="12">
      <c r="A267" s="37"/>
      <c r="B267" s="38"/>
      <c r="C267" s="39"/>
      <c r="D267" s="238" t="s">
        <v>144</v>
      </c>
      <c r="E267" s="39"/>
      <c r="F267" s="239" t="s">
        <v>348</v>
      </c>
      <c r="G267" s="39"/>
      <c r="H267" s="39"/>
      <c r="I267" s="240"/>
      <c r="J267" s="39"/>
      <c r="K267" s="39"/>
      <c r="L267" s="43"/>
      <c r="M267" s="241"/>
      <c r="N267" s="242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144</v>
      </c>
      <c r="AU267" s="16" t="s">
        <v>87</v>
      </c>
    </row>
    <row r="268" spans="1:47" s="2" customFormat="1" ht="12">
      <c r="A268" s="37"/>
      <c r="B268" s="38"/>
      <c r="C268" s="39"/>
      <c r="D268" s="243" t="s">
        <v>146</v>
      </c>
      <c r="E268" s="39"/>
      <c r="F268" s="244" t="s">
        <v>349</v>
      </c>
      <c r="G268" s="39"/>
      <c r="H268" s="39"/>
      <c r="I268" s="240"/>
      <c r="J268" s="39"/>
      <c r="K268" s="39"/>
      <c r="L268" s="43"/>
      <c r="M268" s="241"/>
      <c r="N268" s="242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146</v>
      </c>
      <c r="AU268" s="16" t="s">
        <v>87</v>
      </c>
    </row>
    <row r="269" spans="1:47" s="2" customFormat="1" ht="12">
      <c r="A269" s="37"/>
      <c r="B269" s="38"/>
      <c r="C269" s="39"/>
      <c r="D269" s="238" t="s">
        <v>160</v>
      </c>
      <c r="E269" s="39"/>
      <c r="F269" s="256" t="s">
        <v>350</v>
      </c>
      <c r="G269" s="39"/>
      <c r="H269" s="39"/>
      <c r="I269" s="240"/>
      <c r="J269" s="39"/>
      <c r="K269" s="39"/>
      <c r="L269" s="43"/>
      <c r="M269" s="241"/>
      <c r="N269" s="242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160</v>
      </c>
      <c r="AU269" s="16" t="s">
        <v>87</v>
      </c>
    </row>
    <row r="270" spans="1:51" s="13" customFormat="1" ht="12">
      <c r="A270" s="13"/>
      <c r="B270" s="245"/>
      <c r="C270" s="246"/>
      <c r="D270" s="238" t="s">
        <v>148</v>
      </c>
      <c r="E270" s="246"/>
      <c r="F270" s="248" t="s">
        <v>351</v>
      </c>
      <c r="G270" s="246"/>
      <c r="H270" s="249">
        <v>2592.75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148</v>
      </c>
      <c r="AU270" s="255" t="s">
        <v>87</v>
      </c>
      <c r="AV270" s="13" t="s">
        <v>87</v>
      </c>
      <c r="AW270" s="13" t="s">
        <v>4</v>
      </c>
      <c r="AX270" s="13" t="s">
        <v>85</v>
      </c>
      <c r="AY270" s="255" t="s">
        <v>136</v>
      </c>
    </row>
    <row r="271" spans="1:65" s="2" customFormat="1" ht="24.15" customHeight="1">
      <c r="A271" s="37"/>
      <c r="B271" s="38"/>
      <c r="C271" s="225" t="s">
        <v>352</v>
      </c>
      <c r="D271" s="225" t="s">
        <v>138</v>
      </c>
      <c r="E271" s="226" t="s">
        <v>353</v>
      </c>
      <c r="F271" s="227" t="s">
        <v>354</v>
      </c>
      <c r="G271" s="228" t="s">
        <v>231</v>
      </c>
      <c r="H271" s="229">
        <v>1296.375</v>
      </c>
      <c r="I271" s="230"/>
      <c r="J271" s="231">
        <f>ROUND(I271*H271,2)</f>
        <v>0</v>
      </c>
      <c r="K271" s="227" t="s">
        <v>142</v>
      </c>
      <c r="L271" s="43"/>
      <c r="M271" s="232" t="s">
        <v>1</v>
      </c>
      <c r="N271" s="233" t="s">
        <v>43</v>
      </c>
      <c r="O271" s="90"/>
      <c r="P271" s="234">
        <f>O271*H271</f>
        <v>0</v>
      </c>
      <c r="Q271" s="234">
        <v>0</v>
      </c>
      <c r="R271" s="234">
        <f>Q271*H271</f>
        <v>0</v>
      </c>
      <c r="S271" s="234">
        <v>0</v>
      </c>
      <c r="T271" s="23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6" t="s">
        <v>96</v>
      </c>
      <c r="AT271" s="236" t="s">
        <v>138</v>
      </c>
      <c r="AU271" s="236" t="s">
        <v>87</v>
      </c>
      <c r="AY271" s="16" t="s">
        <v>136</v>
      </c>
      <c r="BE271" s="237">
        <f>IF(N271="základní",J271,0)</f>
        <v>0</v>
      </c>
      <c r="BF271" s="237">
        <f>IF(N271="snížená",J271,0)</f>
        <v>0</v>
      </c>
      <c r="BG271" s="237">
        <f>IF(N271="zákl. přenesená",J271,0)</f>
        <v>0</v>
      </c>
      <c r="BH271" s="237">
        <f>IF(N271="sníž. přenesená",J271,0)</f>
        <v>0</v>
      </c>
      <c r="BI271" s="237">
        <f>IF(N271="nulová",J271,0)</f>
        <v>0</v>
      </c>
      <c r="BJ271" s="16" t="s">
        <v>85</v>
      </c>
      <c r="BK271" s="237">
        <f>ROUND(I271*H271,2)</f>
        <v>0</v>
      </c>
      <c r="BL271" s="16" t="s">
        <v>96</v>
      </c>
      <c r="BM271" s="236" t="s">
        <v>355</v>
      </c>
    </row>
    <row r="272" spans="1:47" s="2" customFormat="1" ht="12">
      <c r="A272" s="37"/>
      <c r="B272" s="38"/>
      <c r="C272" s="39"/>
      <c r="D272" s="238" t="s">
        <v>144</v>
      </c>
      <c r="E272" s="39"/>
      <c r="F272" s="239" t="s">
        <v>356</v>
      </c>
      <c r="G272" s="39"/>
      <c r="H272" s="39"/>
      <c r="I272" s="240"/>
      <c r="J272" s="39"/>
      <c r="K272" s="39"/>
      <c r="L272" s="43"/>
      <c r="M272" s="241"/>
      <c r="N272" s="242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144</v>
      </c>
      <c r="AU272" s="16" t="s">
        <v>87</v>
      </c>
    </row>
    <row r="273" spans="1:47" s="2" customFormat="1" ht="12">
      <c r="A273" s="37"/>
      <c r="B273" s="38"/>
      <c r="C273" s="39"/>
      <c r="D273" s="243" t="s">
        <v>146</v>
      </c>
      <c r="E273" s="39"/>
      <c r="F273" s="244" t="s">
        <v>357</v>
      </c>
      <c r="G273" s="39"/>
      <c r="H273" s="39"/>
      <c r="I273" s="240"/>
      <c r="J273" s="39"/>
      <c r="K273" s="39"/>
      <c r="L273" s="43"/>
      <c r="M273" s="241"/>
      <c r="N273" s="242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146</v>
      </c>
      <c r="AU273" s="16" t="s">
        <v>87</v>
      </c>
    </row>
    <row r="274" spans="1:47" s="2" customFormat="1" ht="12">
      <c r="A274" s="37"/>
      <c r="B274" s="38"/>
      <c r="C274" s="39"/>
      <c r="D274" s="238" t="s">
        <v>160</v>
      </c>
      <c r="E274" s="39"/>
      <c r="F274" s="256" t="s">
        <v>358</v>
      </c>
      <c r="G274" s="39"/>
      <c r="H274" s="39"/>
      <c r="I274" s="240"/>
      <c r="J274" s="39"/>
      <c r="K274" s="39"/>
      <c r="L274" s="43"/>
      <c r="M274" s="241"/>
      <c r="N274" s="242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160</v>
      </c>
      <c r="AU274" s="16" t="s">
        <v>87</v>
      </c>
    </row>
    <row r="275" spans="1:65" s="2" customFormat="1" ht="37.8" customHeight="1">
      <c r="A275" s="37"/>
      <c r="B275" s="38"/>
      <c r="C275" s="225" t="s">
        <v>359</v>
      </c>
      <c r="D275" s="225" t="s">
        <v>138</v>
      </c>
      <c r="E275" s="226" t="s">
        <v>360</v>
      </c>
      <c r="F275" s="227" t="s">
        <v>361</v>
      </c>
      <c r="G275" s="228" t="s">
        <v>231</v>
      </c>
      <c r="H275" s="229">
        <v>6.9</v>
      </c>
      <c r="I275" s="230"/>
      <c r="J275" s="231">
        <f>ROUND(I275*H275,2)</f>
        <v>0</v>
      </c>
      <c r="K275" s="227" t="s">
        <v>142</v>
      </c>
      <c r="L275" s="43"/>
      <c r="M275" s="232" t="s">
        <v>1</v>
      </c>
      <c r="N275" s="233" t="s">
        <v>43</v>
      </c>
      <c r="O275" s="90"/>
      <c r="P275" s="234">
        <f>O275*H275</f>
        <v>0</v>
      </c>
      <c r="Q275" s="234">
        <v>0</v>
      </c>
      <c r="R275" s="234">
        <f>Q275*H275</f>
        <v>0</v>
      </c>
      <c r="S275" s="234">
        <v>0</v>
      </c>
      <c r="T275" s="23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6" t="s">
        <v>96</v>
      </c>
      <c r="AT275" s="236" t="s">
        <v>138</v>
      </c>
      <c r="AU275" s="236" t="s">
        <v>87</v>
      </c>
      <c r="AY275" s="16" t="s">
        <v>136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6" t="s">
        <v>85</v>
      </c>
      <c r="BK275" s="237">
        <f>ROUND(I275*H275,2)</f>
        <v>0</v>
      </c>
      <c r="BL275" s="16" t="s">
        <v>96</v>
      </c>
      <c r="BM275" s="236" t="s">
        <v>362</v>
      </c>
    </row>
    <row r="276" spans="1:47" s="2" customFormat="1" ht="12">
      <c r="A276" s="37"/>
      <c r="B276" s="38"/>
      <c r="C276" s="39"/>
      <c r="D276" s="238" t="s">
        <v>144</v>
      </c>
      <c r="E276" s="39"/>
      <c r="F276" s="239" t="s">
        <v>363</v>
      </c>
      <c r="G276" s="39"/>
      <c r="H276" s="39"/>
      <c r="I276" s="240"/>
      <c r="J276" s="39"/>
      <c r="K276" s="39"/>
      <c r="L276" s="43"/>
      <c r="M276" s="241"/>
      <c r="N276" s="242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144</v>
      </c>
      <c r="AU276" s="16" t="s">
        <v>87</v>
      </c>
    </row>
    <row r="277" spans="1:47" s="2" customFormat="1" ht="12">
      <c r="A277" s="37"/>
      <c r="B277" s="38"/>
      <c r="C277" s="39"/>
      <c r="D277" s="243" t="s">
        <v>146</v>
      </c>
      <c r="E277" s="39"/>
      <c r="F277" s="244" t="s">
        <v>364</v>
      </c>
      <c r="G277" s="39"/>
      <c r="H277" s="39"/>
      <c r="I277" s="240"/>
      <c r="J277" s="39"/>
      <c r="K277" s="39"/>
      <c r="L277" s="43"/>
      <c r="M277" s="241"/>
      <c r="N277" s="242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146</v>
      </c>
      <c r="AU277" s="16" t="s">
        <v>87</v>
      </c>
    </row>
    <row r="278" spans="1:51" s="13" customFormat="1" ht="12">
      <c r="A278" s="13"/>
      <c r="B278" s="245"/>
      <c r="C278" s="246"/>
      <c r="D278" s="238" t="s">
        <v>148</v>
      </c>
      <c r="E278" s="247" t="s">
        <v>1</v>
      </c>
      <c r="F278" s="248" t="s">
        <v>365</v>
      </c>
      <c r="G278" s="246"/>
      <c r="H278" s="249">
        <v>6.9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5" t="s">
        <v>148</v>
      </c>
      <c r="AU278" s="255" t="s">
        <v>87</v>
      </c>
      <c r="AV278" s="13" t="s">
        <v>87</v>
      </c>
      <c r="AW278" s="13" t="s">
        <v>35</v>
      </c>
      <c r="AX278" s="13" t="s">
        <v>85</v>
      </c>
      <c r="AY278" s="255" t="s">
        <v>136</v>
      </c>
    </row>
    <row r="279" spans="1:63" s="12" customFormat="1" ht="22.8" customHeight="1">
      <c r="A279" s="12"/>
      <c r="B279" s="209"/>
      <c r="C279" s="210"/>
      <c r="D279" s="211" t="s">
        <v>77</v>
      </c>
      <c r="E279" s="223" t="s">
        <v>366</v>
      </c>
      <c r="F279" s="223" t="s">
        <v>367</v>
      </c>
      <c r="G279" s="210"/>
      <c r="H279" s="210"/>
      <c r="I279" s="213"/>
      <c r="J279" s="224">
        <f>BK279</f>
        <v>0</v>
      </c>
      <c r="K279" s="210"/>
      <c r="L279" s="215"/>
      <c r="M279" s="216"/>
      <c r="N279" s="217"/>
      <c r="O279" s="217"/>
      <c r="P279" s="218">
        <f>SUM(P280:P282)</f>
        <v>0</v>
      </c>
      <c r="Q279" s="217"/>
      <c r="R279" s="218">
        <f>SUM(R280:R282)</f>
        <v>0</v>
      </c>
      <c r="S279" s="217"/>
      <c r="T279" s="219">
        <f>SUM(T280:T282)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0" t="s">
        <v>85</v>
      </c>
      <c r="AT279" s="221" t="s">
        <v>77</v>
      </c>
      <c r="AU279" s="221" t="s">
        <v>85</v>
      </c>
      <c r="AY279" s="220" t="s">
        <v>136</v>
      </c>
      <c r="BK279" s="222">
        <f>SUM(BK280:BK282)</f>
        <v>0</v>
      </c>
    </row>
    <row r="280" spans="1:65" s="2" customFormat="1" ht="33" customHeight="1">
      <c r="A280" s="37"/>
      <c r="B280" s="38"/>
      <c r="C280" s="225" t="s">
        <v>368</v>
      </c>
      <c r="D280" s="225" t="s">
        <v>138</v>
      </c>
      <c r="E280" s="226" t="s">
        <v>369</v>
      </c>
      <c r="F280" s="227" t="s">
        <v>370</v>
      </c>
      <c r="G280" s="228" t="s">
        <v>231</v>
      </c>
      <c r="H280" s="229">
        <v>1166.645</v>
      </c>
      <c r="I280" s="230"/>
      <c r="J280" s="231">
        <f>ROUND(I280*H280,2)</f>
        <v>0</v>
      </c>
      <c r="K280" s="227" t="s">
        <v>142</v>
      </c>
      <c r="L280" s="43"/>
      <c r="M280" s="232" t="s">
        <v>1</v>
      </c>
      <c r="N280" s="233" t="s">
        <v>43</v>
      </c>
      <c r="O280" s="90"/>
      <c r="P280" s="234">
        <f>O280*H280</f>
        <v>0</v>
      </c>
      <c r="Q280" s="234">
        <v>0</v>
      </c>
      <c r="R280" s="234">
        <f>Q280*H280</f>
        <v>0</v>
      </c>
      <c r="S280" s="234">
        <v>0</v>
      </c>
      <c r="T280" s="23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6" t="s">
        <v>96</v>
      </c>
      <c r="AT280" s="236" t="s">
        <v>138</v>
      </c>
      <c r="AU280" s="236" t="s">
        <v>87</v>
      </c>
      <c r="AY280" s="16" t="s">
        <v>136</v>
      </c>
      <c r="BE280" s="237">
        <f>IF(N280="základní",J280,0)</f>
        <v>0</v>
      </c>
      <c r="BF280" s="237">
        <f>IF(N280="snížená",J280,0)</f>
        <v>0</v>
      </c>
      <c r="BG280" s="237">
        <f>IF(N280="zákl. přenesená",J280,0)</f>
        <v>0</v>
      </c>
      <c r="BH280" s="237">
        <f>IF(N280="sníž. přenesená",J280,0)</f>
        <v>0</v>
      </c>
      <c r="BI280" s="237">
        <f>IF(N280="nulová",J280,0)</f>
        <v>0</v>
      </c>
      <c r="BJ280" s="16" t="s">
        <v>85</v>
      </c>
      <c r="BK280" s="237">
        <f>ROUND(I280*H280,2)</f>
        <v>0</v>
      </c>
      <c r="BL280" s="16" t="s">
        <v>96</v>
      </c>
      <c r="BM280" s="236" t="s">
        <v>371</v>
      </c>
    </row>
    <row r="281" spans="1:47" s="2" customFormat="1" ht="12">
      <c r="A281" s="37"/>
      <c r="B281" s="38"/>
      <c r="C281" s="39"/>
      <c r="D281" s="238" t="s">
        <v>144</v>
      </c>
      <c r="E281" s="39"/>
      <c r="F281" s="239" t="s">
        <v>372</v>
      </c>
      <c r="G281" s="39"/>
      <c r="H281" s="39"/>
      <c r="I281" s="240"/>
      <c r="J281" s="39"/>
      <c r="K281" s="39"/>
      <c r="L281" s="43"/>
      <c r="M281" s="241"/>
      <c r="N281" s="242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144</v>
      </c>
      <c r="AU281" s="16" t="s">
        <v>87</v>
      </c>
    </row>
    <row r="282" spans="1:47" s="2" customFormat="1" ht="12">
      <c r="A282" s="37"/>
      <c r="B282" s="38"/>
      <c r="C282" s="39"/>
      <c r="D282" s="243" t="s">
        <v>146</v>
      </c>
      <c r="E282" s="39"/>
      <c r="F282" s="244" t="s">
        <v>373</v>
      </c>
      <c r="G282" s="39"/>
      <c r="H282" s="39"/>
      <c r="I282" s="240"/>
      <c r="J282" s="39"/>
      <c r="K282" s="39"/>
      <c r="L282" s="43"/>
      <c r="M282" s="278"/>
      <c r="N282" s="279"/>
      <c r="O282" s="280"/>
      <c r="P282" s="280"/>
      <c r="Q282" s="280"/>
      <c r="R282" s="280"/>
      <c r="S282" s="280"/>
      <c r="T282" s="28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146</v>
      </c>
      <c r="AU282" s="16" t="s">
        <v>87</v>
      </c>
    </row>
    <row r="283" spans="1:31" s="2" customFormat="1" ht="6.95" customHeight="1">
      <c r="A283" s="37"/>
      <c r="B283" s="65"/>
      <c r="C283" s="66"/>
      <c r="D283" s="66"/>
      <c r="E283" s="66"/>
      <c r="F283" s="66"/>
      <c r="G283" s="66"/>
      <c r="H283" s="66"/>
      <c r="I283" s="66"/>
      <c r="J283" s="66"/>
      <c r="K283" s="66"/>
      <c r="L283" s="43"/>
      <c r="M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</sheetData>
  <sheetProtection password="CC35" sheet="1" objects="1" scenarios="1" formatColumns="0" formatRows="0" autoFilter="0"/>
  <autoFilter ref="C126:K2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hyperlinks>
    <hyperlink ref="F132" r:id="rId1" display="https://podminky.urs.cz/item/CS_URS_2023_02/113106185"/>
    <hyperlink ref="F136" r:id="rId2" display="https://podminky.urs.cz/item/CS_URS_2023_02/113107531"/>
    <hyperlink ref="F140" r:id="rId3" display="https://podminky.urs.cz/item/CS_URS_2023_02/113107223"/>
    <hyperlink ref="F146" r:id="rId4" display="https://podminky.urs.cz/item/CS_URS_2023_02/113154365"/>
    <hyperlink ref="F152" r:id="rId5" display="https://podminky.urs.cz/item/CS_URS_2023_02/113202111"/>
    <hyperlink ref="F156" r:id="rId6" display="https://podminky.urs.cz/item/CS_URS_2023_02/119001401"/>
    <hyperlink ref="F159" r:id="rId7" display="https://podminky.urs.cz/item/CS_URS_2023_02/119001405"/>
    <hyperlink ref="F162" r:id="rId8" display="https://podminky.urs.cz/item/CS_URS_2023_02/119001422"/>
    <hyperlink ref="F165" r:id="rId9" display="https://podminky.urs.cz/item/CS_URS_2023_02/122452205"/>
    <hyperlink ref="F171" r:id="rId10" display="https://podminky.urs.cz/item/CS_URS_2023_02/129001101"/>
    <hyperlink ref="F175" r:id="rId11" display="https://podminky.urs.cz/item/CS_URS_2023_02/162751137"/>
    <hyperlink ref="F180" r:id="rId12" display="https://podminky.urs.cz/item/CS_URS_2023_02/171152111"/>
    <hyperlink ref="F188" r:id="rId13" display="https://podminky.urs.cz/item/CS_URS_2023_02/171201231"/>
    <hyperlink ref="F193" r:id="rId14" display="https://podminky.urs.cz/item/CS_URS_2023_02/171251201"/>
    <hyperlink ref="F198" r:id="rId15" display="https://podminky.urs.cz/item/CS_URS_2023_02/181252305"/>
    <hyperlink ref="F204" r:id="rId16" display="https://podminky.urs.cz/item/CS_URS_2023_02/213141112"/>
    <hyperlink ref="F213" r:id="rId17" display="https://podminky.urs.cz/item/CS_URS_2023_02/564851111"/>
    <hyperlink ref="F218" r:id="rId18" display="https://podminky.urs.cz/item/CS_URS_2023_02/565156121"/>
    <hyperlink ref="F223" r:id="rId19" display="https://podminky.urs.cz/item/CS_URS_2023_02/567122114"/>
    <hyperlink ref="F227" r:id="rId20" display="https://podminky.urs.cz/item/CS_URS_2023_02/567522124"/>
    <hyperlink ref="F240" r:id="rId21" display="https://podminky.urs.cz/item/CS_URS_2023_02/573191111"/>
    <hyperlink ref="F245" r:id="rId22" display="https://podminky.urs.cz/item/CS_URS_2023_02/573231107"/>
    <hyperlink ref="F250" r:id="rId23" display="https://podminky.urs.cz/item/CS_URS_2023_02/577134121"/>
    <hyperlink ref="F255" r:id="rId24" display="https://podminky.urs.cz/item/CS_URS_2023_02/591211111"/>
    <hyperlink ref="F260" r:id="rId25" display="https://podminky.urs.cz/item/CS_URS_2023_02/916241213"/>
    <hyperlink ref="F264" r:id="rId26" display="https://podminky.urs.cz/item/CS_URS_2023_02/979071121"/>
    <hyperlink ref="F268" r:id="rId27" display="https://podminky.urs.cz/item/CS_URS_2023_02/997221551"/>
    <hyperlink ref="F273" r:id="rId28" display="https://podminky.urs.cz/item/CS_URS_2023_02/997221611"/>
    <hyperlink ref="F277" r:id="rId29" display="https://podminky.urs.cz/item/CS_URS_2023_02/997221861"/>
    <hyperlink ref="F282" r:id="rId30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87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Rekonstrukce ulice Husova, Náměšť nad Oslavou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104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374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18. 10. 2023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108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25</v>
      </c>
      <c r="J22" s="140" t="s">
        <v>32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33</v>
      </c>
      <c r="F23" s="37"/>
      <c r="G23" s="37"/>
      <c r="H23" s="37"/>
      <c r="I23" s="149" t="s">
        <v>28</v>
      </c>
      <c r="J23" s="140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36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38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40</v>
      </c>
      <c r="G34" s="37"/>
      <c r="H34" s="37"/>
      <c r="I34" s="160" t="s">
        <v>39</v>
      </c>
      <c r="J34" s="160" t="s">
        <v>41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42</v>
      </c>
      <c r="E35" s="149" t="s">
        <v>43</v>
      </c>
      <c r="F35" s="162">
        <f>ROUND((SUM(BE126:BE249)),2)</f>
        <v>0</v>
      </c>
      <c r="G35" s="37"/>
      <c r="H35" s="37"/>
      <c r="I35" s="163">
        <v>0.21</v>
      </c>
      <c r="J35" s="162">
        <f>ROUND(((SUM(BE126:BE249))*I35),2)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44</v>
      </c>
      <c r="F36" s="162">
        <f>ROUND((SUM(BF126:BF249)),2)</f>
        <v>0</v>
      </c>
      <c r="G36" s="37"/>
      <c r="H36" s="37"/>
      <c r="I36" s="163">
        <v>0.12</v>
      </c>
      <c r="J36" s="162">
        <f>ROUND(((SUM(BF126:BF249))*I36),2)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ROUND((SUM(BG126:BG249)),2)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46</v>
      </c>
      <c r="F38" s="162">
        <f>ROUND((SUM(BH126:BH249)),2)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47</v>
      </c>
      <c r="F39" s="162">
        <f>ROUND((SUM(BI126:BI249)),2)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48</v>
      </c>
      <c r="E41" s="166"/>
      <c r="F41" s="166"/>
      <c r="G41" s="167" t="s">
        <v>49</v>
      </c>
      <c r="H41" s="168" t="s">
        <v>50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51</v>
      </c>
      <c r="E50" s="172"/>
      <c r="F50" s="172"/>
      <c r="G50" s="171" t="s">
        <v>52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53</v>
      </c>
      <c r="E61" s="174"/>
      <c r="F61" s="175" t="s">
        <v>54</v>
      </c>
      <c r="G61" s="173" t="s">
        <v>53</v>
      </c>
      <c r="H61" s="174"/>
      <c r="I61" s="174"/>
      <c r="J61" s="176" t="s">
        <v>54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55</v>
      </c>
      <c r="E65" s="177"/>
      <c r="F65" s="177"/>
      <c r="G65" s="171" t="s">
        <v>56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53</v>
      </c>
      <c r="E76" s="174"/>
      <c r="F76" s="175" t="s">
        <v>54</v>
      </c>
      <c r="G76" s="173" t="s">
        <v>53</v>
      </c>
      <c r="H76" s="174"/>
      <c r="I76" s="174"/>
      <c r="J76" s="176" t="s">
        <v>54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Rekonstrukce ulice Husova, Náměšť nad Oslavou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104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101 - Oprava komunikace E.F. Buriana v trase V+K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Náměšť nad Oslavou</v>
      </c>
      <c r="G91" s="39"/>
      <c r="H91" s="39"/>
      <c r="I91" s="31" t="s">
        <v>22</v>
      </c>
      <c r="J91" s="78" t="str">
        <f>IF(J14="","",J14)</f>
        <v>18. 10. 2023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VAK TR</v>
      </c>
      <c r="G93" s="39"/>
      <c r="H93" s="39"/>
      <c r="I93" s="31" t="s">
        <v>31</v>
      </c>
      <c r="J93" s="35" t="str">
        <f>E23</f>
        <v>PROfi Jihlava spol. s 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6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36</v>
      </c>
      <c r="J94" s="35" t="str">
        <f>E26</f>
        <v>PROfi Jihlava spol. s r.o.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110</v>
      </c>
      <c r="D96" s="184"/>
      <c r="E96" s="184"/>
      <c r="F96" s="184"/>
      <c r="G96" s="184"/>
      <c r="H96" s="184"/>
      <c r="I96" s="184"/>
      <c r="J96" s="185" t="s">
        <v>111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112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113</v>
      </c>
    </row>
    <row r="99" spans="1:31" s="9" customFormat="1" ht="24.95" customHeight="1">
      <c r="A99" s="9"/>
      <c r="B99" s="187"/>
      <c r="C99" s="188"/>
      <c r="D99" s="189" t="s">
        <v>114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115</v>
      </c>
      <c r="E100" s="195"/>
      <c r="F100" s="195"/>
      <c r="G100" s="195"/>
      <c r="H100" s="195"/>
      <c r="I100" s="195"/>
      <c r="J100" s="196">
        <f>J128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116</v>
      </c>
      <c r="E101" s="195"/>
      <c r="F101" s="195"/>
      <c r="G101" s="195"/>
      <c r="H101" s="195"/>
      <c r="I101" s="195"/>
      <c r="J101" s="196">
        <f>J188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117</v>
      </c>
      <c r="E102" s="195"/>
      <c r="F102" s="195"/>
      <c r="G102" s="195"/>
      <c r="H102" s="195"/>
      <c r="I102" s="195"/>
      <c r="J102" s="196">
        <f>J197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119</v>
      </c>
      <c r="E103" s="195"/>
      <c r="F103" s="195"/>
      <c r="G103" s="195"/>
      <c r="H103" s="195"/>
      <c r="I103" s="195"/>
      <c r="J103" s="196">
        <f>J236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120</v>
      </c>
      <c r="E104" s="195"/>
      <c r="F104" s="195"/>
      <c r="G104" s="195"/>
      <c r="H104" s="195"/>
      <c r="I104" s="195"/>
      <c r="J104" s="196">
        <f>J246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>Rekonstrukce ulice Husova, Náměšť nad Oslavou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103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104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105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101 - Oprava komunikace E.F. Buriana v trase V+K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>Náměšť nad Oslavou</v>
      </c>
      <c r="G120" s="39"/>
      <c r="H120" s="39"/>
      <c r="I120" s="31" t="s">
        <v>22</v>
      </c>
      <c r="J120" s="78" t="str">
        <f>IF(J14="","",J14)</f>
        <v>18. 10. 2023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24</v>
      </c>
      <c r="D122" s="39"/>
      <c r="E122" s="39"/>
      <c r="F122" s="26" t="str">
        <f>E17</f>
        <v>VAK TR</v>
      </c>
      <c r="G122" s="39"/>
      <c r="H122" s="39"/>
      <c r="I122" s="31" t="s">
        <v>31</v>
      </c>
      <c r="J122" s="35" t="str">
        <f>E23</f>
        <v>PROfi Jihlava spol. s 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29</v>
      </c>
      <c r="D123" s="39"/>
      <c r="E123" s="39"/>
      <c r="F123" s="26" t="str">
        <f>IF(E20="","",E20)</f>
        <v>Vyplň údaj</v>
      </c>
      <c r="G123" s="39"/>
      <c r="H123" s="39"/>
      <c r="I123" s="31" t="s">
        <v>36</v>
      </c>
      <c r="J123" s="35" t="str">
        <f>E26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8"/>
      <c r="B125" s="199"/>
      <c r="C125" s="200" t="s">
        <v>122</v>
      </c>
      <c r="D125" s="201" t="s">
        <v>63</v>
      </c>
      <c r="E125" s="201" t="s">
        <v>59</v>
      </c>
      <c r="F125" s="201" t="s">
        <v>60</v>
      </c>
      <c r="G125" s="201" t="s">
        <v>123</v>
      </c>
      <c r="H125" s="201" t="s">
        <v>124</v>
      </c>
      <c r="I125" s="201" t="s">
        <v>125</v>
      </c>
      <c r="J125" s="201" t="s">
        <v>111</v>
      </c>
      <c r="K125" s="202" t="s">
        <v>126</v>
      </c>
      <c r="L125" s="203"/>
      <c r="M125" s="99" t="s">
        <v>1</v>
      </c>
      <c r="N125" s="100" t="s">
        <v>42</v>
      </c>
      <c r="O125" s="100" t="s">
        <v>127</v>
      </c>
      <c r="P125" s="100" t="s">
        <v>128</v>
      </c>
      <c r="Q125" s="100" t="s">
        <v>129</v>
      </c>
      <c r="R125" s="100" t="s">
        <v>130</v>
      </c>
      <c r="S125" s="100" t="s">
        <v>131</v>
      </c>
      <c r="T125" s="101" t="s">
        <v>132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63" s="2" customFormat="1" ht="22.8" customHeight="1">
      <c r="A126" s="37"/>
      <c r="B126" s="38"/>
      <c r="C126" s="106" t="s">
        <v>133</v>
      </c>
      <c r="D126" s="39"/>
      <c r="E126" s="39"/>
      <c r="F126" s="39"/>
      <c r="G126" s="39"/>
      <c r="H126" s="39"/>
      <c r="I126" s="39"/>
      <c r="J126" s="204">
        <f>BK126</f>
        <v>0</v>
      </c>
      <c r="K126" s="39"/>
      <c r="L126" s="43"/>
      <c r="M126" s="102"/>
      <c r="N126" s="205"/>
      <c r="O126" s="103"/>
      <c r="P126" s="206">
        <f>P127</f>
        <v>0</v>
      </c>
      <c r="Q126" s="103"/>
      <c r="R126" s="206">
        <f>R127</f>
        <v>469.60232499999995</v>
      </c>
      <c r="S126" s="103"/>
      <c r="T126" s="207">
        <f>T127</f>
        <v>675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77</v>
      </c>
      <c r="AU126" s="16" t="s">
        <v>113</v>
      </c>
      <c r="BK126" s="208">
        <f>BK127</f>
        <v>0</v>
      </c>
    </row>
    <row r="127" spans="1:63" s="12" customFormat="1" ht="25.9" customHeight="1">
      <c r="A127" s="12"/>
      <c r="B127" s="209"/>
      <c r="C127" s="210"/>
      <c r="D127" s="211" t="s">
        <v>77</v>
      </c>
      <c r="E127" s="212" t="s">
        <v>134</v>
      </c>
      <c r="F127" s="212" t="s">
        <v>135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P128+P188+P197+P236+P246</f>
        <v>0</v>
      </c>
      <c r="Q127" s="217"/>
      <c r="R127" s="218">
        <f>R128+R188+R197+R236+R246</f>
        <v>469.60232499999995</v>
      </c>
      <c r="S127" s="217"/>
      <c r="T127" s="219">
        <f>T128+T188+T197+T236+T246</f>
        <v>675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85</v>
      </c>
      <c r="AT127" s="221" t="s">
        <v>77</v>
      </c>
      <c r="AU127" s="221" t="s">
        <v>78</v>
      </c>
      <c r="AY127" s="220" t="s">
        <v>136</v>
      </c>
      <c r="BK127" s="222">
        <f>BK128+BK188+BK197+BK236+BK246</f>
        <v>0</v>
      </c>
    </row>
    <row r="128" spans="1:63" s="12" customFormat="1" ht="22.8" customHeight="1">
      <c r="A128" s="12"/>
      <c r="B128" s="209"/>
      <c r="C128" s="210"/>
      <c r="D128" s="211" t="s">
        <v>77</v>
      </c>
      <c r="E128" s="223" t="s">
        <v>85</v>
      </c>
      <c r="F128" s="223" t="s">
        <v>137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SUM(P129:P187)</f>
        <v>0</v>
      </c>
      <c r="Q128" s="217"/>
      <c r="R128" s="218">
        <f>SUM(R129:R187)</f>
        <v>186.16465</v>
      </c>
      <c r="S128" s="217"/>
      <c r="T128" s="219">
        <f>SUM(T129:T187)</f>
        <v>675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85</v>
      </c>
      <c r="AT128" s="221" t="s">
        <v>77</v>
      </c>
      <c r="AU128" s="221" t="s">
        <v>85</v>
      </c>
      <c r="AY128" s="220" t="s">
        <v>136</v>
      </c>
      <c r="BK128" s="222">
        <f>SUM(BK129:BK187)</f>
        <v>0</v>
      </c>
    </row>
    <row r="129" spans="1:65" s="2" customFormat="1" ht="24.15" customHeight="1">
      <c r="A129" s="37"/>
      <c r="B129" s="38"/>
      <c r="C129" s="225" t="s">
        <v>85</v>
      </c>
      <c r="D129" s="225" t="s">
        <v>138</v>
      </c>
      <c r="E129" s="226" t="s">
        <v>155</v>
      </c>
      <c r="F129" s="227" t="s">
        <v>156</v>
      </c>
      <c r="G129" s="228" t="s">
        <v>141</v>
      </c>
      <c r="H129" s="229">
        <v>750</v>
      </c>
      <c r="I129" s="230"/>
      <c r="J129" s="231">
        <f>ROUND(I129*H129,2)</f>
        <v>0</v>
      </c>
      <c r="K129" s="227" t="s">
        <v>142</v>
      </c>
      <c r="L129" s="43"/>
      <c r="M129" s="232" t="s">
        <v>1</v>
      </c>
      <c r="N129" s="233" t="s">
        <v>43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0.44</v>
      </c>
      <c r="T129" s="235">
        <f>S129*H129</f>
        <v>330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96</v>
      </c>
      <c r="AT129" s="236" t="s">
        <v>138</v>
      </c>
      <c r="AU129" s="236" t="s">
        <v>87</v>
      </c>
      <c r="AY129" s="16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85</v>
      </c>
      <c r="BK129" s="237">
        <f>ROUND(I129*H129,2)</f>
        <v>0</v>
      </c>
      <c r="BL129" s="16" t="s">
        <v>96</v>
      </c>
      <c r="BM129" s="236" t="s">
        <v>375</v>
      </c>
    </row>
    <row r="130" spans="1:47" s="2" customFormat="1" ht="12">
      <c r="A130" s="37"/>
      <c r="B130" s="38"/>
      <c r="C130" s="39"/>
      <c r="D130" s="238" t="s">
        <v>144</v>
      </c>
      <c r="E130" s="39"/>
      <c r="F130" s="239" t="s">
        <v>158</v>
      </c>
      <c r="G130" s="39"/>
      <c r="H130" s="39"/>
      <c r="I130" s="240"/>
      <c r="J130" s="39"/>
      <c r="K130" s="39"/>
      <c r="L130" s="43"/>
      <c r="M130" s="241"/>
      <c r="N130" s="242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144</v>
      </c>
      <c r="AU130" s="16" t="s">
        <v>87</v>
      </c>
    </row>
    <row r="131" spans="1:47" s="2" customFormat="1" ht="12">
      <c r="A131" s="37"/>
      <c r="B131" s="38"/>
      <c r="C131" s="39"/>
      <c r="D131" s="243" t="s">
        <v>146</v>
      </c>
      <c r="E131" s="39"/>
      <c r="F131" s="244" t="s">
        <v>159</v>
      </c>
      <c r="G131" s="39"/>
      <c r="H131" s="39"/>
      <c r="I131" s="240"/>
      <c r="J131" s="39"/>
      <c r="K131" s="39"/>
      <c r="L131" s="43"/>
      <c r="M131" s="241"/>
      <c r="N131" s="242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146</v>
      </c>
      <c r="AU131" s="16" t="s">
        <v>87</v>
      </c>
    </row>
    <row r="132" spans="1:47" s="2" customFormat="1" ht="12">
      <c r="A132" s="37"/>
      <c r="B132" s="38"/>
      <c r="C132" s="39"/>
      <c r="D132" s="238" t="s">
        <v>160</v>
      </c>
      <c r="E132" s="39"/>
      <c r="F132" s="256" t="s">
        <v>161</v>
      </c>
      <c r="G132" s="39"/>
      <c r="H132" s="39"/>
      <c r="I132" s="240"/>
      <c r="J132" s="39"/>
      <c r="K132" s="39"/>
      <c r="L132" s="43"/>
      <c r="M132" s="241"/>
      <c r="N132" s="242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160</v>
      </c>
      <c r="AU132" s="16" t="s">
        <v>87</v>
      </c>
    </row>
    <row r="133" spans="1:51" s="13" customFormat="1" ht="12">
      <c r="A133" s="13"/>
      <c r="B133" s="245"/>
      <c r="C133" s="246"/>
      <c r="D133" s="238" t="s">
        <v>148</v>
      </c>
      <c r="E133" s="247" t="s">
        <v>1</v>
      </c>
      <c r="F133" s="248" t="s">
        <v>376</v>
      </c>
      <c r="G133" s="246"/>
      <c r="H133" s="249">
        <v>750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148</v>
      </c>
      <c r="AU133" s="255" t="s">
        <v>87</v>
      </c>
      <c r="AV133" s="13" t="s">
        <v>87</v>
      </c>
      <c r="AW133" s="13" t="s">
        <v>35</v>
      </c>
      <c r="AX133" s="13" t="s">
        <v>78</v>
      </c>
      <c r="AY133" s="255" t="s">
        <v>136</v>
      </c>
    </row>
    <row r="134" spans="1:51" s="14" customFormat="1" ht="12">
      <c r="A134" s="14"/>
      <c r="B134" s="257"/>
      <c r="C134" s="258"/>
      <c r="D134" s="238" t="s">
        <v>148</v>
      </c>
      <c r="E134" s="259" t="s">
        <v>1</v>
      </c>
      <c r="F134" s="260" t="s">
        <v>163</v>
      </c>
      <c r="G134" s="258"/>
      <c r="H134" s="261">
        <v>750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7" t="s">
        <v>148</v>
      </c>
      <c r="AU134" s="267" t="s">
        <v>87</v>
      </c>
      <c r="AV134" s="14" t="s">
        <v>96</v>
      </c>
      <c r="AW134" s="14" t="s">
        <v>35</v>
      </c>
      <c r="AX134" s="14" t="s">
        <v>85</v>
      </c>
      <c r="AY134" s="267" t="s">
        <v>136</v>
      </c>
    </row>
    <row r="135" spans="1:65" s="2" customFormat="1" ht="33" customHeight="1">
      <c r="A135" s="37"/>
      <c r="B135" s="38"/>
      <c r="C135" s="225" t="s">
        <v>87</v>
      </c>
      <c r="D135" s="225" t="s">
        <v>138</v>
      </c>
      <c r="E135" s="226" t="s">
        <v>164</v>
      </c>
      <c r="F135" s="227" t="s">
        <v>165</v>
      </c>
      <c r="G135" s="228" t="s">
        <v>141</v>
      </c>
      <c r="H135" s="229">
        <v>750</v>
      </c>
      <c r="I135" s="230"/>
      <c r="J135" s="231">
        <f>ROUND(I135*H135,2)</f>
        <v>0</v>
      </c>
      <c r="K135" s="227" t="s">
        <v>142</v>
      </c>
      <c r="L135" s="43"/>
      <c r="M135" s="232" t="s">
        <v>1</v>
      </c>
      <c r="N135" s="233" t="s">
        <v>43</v>
      </c>
      <c r="O135" s="90"/>
      <c r="P135" s="234">
        <f>O135*H135</f>
        <v>0</v>
      </c>
      <c r="Q135" s="234">
        <v>0.0003</v>
      </c>
      <c r="R135" s="234">
        <f>Q135*H135</f>
        <v>0.22499999999999998</v>
      </c>
      <c r="S135" s="234">
        <v>0.46</v>
      </c>
      <c r="T135" s="235">
        <f>S135*H135</f>
        <v>345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96</v>
      </c>
      <c r="AT135" s="236" t="s">
        <v>138</v>
      </c>
      <c r="AU135" s="236" t="s">
        <v>87</v>
      </c>
      <c r="AY135" s="16" t="s">
        <v>136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85</v>
      </c>
      <c r="BK135" s="237">
        <f>ROUND(I135*H135,2)</f>
        <v>0</v>
      </c>
      <c r="BL135" s="16" t="s">
        <v>96</v>
      </c>
      <c r="BM135" s="236" t="s">
        <v>377</v>
      </c>
    </row>
    <row r="136" spans="1:47" s="2" customFormat="1" ht="12">
      <c r="A136" s="37"/>
      <c r="B136" s="38"/>
      <c r="C136" s="39"/>
      <c r="D136" s="238" t="s">
        <v>144</v>
      </c>
      <c r="E136" s="39"/>
      <c r="F136" s="239" t="s">
        <v>167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144</v>
      </c>
      <c r="AU136" s="16" t="s">
        <v>87</v>
      </c>
    </row>
    <row r="137" spans="1:47" s="2" customFormat="1" ht="12">
      <c r="A137" s="37"/>
      <c r="B137" s="38"/>
      <c r="C137" s="39"/>
      <c r="D137" s="243" t="s">
        <v>146</v>
      </c>
      <c r="E137" s="39"/>
      <c r="F137" s="244" t="s">
        <v>168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146</v>
      </c>
      <c r="AU137" s="16" t="s">
        <v>87</v>
      </c>
    </row>
    <row r="138" spans="1:47" s="2" customFormat="1" ht="12">
      <c r="A138" s="37"/>
      <c r="B138" s="38"/>
      <c r="C138" s="39"/>
      <c r="D138" s="238" t="s">
        <v>160</v>
      </c>
      <c r="E138" s="39"/>
      <c r="F138" s="256" t="s">
        <v>169</v>
      </c>
      <c r="G138" s="39"/>
      <c r="H138" s="39"/>
      <c r="I138" s="240"/>
      <c r="J138" s="39"/>
      <c r="K138" s="39"/>
      <c r="L138" s="43"/>
      <c r="M138" s="241"/>
      <c r="N138" s="242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160</v>
      </c>
      <c r="AU138" s="16" t="s">
        <v>87</v>
      </c>
    </row>
    <row r="139" spans="1:51" s="13" customFormat="1" ht="12">
      <c r="A139" s="13"/>
      <c r="B139" s="245"/>
      <c r="C139" s="246"/>
      <c r="D139" s="238" t="s">
        <v>148</v>
      </c>
      <c r="E139" s="247" t="s">
        <v>1</v>
      </c>
      <c r="F139" s="248" t="s">
        <v>376</v>
      </c>
      <c r="G139" s="246"/>
      <c r="H139" s="249">
        <v>750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148</v>
      </c>
      <c r="AU139" s="255" t="s">
        <v>87</v>
      </c>
      <c r="AV139" s="13" t="s">
        <v>87</v>
      </c>
      <c r="AW139" s="13" t="s">
        <v>35</v>
      </c>
      <c r="AX139" s="13" t="s">
        <v>78</v>
      </c>
      <c r="AY139" s="255" t="s">
        <v>136</v>
      </c>
    </row>
    <row r="140" spans="1:51" s="14" customFormat="1" ht="12">
      <c r="A140" s="14"/>
      <c r="B140" s="257"/>
      <c r="C140" s="258"/>
      <c r="D140" s="238" t="s">
        <v>148</v>
      </c>
      <c r="E140" s="259" t="s">
        <v>1</v>
      </c>
      <c r="F140" s="260" t="s">
        <v>163</v>
      </c>
      <c r="G140" s="258"/>
      <c r="H140" s="261">
        <v>750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7" t="s">
        <v>148</v>
      </c>
      <c r="AU140" s="267" t="s">
        <v>87</v>
      </c>
      <c r="AV140" s="14" t="s">
        <v>96</v>
      </c>
      <c r="AW140" s="14" t="s">
        <v>35</v>
      </c>
      <c r="AX140" s="14" t="s">
        <v>85</v>
      </c>
      <c r="AY140" s="267" t="s">
        <v>136</v>
      </c>
    </row>
    <row r="141" spans="1:65" s="2" customFormat="1" ht="24.15" customHeight="1">
      <c r="A141" s="37"/>
      <c r="B141" s="38"/>
      <c r="C141" s="225" t="s">
        <v>82</v>
      </c>
      <c r="D141" s="225" t="s">
        <v>138</v>
      </c>
      <c r="E141" s="226" t="s">
        <v>179</v>
      </c>
      <c r="F141" s="227" t="s">
        <v>180</v>
      </c>
      <c r="G141" s="228" t="s">
        <v>173</v>
      </c>
      <c r="H141" s="229">
        <v>55</v>
      </c>
      <c r="I141" s="230"/>
      <c r="J141" s="231">
        <f>ROUND(I141*H141,2)</f>
        <v>0</v>
      </c>
      <c r="K141" s="227" t="s">
        <v>142</v>
      </c>
      <c r="L141" s="43"/>
      <c r="M141" s="232" t="s">
        <v>1</v>
      </c>
      <c r="N141" s="233" t="s">
        <v>43</v>
      </c>
      <c r="O141" s="90"/>
      <c r="P141" s="234">
        <f>O141*H141</f>
        <v>0</v>
      </c>
      <c r="Q141" s="234">
        <v>0.00868</v>
      </c>
      <c r="R141" s="234">
        <f>Q141*H141</f>
        <v>0.4774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96</v>
      </c>
      <c r="AT141" s="236" t="s">
        <v>138</v>
      </c>
      <c r="AU141" s="236" t="s">
        <v>87</v>
      </c>
      <c r="AY141" s="16" t="s">
        <v>136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85</v>
      </c>
      <c r="BK141" s="237">
        <f>ROUND(I141*H141,2)</f>
        <v>0</v>
      </c>
      <c r="BL141" s="16" t="s">
        <v>96</v>
      </c>
      <c r="BM141" s="236" t="s">
        <v>378</v>
      </c>
    </row>
    <row r="142" spans="1:47" s="2" customFormat="1" ht="12">
      <c r="A142" s="37"/>
      <c r="B142" s="38"/>
      <c r="C142" s="39"/>
      <c r="D142" s="238" t="s">
        <v>144</v>
      </c>
      <c r="E142" s="39"/>
      <c r="F142" s="239" t="s">
        <v>182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144</v>
      </c>
      <c r="AU142" s="16" t="s">
        <v>87</v>
      </c>
    </row>
    <row r="143" spans="1:47" s="2" customFormat="1" ht="12">
      <c r="A143" s="37"/>
      <c r="B143" s="38"/>
      <c r="C143" s="39"/>
      <c r="D143" s="243" t="s">
        <v>146</v>
      </c>
      <c r="E143" s="39"/>
      <c r="F143" s="244" t="s">
        <v>183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146</v>
      </c>
      <c r="AU143" s="16" t="s">
        <v>87</v>
      </c>
    </row>
    <row r="144" spans="1:65" s="2" customFormat="1" ht="16.5" customHeight="1">
      <c r="A144" s="37"/>
      <c r="B144" s="38"/>
      <c r="C144" s="225" t="s">
        <v>96</v>
      </c>
      <c r="D144" s="225" t="s">
        <v>138</v>
      </c>
      <c r="E144" s="226" t="s">
        <v>185</v>
      </c>
      <c r="F144" s="227" t="s">
        <v>186</v>
      </c>
      <c r="G144" s="228" t="s">
        <v>173</v>
      </c>
      <c r="H144" s="229">
        <v>25</v>
      </c>
      <c r="I144" s="230"/>
      <c r="J144" s="231">
        <f>ROUND(I144*H144,2)</f>
        <v>0</v>
      </c>
      <c r="K144" s="227" t="s">
        <v>142</v>
      </c>
      <c r="L144" s="43"/>
      <c r="M144" s="232" t="s">
        <v>1</v>
      </c>
      <c r="N144" s="233" t="s">
        <v>43</v>
      </c>
      <c r="O144" s="90"/>
      <c r="P144" s="234">
        <f>O144*H144</f>
        <v>0</v>
      </c>
      <c r="Q144" s="234">
        <v>0.0369</v>
      </c>
      <c r="R144" s="234">
        <f>Q144*H144</f>
        <v>0.9225000000000001</v>
      </c>
      <c r="S144" s="234">
        <v>0</v>
      </c>
      <c r="T144" s="23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96</v>
      </c>
      <c r="AT144" s="236" t="s">
        <v>138</v>
      </c>
      <c r="AU144" s="236" t="s">
        <v>87</v>
      </c>
      <c r="AY144" s="16" t="s">
        <v>136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85</v>
      </c>
      <c r="BK144" s="237">
        <f>ROUND(I144*H144,2)</f>
        <v>0</v>
      </c>
      <c r="BL144" s="16" t="s">
        <v>96</v>
      </c>
      <c r="BM144" s="236" t="s">
        <v>379</v>
      </c>
    </row>
    <row r="145" spans="1:47" s="2" customFormat="1" ht="12">
      <c r="A145" s="37"/>
      <c r="B145" s="38"/>
      <c r="C145" s="39"/>
      <c r="D145" s="238" t="s">
        <v>144</v>
      </c>
      <c r="E145" s="39"/>
      <c r="F145" s="239" t="s">
        <v>188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144</v>
      </c>
      <c r="AU145" s="16" t="s">
        <v>87</v>
      </c>
    </row>
    <row r="146" spans="1:47" s="2" customFormat="1" ht="12">
      <c r="A146" s="37"/>
      <c r="B146" s="38"/>
      <c r="C146" s="39"/>
      <c r="D146" s="243" t="s">
        <v>146</v>
      </c>
      <c r="E146" s="39"/>
      <c r="F146" s="244" t="s">
        <v>189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87</v>
      </c>
    </row>
    <row r="147" spans="1:65" s="2" customFormat="1" ht="24.15" customHeight="1">
      <c r="A147" s="37"/>
      <c r="B147" s="38"/>
      <c r="C147" s="225" t="s">
        <v>170</v>
      </c>
      <c r="D147" s="225" t="s">
        <v>138</v>
      </c>
      <c r="E147" s="226" t="s">
        <v>191</v>
      </c>
      <c r="F147" s="227" t="s">
        <v>192</v>
      </c>
      <c r="G147" s="228" t="s">
        <v>173</v>
      </c>
      <c r="H147" s="229">
        <v>75</v>
      </c>
      <c r="I147" s="230"/>
      <c r="J147" s="231">
        <f>ROUND(I147*H147,2)</f>
        <v>0</v>
      </c>
      <c r="K147" s="227" t="s">
        <v>142</v>
      </c>
      <c r="L147" s="43"/>
      <c r="M147" s="232" t="s">
        <v>1</v>
      </c>
      <c r="N147" s="233" t="s">
        <v>43</v>
      </c>
      <c r="O147" s="90"/>
      <c r="P147" s="234">
        <f>O147*H147</f>
        <v>0</v>
      </c>
      <c r="Q147" s="234">
        <v>0.06053</v>
      </c>
      <c r="R147" s="234">
        <f>Q147*H147</f>
        <v>4.53975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96</v>
      </c>
      <c r="AT147" s="236" t="s">
        <v>138</v>
      </c>
      <c r="AU147" s="236" t="s">
        <v>87</v>
      </c>
      <c r="AY147" s="16" t="s">
        <v>136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85</v>
      </c>
      <c r="BK147" s="237">
        <f>ROUND(I147*H147,2)</f>
        <v>0</v>
      </c>
      <c r="BL147" s="16" t="s">
        <v>96</v>
      </c>
      <c r="BM147" s="236" t="s">
        <v>380</v>
      </c>
    </row>
    <row r="148" spans="1:47" s="2" customFormat="1" ht="12">
      <c r="A148" s="37"/>
      <c r="B148" s="38"/>
      <c r="C148" s="39"/>
      <c r="D148" s="238" t="s">
        <v>144</v>
      </c>
      <c r="E148" s="39"/>
      <c r="F148" s="239" t="s">
        <v>194</v>
      </c>
      <c r="G148" s="39"/>
      <c r="H148" s="39"/>
      <c r="I148" s="240"/>
      <c r="J148" s="39"/>
      <c r="K148" s="39"/>
      <c r="L148" s="43"/>
      <c r="M148" s="241"/>
      <c r="N148" s="242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144</v>
      </c>
      <c r="AU148" s="16" t="s">
        <v>87</v>
      </c>
    </row>
    <row r="149" spans="1:47" s="2" customFormat="1" ht="12">
      <c r="A149" s="37"/>
      <c r="B149" s="38"/>
      <c r="C149" s="39"/>
      <c r="D149" s="243" t="s">
        <v>146</v>
      </c>
      <c r="E149" s="39"/>
      <c r="F149" s="244" t="s">
        <v>195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146</v>
      </c>
      <c r="AU149" s="16" t="s">
        <v>87</v>
      </c>
    </row>
    <row r="150" spans="1:65" s="2" customFormat="1" ht="37.8" customHeight="1">
      <c r="A150" s="37"/>
      <c r="B150" s="38"/>
      <c r="C150" s="225" t="s">
        <v>178</v>
      </c>
      <c r="D150" s="225" t="s">
        <v>138</v>
      </c>
      <c r="E150" s="226" t="s">
        <v>197</v>
      </c>
      <c r="F150" s="227" t="s">
        <v>198</v>
      </c>
      <c r="G150" s="228" t="s">
        <v>199</v>
      </c>
      <c r="H150" s="229">
        <v>300</v>
      </c>
      <c r="I150" s="230"/>
      <c r="J150" s="231">
        <f>ROUND(I150*H150,2)</f>
        <v>0</v>
      </c>
      <c r="K150" s="227" t="s">
        <v>142</v>
      </c>
      <c r="L150" s="43"/>
      <c r="M150" s="232" t="s">
        <v>1</v>
      </c>
      <c r="N150" s="233" t="s">
        <v>43</v>
      </c>
      <c r="O150" s="90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96</v>
      </c>
      <c r="AT150" s="236" t="s">
        <v>138</v>
      </c>
      <c r="AU150" s="236" t="s">
        <v>87</v>
      </c>
      <c r="AY150" s="16" t="s">
        <v>136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85</v>
      </c>
      <c r="BK150" s="237">
        <f>ROUND(I150*H150,2)</f>
        <v>0</v>
      </c>
      <c r="BL150" s="16" t="s">
        <v>96</v>
      </c>
      <c r="BM150" s="236" t="s">
        <v>381</v>
      </c>
    </row>
    <row r="151" spans="1:47" s="2" customFormat="1" ht="12">
      <c r="A151" s="37"/>
      <c r="B151" s="38"/>
      <c r="C151" s="39"/>
      <c r="D151" s="238" t="s">
        <v>144</v>
      </c>
      <c r="E151" s="39"/>
      <c r="F151" s="239" t="s">
        <v>201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144</v>
      </c>
      <c r="AU151" s="16" t="s">
        <v>87</v>
      </c>
    </row>
    <row r="152" spans="1:47" s="2" customFormat="1" ht="12">
      <c r="A152" s="37"/>
      <c r="B152" s="38"/>
      <c r="C152" s="39"/>
      <c r="D152" s="243" t="s">
        <v>146</v>
      </c>
      <c r="E152" s="39"/>
      <c r="F152" s="244" t="s">
        <v>202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146</v>
      </c>
      <c r="AU152" s="16" t="s">
        <v>87</v>
      </c>
    </row>
    <row r="153" spans="1:47" s="2" customFormat="1" ht="12">
      <c r="A153" s="37"/>
      <c r="B153" s="38"/>
      <c r="C153" s="39"/>
      <c r="D153" s="238" t="s">
        <v>160</v>
      </c>
      <c r="E153" s="39"/>
      <c r="F153" s="256" t="s">
        <v>203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160</v>
      </c>
      <c r="AU153" s="16" t="s">
        <v>87</v>
      </c>
    </row>
    <row r="154" spans="1:51" s="13" customFormat="1" ht="12">
      <c r="A154" s="13"/>
      <c r="B154" s="245"/>
      <c r="C154" s="246"/>
      <c r="D154" s="238" t="s">
        <v>148</v>
      </c>
      <c r="E154" s="247" t="s">
        <v>1</v>
      </c>
      <c r="F154" s="248" t="s">
        <v>382</v>
      </c>
      <c r="G154" s="246"/>
      <c r="H154" s="249">
        <v>300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148</v>
      </c>
      <c r="AU154" s="255" t="s">
        <v>87</v>
      </c>
      <c r="AV154" s="13" t="s">
        <v>87</v>
      </c>
      <c r="AW154" s="13" t="s">
        <v>35</v>
      </c>
      <c r="AX154" s="13" t="s">
        <v>78</v>
      </c>
      <c r="AY154" s="255" t="s">
        <v>136</v>
      </c>
    </row>
    <row r="155" spans="1:51" s="14" customFormat="1" ht="12">
      <c r="A155" s="14"/>
      <c r="B155" s="257"/>
      <c r="C155" s="258"/>
      <c r="D155" s="238" t="s">
        <v>148</v>
      </c>
      <c r="E155" s="259" t="s">
        <v>1</v>
      </c>
      <c r="F155" s="260" t="s">
        <v>163</v>
      </c>
      <c r="G155" s="258"/>
      <c r="H155" s="261">
        <v>300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7" t="s">
        <v>148</v>
      </c>
      <c r="AU155" s="267" t="s">
        <v>87</v>
      </c>
      <c r="AV155" s="14" t="s">
        <v>96</v>
      </c>
      <c r="AW155" s="14" t="s">
        <v>35</v>
      </c>
      <c r="AX155" s="14" t="s">
        <v>85</v>
      </c>
      <c r="AY155" s="267" t="s">
        <v>136</v>
      </c>
    </row>
    <row r="156" spans="1:65" s="2" customFormat="1" ht="24.15" customHeight="1">
      <c r="A156" s="37"/>
      <c r="B156" s="38"/>
      <c r="C156" s="225" t="s">
        <v>184</v>
      </c>
      <c r="D156" s="225" t="s">
        <v>138</v>
      </c>
      <c r="E156" s="226" t="s">
        <v>206</v>
      </c>
      <c r="F156" s="227" t="s">
        <v>207</v>
      </c>
      <c r="G156" s="228" t="s">
        <v>199</v>
      </c>
      <c r="H156" s="229">
        <v>90</v>
      </c>
      <c r="I156" s="230"/>
      <c r="J156" s="231">
        <f>ROUND(I156*H156,2)</f>
        <v>0</v>
      </c>
      <c r="K156" s="227" t="s">
        <v>142</v>
      </c>
      <c r="L156" s="43"/>
      <c r="M156" s="232" t="s">
        <v>1</v>
      </c>
      <c r="N156" s="233" t="s">
        <v>43</v>
      </c>
      <c r="O156" s="90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96</v>
      </c>
      <c r="AT156" s="236" t="s">
        <v>138</v>
      </c>
      <c r="AU156" s="236" t="s">
        <v>87</v>
      </c>
      <c r="AY156" s="16" t="s">
        <v>136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85</v>
      </c>
      <c r="BK156" s="237">
        <f>ROUND(I156*H156,2)</f>
        <v>0</v>
      </c>
      <c r="BL156" s="16" t="s">
        <v>96</v>
      </c>
      <c r="BM156" s="236" t="s">
        <v>383</v>
      </c>
    </row>
    <row r="157" spans="1:47" s="2" customFormat="1" ht="12">
      <c r="A157" s="37"/>
      <c r="B157" s="38"/>
      <c r="C157" s="39"/>
      <c r="D157" s="238" t="s">
        <v>144</v>
      </c>
      <c r="E157" s="39"/>
      <c r="F157" s="239" t="s">
        <v>209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144</v>
      </c>
      <c r="AU157" s="16" t="s">
        <v>87</v>
      </c>
    </row>
    <row r="158" spans="1:47" s="2" customFormat="1" ht="12">
      <c r="A158" s="37"/>
      <c r="B158" s="38"/>
      <c r="C158" s="39"/>
      <c r="D158" s="243" t="s">
        <v>146</v>
      </c>
      <c r="E158" s="39"/>
      <c r="F158" s="244" t="s">
        <v>210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146</v>
      </c>
      <c r="AU158" s="16" t="s">
        <v>87</v>
      </c>
    </row>
    <row r="159" spans="1:51" s="13" customFormat="1" ht="12">
      <c r="A159" s="13"/>
      <c r="B159" s="245"/>
      <c r="C159" s="246"/>
      <c r="D159" s="238" t="s">
        <v>148</v>
      </c>
      <c r="E159" s="247" t="s">
        <v>1</v>
      </c>
      <c r="F159" s="248" t="s">
        <v>384</v>
      </c>
      <c r="G159" s="246"/>
      <c r="H159" s="249">
        <v>90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148</v>
      </c>
      <c r="AU159" s="255" t="s">
        <v>87</v>
      </c>
      <c r="AV159" s="13" t="s">
        <v>87</v>
      </c>
      <c r="AW159" s="13" t="s">
        <v>35</v>
      </c>
      <c r="AX159" s="13" t="s">
        <v>85</v>
      </c>
      <c r="AY159" s="255" t="s">
        <v>136</v>
      </c>
    </row>
    <row r="160" spans="1:65" s="2" customFormat="1" ht="37.8" customHeight="1">
      <c r="A160" s="37"/>
      <c r="B160" s="38"/>
      <c r="C160" s="225" t="s">
        <v>190</v>
      </c>
      <c r="D160" s="225" t="s">
        <v>138</v>
      </c>
      <c r="E160" s="226" t="s">
        <v>213</v>
      </c>
      <c r="F160" s="227" t="s">
        <v>214</v>
      </c>
      <c r="G160" s="228" t="s">
        <v>199</v>
      </c>
      <c r="H160" s="229">
        <v>300</v>
      </c>
      <c r="I160" s="230"/>
      <c r="J160" s="231">
        <f>ROUND(I160*H160,2)</f>
        <v>0</v>
      </c>
      <c r="K160" s="227" t="s">
        <v>142</v>
      </c>
      <c r="L160" s="43"/>
      <c r="M160" s="232" t="s">
        <v>1</v>
      </c>
      <c r="N160" s="233" t="s">
        <v>43</v>
      </c>
      <c r="O160" s="90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96</v>
      </c>
      <c r="AT160" s="236" t="s">
        <v>138</v>
      </c>
      <c r="AU160" s="236" t="s">
        <v>87</v>
      </c>
      <c r="AY160" s="16" t="s">
        <v>136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85</v>
      </c>
      <c r="BK160" s="237">
        <f>ROUND(I160*H160,2)</f>
        <v>0</v>
      </c>
      <c r="BL160" s="16" t="s">
        <v>96</v>
      </c>
      <c r="BM160" s="236" t="s">
        <v>385</v>
      </c>
    </row>
    <row r="161" spans="1:47" s="2" customFormat="1" ht="12">
      <c r="A161" s="37"/>
      <c r="B161" s="38"/>
      <c r="C161" s="39"/>
      <c r="D161" s="238" t="s">
        <v>144</v>
      </c>
      <c r="E161" s="39"/>
      <c r="F161" s="239" t="s">
        <v>216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144</v>
      </c>
      <c r="AU161" s="16" t="s">
        <v>87</v>
      </c>
    </row>
    <row r="162" spans="1:47" s="2" customFormat="1" ht="12">
      <c r="A162" s="37"/>
      <c r="B162" s="38"/>
      <c r="C162" s="39"/>
      <c r="D162" s="243" t="s">
        <v>146</v>
      </c>
      <c r="E162" s="39"/>
      <c r="F162" s="244" t="s">
        <v>217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146</v>
      </c>
      <c r="AU162" s="16" t="s">
        <v>87</v>
      </c>
    </row>
    <row r="163" spans="1:47" s="2" customFormat="1" ht="12">
      <c r="A163" s="37"/>
      <c r="B163" s="38"/>
      <c r="C163" s="39"/>
      <c r="D163" s="238" t="s">
        <v>160</v>
      </c>
      <c r="E163" s="39"/>
      <c r="F163" s="256" t="s">
        <v>218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160</v>
      </c>
      <c r="AU163" s="16" t="s">
        <v>87</v>
      </c>
    </row>
    <row r="164" spans="1:51" s="13" customFormat="1" ht="12">
      <c r="A164" s="13"/>
      <c r="B164" s="245"/>
      <c r="C164" s="246"/>
      <c r="D164" s="238" t="s">
        <v>148</v>
      </c>
      <c r="E164" s="247" t="s">
        <v>1</v>
      </c>
      <c r="F164" s="248" t="s">
        <v>386</v>
      </c>
      <c r="G164" s="246"/>
      <c r="H164" s="249">
        <v>300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148</v>
      </c>
      <c r="AU164" s="255" t="s">
        <v>87</v>
      </c>
      <c r="AV164" s="13" t="s">
        <v>87</v>
      </c>
      <c r="AW164" s="13" t="s">
        <v>35</v>
      </c>
      <c r="AX164" s="13" t="s">
        <v>85</v>
      </c>
      <c r="AY164" s="255" t="s">
        <v>136</v>
      </c>
    </row>
    <row r="165" spans="1:65" s="2" customFormat="1" ht="33" customHeight="1">
      <c r="A165" s="37"/>
      <c r="B165" s="38"/>
      <c r="C165" s="225" t="s">
        <v>196</v>
      </c>
      <c r="D165" s="225" t="s">
        <v>138</v>
      </c>
      <c r="E165" s="226" t="s">
        <v>220</v>
      </c>
      <c r="F165" s="227" t="s">
        <v>221</v>
      </c>
      <c r="G165" s="228" t="s">
        <v>199</v>
      </c>
      <c r="H165" s="229">
        <v>300</v>
      </c>
      <c r="I165" s="230"/>
      <c r="J165" s="231">
        <f>ROUND(I165*H165,2)</f>
        <v>0</v>
      </c>
      <c r="K165" s="227" t="s">
        <v>142</v>
      </c>
      <c r="L165" s="43"/>
      <c r="M165" s="232" t="s">
        <v>1</v>
      </c>
      <c r="N165" s="233" t="s">
        <v>43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96</v>
      </c>
      <c r="AT165" s="236" t="s">
        <v>138</v>
      </c>
      <c r="AU165" s="236" t="s">
        <v>87</v>
      </c>
      <c r="AY165" s="16" t="s">
        <v>136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85</v>
      </c>
      <c r="BK165" s="237">
        <f>ROUND(I165*H165,2)</f>
        <v>0</v>
      </c>
      <c r="BL165" s="16" t="s">
        <v>96</v>
      </c>
      <c r="BM165" s="236" t="s">
        <v>387</v>
      </c>
    </row>
    <row r="166" spans="1:47" s="2" customFormat="1" ht="12">
      <c r="A166" s="37"/>
      <c r="B166" s="38"/>
      <c r="C166" s="39"/>
      <c r="D166" s="238" t="s">
        <v>144</v>
      </c>
      <c r="E166" s="39"/>
      <c r="F166" s="239" t="s">
        <v>223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144</v>
      </c>
      <c r="AU166" s="16" t="s">
        <v>87</v>
      </c>
    </row>
    <row r="167" spans="1:47" s="2" customFormat="1" ht="12">
      <c r="A167" s="37"/>
      <c r="B167" s="38"/>
      <c r="C167" s="39"/>
      <c r="D167" s="243" t="s">
        <v>146</v>
      </c>
      <c r="E167" s="39"/>
      <c r="F167" s="244" t="s">
        <v>224</v>
      </c>
      <c r="G167" s="39"/>
      <c r="H167" s="39"/>
      <c r="I167" s="240"/>
      <c r="J167" s="39"/>
      <c r="K167" s="39"/>
      <c r="L167" s="43"/>
      <c r="M167" s="241"/>
      <c r="N167" s="242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146</v>
      </c>
      <c r="AU167" s="16" t="s">
        <v>87</v>
      </c>
    </row>
    <row r="168" spans="1:47" s="2" customFormat="1" ht="12">
      <c r="A168" s="37"/>
      <c r="B168" s="38"/>
      <c r="C168" s="39"/>
      <c r="D168" s="238" t="s">
        <v>160</v>
      </c>
      <c r="E168" s="39"/>
      <c r="F168" s="256" t="s">
        <v>225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160</v>
      </c>
      <c r="AU168" s="16" t="s">
        <v>87</v>
      </c>
    </row>
    <row r="169" spans="1:51" s="13" customFormat="1" ht="12">
      <c r="A169" s="13"/>
      <c r="B169" s="245"/>
      <c r="C169" s="246"/>
      <c r="D169" s="238" t="s">
        <v>148</v>
      </c>
      <c r="E169" s="247" t="s">
        <v>1</v>
      </c>
      <c r="F169" s="248" t="s">
        <v>388</v>
      </c>
      <c r="G169" s="246"/>
      <c r="H169" s="249">
        <v>300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148</v>
      </c>
      <c r="AU169" s="255" t="s">
        <v>87</v>
      </c>
      <c r="AV169" s="13" t="s">
        <v>87</v>
      </c>
      <c r="AW169" s="13" t="s">
        <v>35</v>
      </c>
      <c r="AX169" s="13" t="s">
        <v>85</v>
      </c>
      <c r="AY169" s="255" t="s">
        <v>136</v>
      </c>
    </row>
    <row r="170" spans="1:65" s="2" customFormat="1" ht="16.5" customHeight="1">
      <c r="A170" s="37"/>
      <c r="B170" s="38"/>
      <c r="C170" s="268" t="s">
        <v>205</v>
      </c>
      <c r="D170" s="268" t="s">
        <v>228</v>
      </c>
      <c r="E170" s="269" t="s">
        <v>229</v>
      </c>
      <c r="F170" s="270" t="s">
        <v>230</v>
      </c>
      <c r="G170" s="271" t="s">
        <v>231</v>
      </c>
      <c r="H170" s="272">
        <v>180</v>
      </c>
      <c r="I170" s="273"/>
      <c r="J170" s="274">
        <f>ROUND(I170*H170,2)</f>
        <v>0</v>
      </c>
      <c r="K170" s="270" t="s">
        <v>142</v>
      </c>
      <c r="L170" s="275"/>
      <c r="M170" s="276" t="s">
        <v>1</v>
      </c>
      <c r="N170" s="277" t="s">
        <v>43</v>
      </c>
      <c r="O170" s="90"/>
      <c r="P170" s="234">
        <f>O170*H170</f>
        <v>0</v>
      </c>
      <c r="Q170" s="234">
        <v>1</v>
      </c>
      <c r="R170" s="234">
        <f>Q170*H170</f>
        <v>180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190</v>
      </c>
      <c r="AT170" s="236" t="s">
        <v>228</v>
      </c>
      <c r="AU170" s="236" t="s">
        <v>87</v>
      </c>
      <c r="AY170" s="16" t="s">
        <v>136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85</v>
      </c>
      <c r="BK170" s="237">
        <f>ROUND(I170*H170,2)</f>
        <v>0</v>
      </c>
      <c r="BL170" s="16" t="s">
        <v>96</v>
      </c>
      <c r="BM170" s="236" t="s">
        <v>389</v>
      </c>
    </row>
    <row r="171" spans="1:47" s="2" customFormat="1" ht="12">
      <c r="A171" s="37"/>
      <c r="B171" s="38"/>
      <c r="C171" s="39"/>
      <c r="D171" s="238" t="s">
        <v>144</v>
      </c>
      <c r="E171" s="39"/>
      <c r="F171" s="239" t="s">
        <v>230</v>
      </c>
      <c r="G171" s="39"/>
      <c r="H171" s="39"/>
      <c r="I171" s="240"/>
      <c r="J171" s="39"/>
      <c r="K171" s="39"/>
      <c r="L171" s="43"/>
      <c r="M171" s="241"/>
      <c r="N171" s="242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144</v>
      </c>
      <c r="AU171" s="16" t="s">
        <v>87</v>
      </c>
    </row>
    <row r="172" spans="1:51" s="13" customFormat="1" ht="12">
      <c r="A172" s="13"/>
      <c r="B172" s="245"/>
      <c r="C172" s="246"/>
      <c r="D172" s="238" t="s">
        <v>148</v>
      </c>
      <c r="E172" s="247" t="s">
        <v>1</v>
      </c>
      <c r="F172" s="248" t="s">
        <v>390</v>
      </c>
      <c r="G172" s="246"/>
      <c r="H172" s="249">
        <v>180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148</v>
      </c>
      <c r="AU172" s="255" t="s">
        <v>87</v>
      </c>
      <c r="AV172" s="13" t="s">
        <v>87</v>
      </c>
      <c r="AW172" s="13" t="s">
        <v>35</v>
      </c>
      <c r="AX172" s="13" t="s">
        <v>85</v>
      </c>
      <c r="AY172" s="255" t="s">
        <v>136</v>
      </c>
    </row>
    <row r="173" spans="1:65" s="2" customFormat="1" ht="33" customHeight="1">
      <c r="A173" s="37"/>
      <c r="B173" s="38"/>
      <c r="C173" s="225" t="s">
        <v>212</v>
      </c>
      <c r="D173" s="225" t="s">
        <v>138</v>
      </c>
      <c r="E173" s="226" t="s">
        <v>235</v>
      </c>
      <c r="F173" s="227" t="s">
        <v>236</v>
      </c>
      <c r="G173" s="228" t="s">
        <v>231</v>
      </c>
      <c r="H173" s="229">
        <v>540</v>
      </c>
      <c r="I173" s="230"/>
      <c r="J173" s="231">
        <f>ROUND(I173*H173,2)</f>
        <v>0</v>
      </c>
      <c r="K173" s="227" t="s">
        <v>142</v>
      </c>
      <c r="L173" s="43"/>
      <c r="M173" s="232" t="s">
        <v>1</v>
      </c>
      <c r="N173" s="233" t="s">
        <v>43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96</v>
      </c>
      <c r="AT173" s="236" t="s">
        <v>138</v>
      </c>
      <c r="AU173" s="236" t="s">
        <v>87</v>
      </c>
      <c r="AY173" s="16" t="s">
        <v>136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85</v>
      </c>
      <c r="BK173" s="237">
        <f>ROUND(I173*H173,2)</f>
        <v>0</v>
      </c>
      <c r="BL173" s="16" t="s">
        <v>96</v>
      </c>
      <c r="BM173" s="236" t="s">
        <v>391</v>
      </c>
    </row>
    <row r="174" spans="1:47" s="2" customFormat="1" ht="12">
      <c r="A174" s="37"/>
      <c r="B174" s="38"/>
      <c r="C174" s="39"/>
      <c r="D174" s="238" t="s">
        <v>144</v>
      </c>
      <c r="E174" s="39"/>
      <c r="F174" s="239" t="s">
        <v>238</v>
      </c>
      <c r="G174" s="39"/>
      <c r="H174" s="39"/>
      <c r="I174" s="240"/>
      <c r="J174" s="39"/>
      <c r="K174" s="39"/>
      <c r="L174" s="43"/>
      <c r="M174" s="241"/>
      <c r="N174" s="242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144</v>
      </c>
      <c r="AU174" s="16" t="s">
        <v>87</v>
      </c>
    </row>
    <row r="175" spans="1:47" s="2" customFormat="1" ht="12">
      <c r="A175" s="37"/>
      <c r="B175" s="38"/>
      <c r="C175" s="39"/>
      <c r="D175" s="243" t="s">
        <v>146</v>
      </c>
      <c r="E175" s="39"/>
      <c r="F175" s="244" t="s">
        <v>239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146</v>
      </c>
      <c r="AU175" s="16" t="s">
        <v>87</v>
      </c>
    </row>
    <row r="176" spans="1:47" s="2" customFormat="1" ht="12">
      <c r="A176" s="37"/>
      <c r="B176" s="38"/>
      <c r="C176" s="39"/>
      <c r="D176" s="238" t="s">
        <v>160</v>
      </c>
      <c r="E176" s="39"/>
      <c r="F176" s="256" t="s">
        <v>218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160</v>
      </c>
      <c r="AU176" s="16" t="s">
        <v>87</v>
      </c>
    </row>
    <row r="177" spans="1:51" s="13" customFormat="1" ht="12">
      <c r="A177" s="13"/>
      <c r="B177" s="245"/>
      <c r="C177" s="246"/>
      <c r="D177" s="238" t="s">
        <v>148</v>
      </c>
      <c r="E177" s="247" t="s">
        <v>1</v>
      </c>
      <c r="F177" s="248" t="s">
        <v>392</v>
      </c>
      <c r="G177" s="246"/>
      <c r="H177" s="249">
        <v>540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148</v>
      </c>
      <c r="AU177" s="255" t="s">
        <v>87</v>
      </c>
      <c r="AV177" s="13" t="s">
        <v>87</v>
      </c>
      <c r="AW177" s="13" t="s">
        <v>35</v>
      </c>
      <c r="AX177" s="13" t="s">
        <v>85</v>
      </c>
      <c r="AY177" s="255" t="s">
        <v>136</v>
      </c>
    </row>
    <row r="178" spans="1:65" s="2" customFormat="1" ht="16.5" customHeight="1">
      <c r="A178" s="37"/>
      <c r="B178" s="38"/>
      <c r="C178" s="225" t="s">
        <v>8</v>
      </c>
      <c r="D178" s="225" t="s">
        <v>138</v>
      </c>
      <c r="E178" s="226" t="s">
        <v>242</v>
      </c>
      <c r="F178" s="227" t="s">
        <v>243</v>
      </c>
      <c r="G178" s="228" t="s">
        <v>199</v>
      </c>
      <c r="H178" s="229">
        <v>300</v>
      </c>
      <c r="I178" s="230"/>
      <c r="J178" s="231">
        <f>ROUND(I178*H178,2)</f>
        <v>0</v>
      </c>
      <c r="K178" s="227" t="s">
        <v>142</v>
      </c>
      <c r="L178" s="43"/>
      <c r="M178" s="232" t="s">
        <v>1</v>
      </c>
      <c r="N178" s="233" t="s">
        <v>43</v>
      </c>
      <c r="O178" s="90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96</v>
      </c>
      <c r="AT178" s="236" t="s">
        <v>138</v>
      </c>
      <c r="AU178" s="236" t="s">
        <v>87</v>
      </c>
      <c r="AY178" s="16" t="s">
        <v>136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85</v>
      </c>
      <c r="BK178" s="237">
        <f>ROUND(I178*H178,2)</f>
        <v>0</v>
      </c>
      <c r="BL178" s="16" t="s">
        <v>96</v>
      </c>
      <c r="BM178" s="236" t="s">
        <v>393</v>
      </c>
    </row>
    <row r="179" spans="1:47" s="2" customFormat="1" ht="12">
      <c r="A179" s="37"/>
      <c r="B179" s="38"/>
      <c r="C179" s="39"/>
      <c r="D179" s="238" t="s">
        <v>144</v>
      </c>
      <c r="E179" s="39"/>
      <c r="F179" s="239" t="s">
        <v>245</v>
      </c>
      <c r="G179" s="39"/>
      <c r="H179" s="39"/>
      <c r="I179" s="240"/>
      <c r="J179" s="39"/>
      <c r="K179" s="39"/>
      <c r="L179" s="43"/>
      <c r="M179" s="241"/>
      <c r="N179" s="242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144</v>
      </c>
      <c r="AU179" s="16" t="s">
        <v>87</v>
      </c>
    </row>
    <row r="180" spans="1:47" s="2" customFormat="1" ht="12">
      <c r="A180" s="37"/>
      <c r="B180" s="38"/>
      <c r="C180" s="39"/>
      <c r="D180" s="243" t="s">
        <v>146</v>
      </c>
      <c r="E180" s="39"/>
      <c r="F180" s="244" t="s">
        <v>246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146</v>
      </c>
      <c r="AU180" s="16" t="s">
        <v>87</v>
      </c>
    </row>
    <row r="181" spans="1:47" s="2" customFormat="1" ht="12">
      <c r="A181" s="37"/>
      <c r="B181" s="38"/>
      <c r="C181" s="39"/>
      <c r="D181" s="238" t="s">
        <v>160</v>
      </c>
      <c r="E181" s="39"/>
      <c r="F181" s="256" t="s">
        <v>218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160</v>
      </c>
      <c r="AU181" s="16" t="s">
        <v>87</v>
      </c>
    </row>
    <row r="182" spans="1:51" s="13" customFormat="1" ht="12">
      <c r="A182" s="13"/>
      <c r="B182" s="245"/>
      <c r="C182" s="246"/>
      <c r="D182" s="238" t="s">
        <v>148</v>
      </c>
      <c r="E182" s="247" t="s">
        <v>1</v>
      </c>
      <c r="F182" s="248" t="s">
        <v>394</v>
      </c>
      <c r="G182" s="246"/>
      <c r="H182" s="249">
        <v>300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148</v>
      </c>
      <c r="AU182" s="255" t="s">
        <v>87</v>
      </c>
      <c r="AV182" s="13" t="s">
        <v>87</v>
      </c>
      <c r="AW182" s="13" t="s">
        <v>35</v>
      </c>
      <c r="AX182" s="13" t="s">
        <v>85</v>
      </c>
      <c r="AY182" s="255" t="s">
        <v>136</v>
      </c>
    </row>
    <row r="183" spans="1:65" s="2" customFormat="1" ht="24.15" customHeight="1">
      <c r="A183" s="37"/>
      <c r="B183" s="38"/>
      <c r="C183" s="225" t="s">
        <v>227</v>
      </c>
      <c r="D183" s="225" t="s">
        <v>138</v>
      </c>
      <c r="E183" s="226" t="s">
        <v>249</v>
      </c>
      <c r="F183" s="227" t="s">
        <v>250</v>
      </c>
      <c r="G183" s="228" t="s">
        <v>141</v>
      </c>
      <c r="H183" s="229">
        <v>750</v>
      </c>
      <c r="I183" s="230"/>
      <c r="J183" s="231">
        <f>ROUND(I183*H183,2)</f>
        <v>0</v>
      </c>
      <c r="K183" s="227" t="s">
        <v>142</v>
      </c>
      <c r="L183" s="43"/>
      <c r="M183" s="232" t="s">
        <v>1</v>
      </c>
      <c r="N183" s="233" t="s">
        <v>43</v>
      </c>
      <c r="O183" s="90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96</v>
      </c>
      <c r="AT183" s="236" t="s">
        <v>138</v>
      </c>
      <c r="AU183" s="236" t="s">
        <v>87</v>
      </c>
      <c r="AY183" s="16" t="s">
        <v>136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85</v>
      </c>
      <c r="BK183" s="237">
        <f>ROUND(I183*H183,2)</f>
        <v>0</v>
      </c>
      <c r="BL183" s="16" t="s">
        <v>96</v>
      </c>
      <c r="BM183" s="236" t="s">
        <v>395</v>
      </c>
    </row>
    <row r="184" spans="1:47" s="2" customFormat="1" ht="12">
      <c r="A184" s="37"/>
      <c r="B184" s="38"/>
      <c r="C184" s="39"/>
      <c r="D184" s="238" t="s">
        <v>144</v>
      </c>
      <c r="E184" s="39"/>
      <c r="F184" s="239" t="s">
        <v>252</v>
      </c>
      <c r="G184" s="39"/>
      <c r="H184" s="39"/>
      <c r="I184" s="240"/>
      <c r="J184" s="39"/>
      <c r="K184" s="39"/>
      <c r="L184" s="43"/>
      <c r="M184" s="241"/>
      <c r="N184" s="242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144</v>
      </c>
      <c r="AU184" s="16" t="s">
        <v>87</v>
      </c>
    </row>
    <row r="185" spans="1:47" s="2" customFormat="1" ht="12">
      <c r="A185" s="37"/>
      <c r="B185" s="38"/>
      <c r="C185" s="39"/>
      <c r="D185" s="243" t="s">
        <v>146</v>
      </c>
      <c r="E185" s="39"/>
      <c r="F185" s="244" t="s">
        <v>253</v>
      </c>
      <c r="G185" s="39"/>
      <c r="H185" s="39"/>
      <c r="I185" s="240"/>
      <c r="J185" s="39"/>
      <c r="K185" s="39"/>
      <c r="L185" s="43"/>
      <c r="M185" s="241"/>
      <c r="N185" s="242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146</v>
      </c>
      <c r="AU185" s="16" t="s">
        <v>87</v>
      </c>
    </row>
    <row r="186" spans="1:51" s="13" customFormat="1" ht="12">
      <c r="A186" s="13"/>
      <c r="B186" s="245"/>
      <c r="C186" s="246"/>
      <c r="D186" s="238" t="s">
        <v>148</v>
      </c>
      <c r="E186" s="247" t="s">
        <v>1</v>
      </c>
      <c r="F186" s="248" t="s">
        <v>376</v>
      </c>
      <c r="G186" s="246"/>
      <c r="H186" s="249">
        <v>750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148</v>
      </c>
      <c r="AU186" s="255" t="s">
        <v>87</v>
      </c>
      <c r="AV186" s="13" t="s">
        <v>87</v>
      </c>
      <c r="AW186" s="13" t="s">
        <v>35</v>
      </c>
      <c r="AX186" s="13" t="s">
        <v>78</v>
      </c>
      <c r="AY186" s="255" t="s">
        <v>136</v>
      </c>
    </row>
    <row r="187" spans="1:51" s="14" customFormat="1" ht="12">
      <c r="A187" s="14"/>
      <c r="B187" s="257"/>
      <c r="C187" s="258"/>
      <c r="D187" s="238" t="s">
        <v>148</v>
      </c>
      <c r="E187" s="259" t="s">
        <v>1</v>
      </c>
      <c r="F187" s="260" t="s">
        <v>163</v>
      </c>
      <c r="G187" s="258"/>
      <c r="H187" s="261">
        <v>750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7" t="s">
        <v>148</v>
      </c>
      <c r="AU187" s="267" t="s">
        <v>87</v>
      </c>
      <c r="AV187" s="14" t="s">
        <v>96</v>
      </c>
      <c r="AW187" s="14" t="s">
        <v>35</v>
      </c>
      <c r="AX187" s="14" t="s">
        <v>85</v>
      </c>
      <c r="AY187" s="267" t="s">
        <v>136</v>
      </c>
    </row>
    <row r="188" spans="1:63" s="12" customFormat="1" ht="22.8" customHeight="1">
      <c r="A188" s="12"/>
      <c r="B188" s="209"/>
      <c r="C188" s="210"/>
      <c r="D188" s="211" t="s">
        <v>77</v>
      </c>
      <c r="E188" s="223" t="s">
        <v>87</v>
      </c>
      <c r="F188" s="223" t="s">
        <v>254</v>
      </c>
      <c r="G188" s="210"/>
      <c r="H188" s="210"/>
      <c r="I188" s="213"/>
      <c r="J188" s="224">
        <f>BK188</f>
        <v>0</v>
      </c>
      <c r="K188" s="210"/>
      <c r="L188" s="215"/>
      <c r="M188" s="216"/>
      <c r="N188" s="217"/>
      <c r="O188" s="217"/>
      <c r="P188" s="218">
        <f>SUM(P189:P196)</f>
        <v>0</v>
      </c>
      <c r="Q188" s="217"/>
      <c r="R188" s="218">
        <f>SUM(R189:R196)</f>
        <v>0.282675</v>
      </c>
      <c r="S188" s="217"/>
      <c r="T188" s="219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0" t="s">
        <v>85</v>
      </c>
      <c r="AT188" s="221" t="s">
        <v>77</v>
      </c>
      <c r="AU188" s="221" t="s">
        <v>85</v>
      </c>
      <c r="AY188" s="220" t="s">
        <v>136</v>
      </c>
      <c r="BK188" s="222">
        <f>SUM(BK189:BK196)</f>
        <v>0</v>
      </c>
    </row>
    <row r="189" spans="1:65" s="2" customFormat="1" ht="24.15" customHeight="1">
      <c r="A189" s="37"/>
      <c r="B189" s="38"/>
      <c r="C189" s="225" t="s">
        <v>234</v>
      </c>
      <c r="D189" s="225" t="s">
        <v>138</v>
      </c>
      <c r="E189" s="226" t="s">
        <v>256</v>
      </c>
      <c r="F189" s="227" t="s">
        <v>257</v>
      </c>
      <c r="G189" s="228" t="s">
        <v>141</v>
      </c>
      <c r="H189" s="229">
        <v>750</v>
      </c>
      <c r="I189" s="230"/>
      <c r="J189" s="231">
        <f>ROUND(I189*H189,2)</f>
        <v>0</v>
      </c>
      <c r="K189" s="227" t="s">
        <v>142</v>
      </c>
      <c r="L189" s="43"/>
      <c r="M189" s="232" t="s">
        <v>1</v>
      </c>
      <c r="N189" s="233" t="s">
        <v>43</v>
      </c>
      <c r="O189" s="90"/>
      <c r="P189" s="234">
        <f>O189*H189</f>
        <v>0</v>
      </c>
      <c r="Q189" s="234">
        <v>0.00014</v>
      </c>
      <c r="R189" s="234">
        <f>Q189*H189</f>
        <v>0.105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96</v>
      </c>
      <c r="AT189" s="236" t="s">
        <v>138</v>
      </c>
      <c r="AU189" s="236" t="s">
        <v>87</v>
      </c>
      <c r="AY189" s="16" t="s">
        <v>136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85</v>
      </c>
      <c r="BK189" s="237">
        <f>ROUND(I189*H189,2)</f>
        <v>0</v>
      </c>
      <c r="BL189" s="16" t="s">
        <v>96</v>
      </c>
      <c r="BM189" s="236" t="s">
        <v>396</v>
      </c>
    </row>
    <row r="190" spans="1:47" s="2" customFormat="1" ht="12">
      <c r="A190" s="37"/>
      <c r="B190" s="38"/>
      <c r="C190" s="39"/>
      <c r="D190" s="238" t="s">
        <v>144</v>
      </c>
      <c r="E190" s="39"/>
      <c r="F190" s="239" t="s">
        <v>259</v>
      </c>
      <c r="G190" s="39"/>
      <c r="H190" s="39"/>
      <c r="I190" s="240"/>
      <c r="J190" s="39"/>
      <c r="K190" s="39"/>
      <c r="L190" s="43"/>
      <c r="M190" s="241"/>
      <c r="N190" s="242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144</v>
      </c>
      <c r="AU190" s="16" t="s">
        <v>87</v>
      </c>
    </row>
    <row r="191" spans="1:47" s="2" customFormat="1" ht="12">
      <c r="A191" s="37"/>
      <c r="B191" s="38"/>
      <c r="C191" s="39"/>
      <c r="D191" s="243" t="s">
        <v>146</v>
      </c>
      <c r="E191" s="39"/>
      <c r="F191" s="244" t="s">
        <v>260</v>
      </c>
      <c r="G191" s="39"/>
      <c r="H191" s="39"/>
      <c r="I191" s="240"/>
      <c r="J191" s="39"/>
      <c r="K191" s="39"/>
      <c r="L191" s="43"/>
      <c r="M191" s="241"/>
      <c r="N191" s="242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146</v>
      </c>
      <c r="AU191" s="16" t="s">
        <v>87</v>
      </c>
    </row>
    <row r="192" spans="1:51" s="13" customFormat="1" ht="12">
      <c r="A192" s="13"/>
      <c r="B192" s="245"/>
      <c r="C192" s="246"/>
      <c r="D192" s="238" t="s">
        <v>148</v>
      </c>
      <c r="E192" s="247" t="s">
        <v>1</v>
      </c>
      <c r="F192" s="248" t="s">
        <v>376</v>
      </c>
      <c r="G192" s="246"/>
      <c r="H192" s="249">
        <v>750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148</v>
      </c>
      <c r="AU192" s="255" t="s">
        <v>87</v>
      </c>
      <c r="AV192" s="13" t="s">
        <v>87</v>
      </c>
      <c r="AW192" s="13" t="s">
        <v>35</v>
      </c>
      <c r="AX192" s="13" t="s">
        <v>78</v>
      </c>
      <c r="AY192" s="255" t="s">
        <v>136</v>
      </c>
    </row>
    <row r="193" spans="1:51" s="14" customFormat="1" ht="12">
      <c r="A193" s="14"/>
      <c r="B193" s="257"/>
      <c r="C193" s="258"/>
      <c r="D193" s="238" t="s">
        <v>148</v>
      </c>
      <c r="E193" s="259" t="s">
        <v>1</v>
      </c>
      <c r="F193" s="260" t="s">
        <v>163</v>
      </c>
      <c r="G193" s="258"/>
      <c r="H193" s="261">
        <v>750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7" t="s">
        <v>148</v>
      </c>
      <c r="AU193" s="267" t="s">
        <v>87</v>
      </c>
      <c r="AV193" s="14" t="s">
        <v>96</v>
      </c>
      <c r="AW193" s="14" t="s">
        <v>35</v>
      </c>
      <c r="AX193" s="14" t="s">
        <v>85</v>
      </c>
      <c r="AY193" s="267" t="s">
        <v>136</v>
      </c>
    </row>
    <row r="194" spans="1:65" s="2" customFormat="1" ht="24.15" customHeight="1">
      <c r="A194" s="37"/>
      <c r="B194" s="38"/>
      <c r="C194" s="268" t="s">
        <v>241</v>
      </c>
      <c r="D194" s="268" t="s">
        <v>228</v>
      </c>
      <c r="E194" s="269" t="s">
        <v>262</v>
      </c>
      <c r="F194" s="270" t="s">
        <v>263</v>
      </c>
      <c r="G194" s="271" t="s">
        <v>141</v>
      </c>
      <c r="H194" s="272">
        <v>888.375</v>
      </c>
      <c r="I194" s="273"/>
      <c r="J194" s="274">
        <f>ROUND(I194*H194,2)</f>
        <v>0</v>
      </c>
      <c r="K194" s="270" t="s">
        <v>142</v>
      </c>
      <c r="L194" s="275"/>
      <c r="M194" s="276" t="s">
        <v>1</v>
      </c>
      <c r="N194" s="277" t="s">
        <v>43</v>
      </c>
      <c r="O194" s="90"/>
      <c r="P194" s="234">
        <f>O194*H194</f>
        <v>0</v>
      </c>
      <c r="Q194" s="234">
        <v>0.0002</v>
      </c>
      <c r="R194" s="234">
        <f>Q194*H194</f>
        <v>0.177675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190</v>
      </c>
      <c r="AT194" s="236" t="s">
        <v>228</v>
      </c>
      <c r="AU194" s="236" t="s">
        <v>87</v>
      </c>
      <c r="AY194" s="16" t="s">
        <v>136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85</v>
      </c>
      <c r="BK194" s="237">
        <f>ROUND(I194*H194,2)</f>
        <v>0</v>
      </c>
      <c r="BL194" s="16" t="s">
        <v>96</v>
      </c>
      <c r="BM194" s="236" t="s">
        <v>397</v>
      </c>
    </row>
    <row r="195" spans="1:47" s="2" customFormat="1" ht="12">
      <c r="A195" s="37"/>
      <c r="B195" s="38"/>
      <c r="C195" s="39"/>
      <c r="D195" s="238" t="s">
        <v>144</v>
      </c>
      <c r="E195" s="39"/>
      <c r="F195" s="239" t="s">
        <v>263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144</v>
      </c>
      <c r="AU195" s="16" t="s">
        <v>87</v>
      </c>
    </row>
    <row r="196" spans="1:51" s="13" customFormat="1" ht="12">
      <c r="A196" s="13"/>
      <c r="B196" s="245"/>
      <c r="C196" s="246"/>
      <c r="D196" s="238" t="s">
        <v>148</v>
      </c>
      <c r="E196" s="246"/>
      <c r="F196" s="248" t="s">
        <v>398</v>
      </c>
      <c r="G196" s="246"/>
      <c r="H196" s="249">
        <v>888.375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148</v>
      </c>
      <c r="AU196" s="255" t="s">
        <v>87</v>
      </c>
      <c r="AV196" s="13" t="s">
        <v>87</v>
      </c>
      <c r="AW196" s="13" t="s">
        <v>4</v>
      </c>
      <c r="AX196" s="13" t="s">
        <v>85</v>
      </c>
      <c r="AY196" s="255" t="s">
        <v>136</v>
      </c>
    </row>
    <row r="197" spans="1:63" s="12" customFormat="1" ht="22.8" customHeight="1">
      <c r="A197" s="12"/>
      <c r="B197" s="209"/>
      <c r="C197" s="210"/>
      <c r="D197" s="211" t="s">
        <v>77</v>
      </c>
      <c r="E197" s="223" t="s">
        <v>170</v>
      </c>
      <c r="F197" s="223" t="s">
        <v>266</v>
      </c>
      <c r="G197" s="210"/>
      <c r="H197" s="210"/>
      <c r="I197" s="213"/>
      <c r="J197" s="224">
        <f>BK197</f>
        <v>0</v>
      </c>
      <c r="K197" s="210"/>
      <c r="L197" s="215"/>
      <c r="M197" s="216"/>
      <c r="N197" s="217"/>
      <c r="O197" s="217"/>
      <c r="P197" s="218">
        <f>SUM(P198:P235)</f>
        <v>0</v>
      </c>
      <c r="Q197" s="217"/>
      <c r="R197" s="218">
        <f>SUM(R198:R235)</f>
        <v>283.155</v>
      </c>
      <c r="S197" s="217"/>
      <c r="T197" s="219">
        <f>SUM(T198:T235)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0" t="s">
        <v>85</v>
      </c>
      <c r="AT197" s="221" t="s">
        <v>77</v>
      </c>
      <c r="AU197" s="221" t="s">
        <v>85</v>
      </c>
      <c r="AY197" s="220" t="s">
        <v>136</v>
      </c>
      <c r="BK197" s="222">
        <f>SUM(BK198:BK235)</f>
        <v>0</v>
      </c>
    </row>
    <row r="198" spans="1:65" s="2" customFormat="1" ht="24.15" customHeight="1">
      <c r="A198" s="37"/>
      <c r="B198" s="38"/>
      <c r="C198" s="225" t="s">
        <v>248</v>
      </c>
      <c r="D198" s="225" t="s">
        <v>138</v>
      </c>
      <c r="E198" s="226" t="s">
        <v>268</v>
      </c>
      <c r="F198" s="227" t="s">
        <v>269</v>
      </c>
      <c r="G198" s="228" t="s">
        <v>141</v>
      </c>
      <c r="H198" s="229">
        <v>750</v>
      </c>
      <c r="I198" s="230"/>
      <c r="J198" s="231">
        <f>ROUND(I198*H198,2)</f>
        <v>0</v>
      </c>
      <c r="K198" s="227" t="s">
        <v>142</v>
      </c>
      <c r="L198" s="43"/>
      <c r="M198" s="232" t="s">
        <v>1</v>
      </c>
      <c r="N198" s="233" t="s">
        <v>43</v>
      </c>
      <c r="O198" s="90"/>
      <c r="P198" s="234">
        <f>O198*H198</f>
        <v>0</v>
      </c>
      <c r="Q198" s="234">
        <v>0.345</v>
      </c>
      <c r="R198" s="234">
        <f>Q198*H198</f>
        <v>258.75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96</v>
      </c>
      <c r="AT198" s="236" t="s">
        <v>138</v>
      </c>
      <c r="AU198" s="236" t="s">
        <v>87</v>
      </c>
      <c r="AY198" s="16" t="s">
        <v>136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85</v>
      </c>
      <c r="BK198" s="237">
        <f>ROUND(I198*H198,2)</f>
        <v>0</v>
      </c>
      <c r="BL198" s="16" t="s">
        <v>96</v>
      </c>
      <c r="BM198" s="236" t="s">
        <v>399</v>
      </c>
    </row>
    <row r="199" spans="1:47" s="2" customFormat="1" ht="12">
      <c r="A199" s="37"/>
      <c r="B199" s="38"/>
      <c r="C199" s="39"/>
      <c r="D199" s="238" t="s">
        <v>144</v>
      </c>
      <c r="E199" s="39"/>
      <c r="F199" s="239" t="s">
        <v>271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144</v>
      </c>
      <c r="AU199" s="16" t="s">
        <v>87</v>
      </c>
    </row>
    <row r="200" spans="1:47" s="2" customFormat="1" ht="12">
      <c r="A200" s="37"/>
      <c r="B200" s="38"/>
      <c r="C200" s="39"/>
      <c r="D200" s="243" t="s">
        <v>146</v>
      </c>
      <c r="E200" s="39"/>
      <c r="F200" s="244" t="s">
        <v>272</v>
      </c>
      <c r="G200" s="39"/>
      <c r="H200" s="39"/>
      <c r="I200" s="240"/>
      <c r="J200" s="39"/>
      <c r="K200" s="39"/>
      <c r="L200" s="43"/>
      <c r="M200" s="241"/>
      <c r="N200" s="242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146</v>
      </c>
      <c r="AU200" s="16" t="s">
        <v>87</v>
      </c>
    </row>
    <row r="201" spans="1:51" s="13" customFormat="1" ht="12">
      <c r="A201" s="13"/>
      <c r="B201" s="245"/>
      <c r="C201" s="246"/>
      <c r="D201" s="238" t="s">
        <v>148</v>
      </c>
      <c r="E201" s="247" t="s">
        <v>1</v>
      </c>
      <c r="F201" s="248" t="s">
        <v>400</v>
      </c>
      <c r="G201" s="246"/>
      <c r="H201" s="249">
        <v>750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148</v>
      </c>
      <c r="AU201" s="255" t="s">
        <v>87</v>
      </c>
      <c r="AV201" s="13" t="s">
        <v>87</v>
      </c>
      <c r="AW201" s="13" t="s">
        <v>35</v>
      </c>
      <c r="AX201" s="13" t="s">
        <v>78</v>
      </c>
      <c r="AY201" s="255" t="s">
        <v>136</v>
      </c>
    </row>
    <row r="202" spans="1:51" s="14" customFormat="1" ht="12">
      <c r="A202" s="14"/>
      <c r="B202" s="257"/>
      <c r="C202" s="258"/>
      <c r="D202" s="238" t="s">
        <v>148</v>
      </c>
      <c r="E202" s="259" t="s">
        <v>1</v>
      </c>
      <c r="F202" s="260" t="s">
        <v>163</v>
      </c>
      <c r="G202" s="258"/>
      <c r="H202" s="261">
        <v>750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148</v>
      </c>
      <c r="AU202" s="267" t="s">
        <v>87</v>
      </c>
      <c r="AV202" s="14" t="s">
        <v>96</v>
      </c>
      <c r="AW202" s="14" t="s">
        <v>35</v>
      </c>
      <c r="AX202" s="14" t="s">
        <v>85</v>
      </c>
      <c r="AY202" s="267" t="s">
        <v>136</v>
      </c>
    </row>
    <row r="203" spans="1:65" s="2" customFormat="1" ht="33" customHeight="1">
      <c r="A203" s="37"/>
      <c r="B203" s="38"/>
      <c r="C203" s="225" t="s">
        <v>255</v>
      </c>
      <c r="D203" s="225" t="s">
        <v>138</v>
      </c>
      <c r="E203" s="226" t="s">
        <v>275</v>
      </c>
      <c r="F203" s="227" t="s">
        <v>276</v>
      </c>
      <c r="G203" s="228" t="s">
        <v>141</v>
      </c>
      <c r="H203" s="229">
        <v>750</v>
      </c>
      <c r="I203" s="230"/>
      <c r="J203" s="231">
        <f>ROUND(I203*H203,2)</f>
        <v>0</v>
      </c>
      <c r="K203" s="227" t="s">
        <v>142</v>
      </c>
      <c r="L203" s="43"/>
      <c r="M203" s="232" t="s">
        <v>1</v>
      </c>
      <c r="N203" s="233" t="s">
        <v>43</v>
      </c>
      <c r="O203" s="90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6" t="s">
        <v>96</v>
      </c>
      <c r="AT203" s="236" t="s">
        <v>138</v>
      </c>
      <c r="AU203" s="236" t="s">
        <v>87</v>
      </c>
      <c r="AY203" s="16" t="s">
        <v>136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6" t="s">
        <v>85</v>
      </c>
      <c r="BK203" s="237">
        <f>ROUND(I203*H203,2)</f>
        <v>0</v>
      </c>
      <c r="BL203" s="16" t="s">
        <v>96</v>
      </c>
      <c r="BM203" s="236" t="s">
        <v>401</v>
      </c>
    </row>
    <row r="204" spans="1:47" s="2" customFormat="1" ht="12">
      <c r="A204" s="37"/>
      <c r="B204" s="38"/>
      <c r="C204" s="39"/>
      <c r="D204" s="238" t="s">
        <v>144</v>
      </c>
      <c r="E204" s="39"/>
      <c r="F204" s="239" t="s">
        <v>278</v>
      </c>
      <c r="G204" s="39"/>
      <c r="H204" s="39"/>
      <c r="I204" s="240"/>
      <c r="J204" s="39"/>
      <c r="K204" s="39"/>
      <c r="L204" s="43"/>
      <c r="M204" s="241"/>
      <c r="N204" s="242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144</v>
      </c>
      <c r="AU204" s="16" t="s">
        <v>87</v>
      </c>
    </row>
    <row r="205" spans="1:47" s="2" customFormat="1" ht="12">
      <c r="A205" s="37"/>
      <c r="B205" s="38"/>
      <c r="C205" s="39"/>
      <c r="D205" s="243" t="s">
        <v>146</v>
      </c>
      <c r="E205" s="39"/>
      <c r="F205" s="244" t="s">
        <v>279</v>
      </c>
      <c r="G205" s="39"/>
      <c r="H205" s="39"/>
      <c r="I205" s="240"/>
      <c r="J205" s="39"/>
      <c r="K205" s="39"/>
      <c r="L205" s="43"/>
      <c r="M205" s="241"/>
      <c r="N205" s="242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146</v>
      </c>
      <c r="AU205" s="16" t="s">
        <v>87</v>
      </c>
    </row>
    <row r="206" spans="1:51" s="13" customFormat="1" ht="12">
      <c r="A206" s="13"/>
      <c r="B206" s="245"/>
      <c r="C206" s="246"/>
      <c r="D206" s="238" t="s">
        <v>148</v>
      </c>
      <c r="E206" s="247" t="s">
        <v>1</v>
      </c>
      <c r="F206" s="248" t="s">
        <v>376</v>
      </c>
      <c r="G206" s="246"/>
      <c r="H206" s="249">
        <v>750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148</v>
      </c>
      <c r="AU206" s="255" t="s">
        <v>87</v>
      </c>
      <c r="AV206" s="13" t="s">
        <v>87</v>
      </c>
      <c r="AW206" s="13" t="s">
        <v>35</v>
      </c>
      <c r="AX206" s="13" t="s">
        <v>78</v>
      </c>
      <c r="AY206" s="255" t="s">
        <v>136</v>
      </c>
    </row>
    <row r="207" spans="1:51" s="14" customFormat="1" ht="12">
      <c r="A207" s="14"/>
      <c r="B207" s="257"/>
      <c r="C207" s="258"/>
      <c r="D207" s="238" t="s">
        <v>148</v>
      </c>
      <c r="E207" s="259" t="s">
        <v>1</v>
      </c>
      <c r="F207" s="260" t="s">
        <v>163</v>
      </c>
      <c r="G207" s="258"/>
      <c r="H207" s="261">
        <v>750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7" t="s">
        <v>148</v>
      </c>
      <c r="AU207" s="267" t="s">
        <v>87</v>
      </c>
      <c r="AV207" s="14" t="s">
        <v>96</v>
      </c>
      <c r="AW207" s="14" t="s">
        <v>35</v>
      </c>
      <c r="AX207" s="14" t="s">
        <v>85</v>
      </c>
      <c r="AY207" s="267" t="s">
        <v>136</v>
      </c>
    </row>
    <row r="208" spans="1:65" s="2" customFormat="1" ht="37.8" customHeight="1">
      <c r="A208" s="37"/>
      <c r="B208" s="38"/>
      <c r="C208" s="225" t="s">
        <v>261</v>
      </c>
      <c r="D208" s="225" t="s">
        <v>138</v>
      </c>
      <c r="E208" s="226" t="s">
        <v>287</v>
      </c>
      <c r="F208" s="227" t="s">
        <v>288</v>
      </c>
      <c r="G208" s="228" t="s">
        <v>141</v>
      </c>
      <c r="H208" s="229">
        <v>750</v>
      </c>
      <c r="I208" s="230"/>
      <c r="J208" s="231">
        <f>ROUND(I208*H208,2)</f>
        <v>0</v>
      </c>
      <c r="K208" s="227" t="s">
        <v>142</v>
      </c>
      <c r="L208" s="43"/>
      <c r="M208" s="232" t="s">
        <v>1</v>
      </c>
      <c r="N208" s="233" t="s">
        <v>43</v>
      </c>
      <c r="O208" s="90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6" t="s">
        <v>96</v>
      </c>
      <c r="AT208" s="236" t="s">
        <v>138</v>
      </c>
      <c r="AU208" s="236" t="s">
        <v>87</v>
      </c>
      <c r="AY208" s="16" t="s">
        <v>136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6" t="s">
        <v>85</v>
      </c>
      <c r="BK208" s="237">
        <f>ROUND(I208*H208,2)</f>
        <v>0</v>
      </c>
      <c r="BL208" s="16" t="s">
        <v>96</v>
      </c>
      <c r="BM208" s="236" t="s">
        <v>402</v>
      </c>
    </row>
    <row r="209" spans="1:47" s="2" customFormat="1" ht="12">
      <c r="A209" s="37"/>
      <c r="B209" s="38"/>
      <c r="C209" s="39"/>
      <c r="D209" s="238" t="s">
        <v>144</v>
      </c>
      <c r="E209" s="39"/>
      <c r="F209" s="239" t="s">
        <v>290</v>
      </c>
      <c r="G209" s="39"/>
      <c r="H209" s="39"/>
      <c r="I209" s="240"/>
      <c r="J209" s="39"/>
      <c r="K209" s="39"/>
      <c r="L209" s="43"/>
      <c r="M209" s="241"/>
      <c r="N209" s="242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144</v>
      </c>
      <c r="AU209" s="16" t="s">
        <v>87</v>
      </c>
    </row>
    <row r="210" spans="1:47" s="2" customFormat="1" ht="12">
      <c r="A210" s="37"/>
      <c r="B210" s="38"/>
      <c r="C210" s="39"/>
      <c r="D210" s="243" t="s">
        <v>146</v>
      </c>
      <c r="E210" s="39"/>
      <c r="F210" s="244" t="s">
        <v>291</v>
      </c>
      <c r="G210" s="39"/>
      <c r="H210" s="39"/>
      <c r="I210" s="240"/>
      <c r="J210" s="39"/>
      <c r="K210" s="39"/>
      <c r="L210" s="43"/>
      <c r="M210" s="241"/>
      <c r="N210" s="242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146</v>
      </c>
      <c r="AU210" s="16" t="s">
        <v>87</v>
      </c>
    </row>
    <row r="211" spans="1:51" s="13" customFormat="1" ht="12">
      <c r="A211" s="13"/>
      <c r="B211" s="245"/>
      <c r="C211" s="246"/>
      <c r="D211" s="238" t="s">
        <v>148</v>
      </c>
      <c r="E211" s="247" t="s">
        <v>1</v>
      </c>
      <c r="F211" s="248" t="s">
        <v>376</v>
      </c>
      <c r="G211" s="246"/>
      <c r="H211" s="249">
        <v>750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148</v>
      </c>
      <c r="AU211" s="255" t="s">
        <v>87</v>
      </c>
      <c r="AV211" s="13" t="s">
        <v>87</v>
      </c>
      <c r="AW211" s="13" t="s">
        <v>35</v>
      </c>
      <c r="AX211" s="13" t="s">
        <v>78</v>
      </c>
      <c r="AY211" s="255" t="s">
        <v>136</v>
      </c>
    </row>
    <row r="212" spans="1:51" s="14" customFormat="1" ht="12">
      <c r="A212" s="14"/>
      <c r="B212" s="257"/>
      <c r="C212" s="258"/>
      <c r="D212" s="238" t="s">
        <v>148</v>
      </c>
      <c r="E212" s="259" t="s">
        <v>1</v>
      </c>
      <c r="F212" s="260" t="s">
        <v>163</v>
      </c>
      <c r="G212" s="258"/>
      <c r="H212" s="261">
        <v>750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7" t="s">
        <v>148</v>
      </c>
      <c r="AU212" s="267" t="s">
        <v>87</v>
      </c>
      <c r="AV212" s="14" t="s">
        <v>96</v>
      </c>
      <c r="AW212" s="14" t="s">
        <v>35</v>
      </c>
      <c r="AX212" s="14" t="s">
        <v>85</v>
      </c>
      <c r="AY212" s="267" t="s">
        <v>136</v>
      </c>
    </row>
    <row r="213" spans="1:65" s="2" customFormat="1" ht="16.5" customHeight="1">
      <c r="A213" s="37"/>
      <c r="B213" s="38"/>
      <c r="C213" s="268" t="s">
        <v>267</v>
      </c>
      <c r="D213" s="268" t="s">
        <v>228</v>
      </c>
      <c r="E213" s="269" t="s">
        <v>293</v>
      </c>
      <c r="F213" s="270" t="s">
        <v>294</v>
      </c>
      <c r="G213" s="271" t="s">
        <v>231</v>
      </c>
      <c r="H213" s="272">
        <v>17.43</v>
      </c>
      <c r="I213" s="273"/>
      <c r="J213" s="274">
        <f>ROUND(I213*H213,2)</f>
        <v>0</v>
      </c>
      <c r="K213" s="270" t="s">
        <v>142</v>
      </c>
      <c r="L213" s="275"/>
      <c r="M213" s="276" t="s">
        <v>1</v>
      </c>
      <c r="N213" s="277" t="s">
        <v>43</v>
      </c>
      <c r="O213" s="90"/>
      <c r="P213" s="234">
        <f>O213*H213</f>
        <v>0</v>
      </c>
      <c r="Q213" s="234">
        <v>1</v>
      </c>
      <c r="R213" s="234">
        <f>Q213*H213</f>
        <v>17.43</v>
      </c>
      <c r="S213" s="234">
        <v>0</v>
      </c>
      <c r="T213" s="23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6" t="s">
        <v>190</v>
      </c>
      <c r="AT213" s="236" t="s">
        <v>228</v>
      </c>
      <c r="AU213" s="236" t="s">
        <v>87</v>
      </c>
      <c r="AY213" s="16" t="s">
        <v>136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6" t="s">
        <v>85</v>
      </c>
      <c r="BK213" s="237">
        <f>ROUND(I213*H213,2)</f>
        <v>0</v>
      </c>
      <c r="BL213" s="16" t="s">
        <v>96</v>
      </c>
      <c r="BM213" s="236" t="s">
        <v>403</v>
      </c>
    </row>
    <row r="214" spans="1:47" s="2" customFormat="1" ht="12">
      <c r="A214" s="37"/>
      <c r="B214" s="38"/>
      <c r="C214" s="39"/>
      <c r="D214" s="238" t="s">
        <v>144</v>
      </c>
      <c r="E214" s="39"/>
      <c r="F214" s="239" t="s">
        <v>294</v>
      </c>
      <c r="G214" s="39"/>
      <c r="H214" s="39"/>
      <c r="I214" s="240"/>
      <c r="J214" s="39"/>
      <c r="K214" s="39"/>
      <c r="L214" s="43"/>
      <c r="M214" s="241"/>
      <c r="N214" s="242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144</v>
      </c>
      <c r="AU214" s="16" t="s">
        <v>87</v>
      </c>
    </row>
    <row r="215" spans="1:47" s="2" customFormat="1" ht="12">
      <c r="A215" s="37"/>
      <c r="B215" s="38"/>
      <c r="C215" s="39"/>
      <c r="D215" s="238" t="s">
        <v>160</v>
      </c>
      <c r="E215" s="39"/>
      <c r="F215" s="256" t="s">
        <v>296</v>
      </c>
      <c r="G215" s="39"/>
      <c r="H215" s="39"/>
      <c r="I215" s="240"/>
      <c r="J215" s="39"/>
      <c r="K215" s="39"/>
      <c r="L215" s="43"/>
      <c r="M215" s="241"/>
      <c r="N215" s="242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160</v>
      </c>
      <c r="AU215" s="16" t="s">
        <v>87</v>
      </c>
    </row>
    <row r="216" spans="1:51" s="13" customFormat="1" ht="12">
      <c r="A216" s="13"/>
      <c r="B216" s="245"/>
      <c r="C216" s="246"/>
      <c r="D216" s="238" t="s">
        <v>148</v>
      </c>
      <c r="E216" s="247" t="s">
        <v>1</v>
      </c>
      <c r="F216" s="248" t="s">
        <v>404</v>
      </c>
      <c r="G216" s="246"/>
      <c r="H216" s="249">
        <v>17.43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148</v>
      </c>
      <c r="AU216" s="255" t="s">
        <v>87</v>
      </c>
      <c r="AV216" s="13" t="s">
        <v>87</v>
      </c>
      <c r="AW216" s="13" t="s">
        <v>35</v>
      </c>
      <c r="AX216" s="13" t="s">
        <v>85</v>
      </c>
      <c r="AY216" s="255" t="s">
        <v>136</v>
      </c>
    </row>
    <row r="217" spans="1:65" s="2" customFormat="1" ht="21.75" customHeight="1">
      <c r="A217" s="37"/>
      <c r="B217" s="38"/>
      <c r="C217" s="268" t="s">
        <v>274</v>
      </c>
      <c r="D217" s="268" t="s">
        <v>228</v>
      </c>
      <c r="E217" s="269" t="s">
        <v>299</v>
      </c>
      <c r="F217" s="270" t="s">
        <v>300</v>
      </c>
      <c r="G217" s="271" t="s">
        <v>231</v>
      </c>
      <c r="H217" s="272">
        <v>6.975</v>
      </c>
      <c r="I217" s="273"/>
      <c r="J217" s="274">
        <f>ROUND(I217*H217,2)</f>
        <v>0</v>
      </c>
      <c r="K217" s="270" t="s">
        <v>142</v>
      </c>
      <c r="L217" s="275"/>
      <c r="M217" s="276" t="s">
        <v>1</v>
      </c>
      <c r="N217" s="277" t="s">
        <v>43</v>
      </c>
      <c r="O217" s="90"/>
      <c r="P217" s="234">
        <f>O217*H217</f>
        <v>0</v>
      </c>
      <c r="Q217" s="234">
        <v>1</v>
      </c>
      <c r="R217" s="234">
        <f>Q217*H217</f>
        <v>6.975</v>
      </c>
      <c r="S217" s="234">
        <v>0</v>
      </c>
      <c r="T217" s="23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6" t="s">
        <v>190</v>
      </c>
      <c r="AT217" s="236" t="s">
        <v>228</v>
      </c>
      <c r="AU217" s="236" t="s">
        <v>87</v>
      </c>
      <c r="AY217" s="16" t="s">
        <v>136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6" t="s">
        <v>85</v>
      </c>
      <c r="BK217" s="237">
        <f>ROUND(I217*H217,2)</f>
        <v>0</v>
      </c>
      <c r="BL217" s="16" t="s">
        <v>96</v>
      </c>
      <c r="BM217" s="236" t="s">
        <v>405</v>
      </c>
    </row>
    <row r="218" spans="1:47" s="2" customFormat="1" ht="12">
      <c r="A218" s="37"/>
      <c r="B218" s="38"/>
      <c r="C218" s="39"/>
      <c r="D218" s="238" t="s">
        <v>144</v>
      </c>
      <c r="E218" s="39"/>
      <c r="F218" s="239" t="s">
        <v>300</v>
      </c>
      <c r="G218" s="39"/>
      <c r="H218" s="39"/>
      <c r="I218" s="240"/>
      <c r="J218" s="39"/>
      <c r="K218" s="39"/>
      <c r="L218" s="43"/>
      <c r="M218" s="241"/>
      <c r="N218" s="242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144</v>
      </c>
      <c r="AU218" s="16" t="s">
        <v>87</v>
      </c>
    </row>
    <row r="219" spans="1:47" s="2" customFormat="1" ht="12">
      <c r="A219" s="37"/>
      <c r="B219" s="38"/>
      <c r="C219" s="39"/>
      <c r="D219" s="238" t="s">
        <v>160</v>
      </c>
      <c r="E219" s="39"/>
      <c r="F219" s="256" t="s">
        <v>302</v>
      </c>
      <c r="G219" s="39"/>
      <c r="H219" s="39"/>
      <c r="I219" s="240"/>
      <c r="J219" s="39"/>
      <c r="K219" s="39"/>
      <c r="L219" s="43"/>
      <c r="M219" s="241"/>
      <c r="N219" s="242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160</v>
      </c>
      <c r="AU219" s="16" t="s">
        <v>87</v>
      </c>
    </row>
    <row r="220" spans="1:51" s="13" customFormat="1" ht="12">
      <c r="A220" s="13"/>
      <c r="B220" s="245"/>
      <c r="C220" s="246"/>
      <c r="D220" s="238" t="s">
        <v>148</v>
      </c>
      <c r="E220" s="247" t="s">
        <v>1</v>
      </c>
      <c r="F220" s="248" t="s">
        <v>406</v>
      </c>
      <c r="G220" s="246"/>
      <c r="H220" s="249">
        <v>6.975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5" t="s">
        <v>148</v>
      </c>
      <c r="AU220" s="255" t="s">
        <v>87</v>
      </c>
      <c r="AV220" s="13" t="s">
        <v>87</v>
      </c>
      <c r="AW220" s="13" t="s">
        <v>35</v>
      </c>
      <c r="AX220" s="13" t="s">
        <v>85</v>
      </c>
      <c r="AY220" s="255" t="s">
        <v>136</v>
      </c>
    </row>
    <row r="221" spans="1:65" s="2" customFormat="1" ht="24.15" customHeight="1">
      <c r="A221" s="37"/>
      <c r="B221" s="38"/>
      <c r="C221" s="225" t="s">
        <v>7</v>
      </c>
      <c r="D221" s="225" t="s">
        <v>138</v>
      </c>
      <c r="E221" s="226" t="s">
        <v>305</v>
      </c>
      <c r="F221" s="227" t="s">
        <v>306</v>
      </c>
      <c r="G221" s="228" t="s">
        <v>141</v>
      </c>
      <c r="H221" s="229">
        <v>750</v>
      </c>
      <c r="I221" s="230"/>
      <c r="J221" s="231">
        <f>ROUND(I221*H221,2)</f>
        <v>0</v>
      </c>
      <c r="K221" s="227" t="s">
        <v>142</v>
      </c>
      <c r="L221" s="43"/>
      <c r="M221" s="232" t="s">
        <v>1</v>
      </c>
      <c r="N221" s="233" t="s">
        <v>43</v>
      </c>
      <c r="O221" s="90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96</v>
      </c>
      <c r="AT221" s="236" t="s">
        <v>138</v>
      </c>
      <c r="AU221" s="236" t="s">
        <v>87</v>
      </c>
      <c r="AY221" s="16" t="s">
        <v>136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85</v>
      </c>
      <c r="BK221" s="237">
        <f>ROUND(I221*H221,2)</f>
        <v>0</v>
      </c>
      <c r="BL221" s="16" t="s">
        <v>96</v>
      </c>
      <c r="BM221" s="236" t="s">
        <v>407</v>
      </c>
    </row>
    <row r="222" spans="1:47" s="2" customFormat="1" ht="12">
      <c r="A222" s="37"/>
      <c r="B222" s="38"/>
      <c r="C222" s="39"/>
      <c r="D222" s="238" t="s">
        <v>144</v>
      </c>
      <c r="E222" s="39"/>
      <c r="F222" s="239" t="s">
        <v>308</v>
      </c>
      <c r="G222" s="39"/>
      <c r="H222" s="39"/>
      <c r="I222" s="240"/>
      <c r="J222" s="39"/>
      <c r="K222" s="39"/>
      <c r="L222" s="43"/>
      <c r="M222" s="241"/>
      <c r="N222" s="242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144</v>
      </c>
      <c r="AU222" s="16" t="s">
        <v>87</v>
      </c>
    </row>
    <row r="223" spans="1:47" s="2" customFormat="1" ht="12">
      <c r="A223" s="37"/>
      <c r="B223" s="38"/>
      <c r="C223" s="39"/>
      <c r="D223" s="243" t="s">
        <v>146</v>
      </c>
      <c r="E223" s="39"/>
      <c r="F223" s="244" t="s">
        <v>309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146</v>
      </c>
      <c r="AU223" s="16" t="s">
        <v>87</v>
      </c>
    </row>
    <row r="224" spans="1:51" s="13" customFormat="1" ht="12">
      <c r="A224" s="13"/>
      <c r="B224" s="245"/>
      <c r="C224" s="246"/>
      <c r="D224" s="238" t="s">
        <v>148</v>
      </c>
      <c r="E224" s="247" t="s">
        <v>1</v>
      </c>
      <c r="F224" s="248" t="s">
        <v>408</v>
      </c>
      <c r="G224" s="246"/>
      <c r="H224" s="249">
        <v>750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148</v>
      </c>
      <c r="AU224" s="255" t="s">
        <v>87</v>
      </c>
      <c r="AV224" s="13" t="s">
        <v>87</v>
      </c>
      <c r="AW224" s="13" t="s">
        <v>35</v>
      </c>
      <c r="AX224" s="13" t="s">
        <v>78</v>
      </c>
      <c r="AY224" s="255" t="s">
        <v>136</v>
      </c>
    </row>
    <row r="225" spans="1:51" s="14" customFormat="1" ht="12">
      <c r="A225" s="14"/>
      <c r="B225" s="257"/>
      <c r="C225" s="258"/>
      <c r="D225" s="238" t="s">
        <v>148</v>
      </c>
      <c r="E225" s="259" t="s">
        <v>1</v>
      </c>
      <c r="F225" s="260" t="s">
        <v>163</v>
      </c>
      <c r="G225" s="258"/>
      <c r="H225" s="261">
        <v>750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7" t="s">
        <v>148</v>
      </c>
      <c r="AU225" s="267" t="s">
        <v>87</v>
      </c>
      <c r="AV225" s="14" t="s">
        <v>96</v>
      </c>
      <c r="AW225" s="14" t="s">
        <v>35</v>
      </c>
      <c r="AX225" s="14" t="s">
        <v>85</v>
      </c>
      <c r="AY225" s="267" t="s">
        <v>136</v>
      </c>
    </row>
    <row r="226" spans="1:65" s="2" customFormat="1" ht="24.15" customHeight="1">
      <c r="A226" s="37"/>
      <c r="B226" s="38"/>
      <c r="C226" s="225" t="s">
        <v>286</v>
      </c>
      <c r="D226" s="225" t="s">
        <v>138</v>
      </c>
      <c r="E226" s="226" t="s">
        <v>311</v>
      </c>
      <c r="F226" s="227" t="s">
        <v>312</v>
      </c>
      <c r="G226" s="228" t="s">
        <v>141</v>
      </c>
      <c r="H226" s="229">
        <v>750</v>
      </c>
      <c r="I226" s="230"/>
      <c r="J226" s="231">
        <f>ROUND(I226*H226,2)</f>
        <v>0</v>
      </c>
      <c r="K226" s="227" t="s">
        <v>142</v>
      </c>
      <c r="L226" s="43"/>
      <c r="M226" s="232" t="s">
        <v>1</v>
      </c>
      <c r="N226" s="233" t="s">
        <v>43</v>
      </c>
      <c r="O226" s="90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6" t="s">
        <v>96</v>
      </c>
      <c r="AT226" s="236" t="s">
        <v>138</v>
      </c>
      <c r="AU226" s="236" t="s">
        <v>87</v>
      </c>
      <c r="AY226" s="16" t="s">
        <v>136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6" t="s">
        <v>85</v>
      </c>
      <c r="BK226" s="237">
        <f>ROUND(I226*H226,2)</f>
        <v>0</v>
      </c>
      <c r="BL226" s="16" t="s">
        <v>96</v>
      </c>
      <c r="BM226" s="236" t="s">
        <v>409</v>
      </c>
    </row>
    <row r="227" spans="1:47" s="2" customFormat="1" ht="12">
      <c r="A227" s="37"/>
      <c r="B227" s="38"/>
      <c r="C227" s="39"/>
      <c r="D227" s="238" t="s">
        <v>144</v>
      </c>
      <c r="E227" s="39"/>
      <c r="F227" s="239" t="s">
        <v>314</v>
      </c>
      <c r="G227" s="39"/>
      <c r="H227" s="39"/>
      <c r="I227" s="240"/>
      <c r="J227" s="39"/>
      <c r="K227" s="39"/>
      <c r="L227" s="43"/>
      <c r="M227" s="241"/>
      <c r="N227" s="242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144</v>
      </c>
      <c r="AU227" s="16" t="s">
        <v>87</v>
      </c>
    </row>
    <row r="228" spans="1:47" s="2" customFormat="1" ht="12">
      <c r="A228" s="37"/>
      <c r="B228" s="38"/>
      <c r="C228" s="39"/>
      <c r="D228" s="243" t="s">
        <v>146</v>
      </c>
      <c r="E228" s="39"/>
      <c r="F228" s="244" t="s">
        <v>315</v>
      </c>
      <c r="G228" s="39"/>
      <c r="H228" s="39"/>
      <c r="I228" s="240"/>
      <c r="J228" s="39"/>
      <c r="K228" s="39"/>
      <c r="L228" s="43"/>
      <c r="M228" s="241"/>
      <c r="N228" s="242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146</v>
      </c>
      <c r="AU228" s="16" t="s">
        <v>87</v>
      </c>
    </row>
    <row r="229" spans="1:51" s="13" customFormat="1" ht="12">
      <c r="A229" s="13"/>
      <c r="B229" s="245"/>
      <c r="C229" s="246"/>
      <c r="D229" s="238" t="s">
        <v>148</v>
      </c>
      <c r="E229" s="247" t="s">
        <v>1</v>
      </c>
      <c r="F229" s="248" t="s">
        <v>408</v>
      </c>
      <c r="G229" s="246"/>
      <c r="H229" s="249">
        <v>750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148</v>
      </c>
      <c r="AU229" s="255" t="s">
        <v>87</v>
      </c>
      <c r="AV229" s="13" t="s">
        <v>87</v>
      </c>
      <c r="AW229" s="13" t="s">
        <v>35</v>
      </c>
      <c r="AX229" s="13" t="s">
        <v>78</v>
      </c>
      <c r="AY229" s="255" t="s">
        <v>136</v>
      </c>
    </row>
    <row r="230" spans="1:51" s="14" customFormat="1" ht="12">
      <c r="A230" s="14"/>
      <c r="B230" s="257"/>
      <c r="C230" s="258"/>
      <c r="D230" s="238" t="s">
        <v>148</v>
      </c>
      <c r="E230" s="259" t="s">
        <v>1</v>
      </c>
      <c r="F230" s="260" t="s">
        <v>163</v>
      </c>
      <c r="G230" s="258"/>
      <c r="H230" s="261">
        <v>750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7" t="s">
        <v>148</v>
      </c>
      <c r="AU230" s="267" t="s">
        <v>87</v>
      </c>
      <c r="AV230" s="14" t="s">
        <v>96</v>
      </c>
      <c r="AW230" s="14" t="s">
        <v>35</v>
      </c>
      <c r="AX230" s="14" t="s">
        <v>85</v>
      </c>
      <c r="AY230" s="267" t="s">
        <v>136</v>
      </c>
    </row>
    <row r="231" spans="1:65" s="2" customFormat="1" ht="33" customHeight="1">
      <c r="A231" s="37"/>
      <c r="B231" s="38"/>
      <c r="C231" s="225" t="s">
        <v>292</v>
      </c>
      <c r="D231" s="225" t="s">
        <v>138</v>
      </c>
      <c r="E231" s="226" t="s">
        <v>317</v>
      </c>
      <c r="F231" s="227" t="s">
        <v>318</v>
      </c>
      <c r="G231" s="228" t="s">
        <v>141</v>
      </c>
      <c r="H231" s="229">
        <v>750</v>
      </c>
      <c r="I231" s="230"/>
      <c r="J231" s="231">
        <f>ROUND(I231*H231,2)</f>
        <v>0</v>
      </c>
      <c r="K231" s="227" t="s">
        <v>142</v>
      </c>
      <c r="L231" s="43"/>
      <c r="M231" s="232" t="s">
        <v>1</v>
      </c>
      <c r="N231" s="233" t="s">
        <v>43</v>
      </c>
      <c r="O231" s="90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6" t="s">
        <v>96</v>
      </c>
      <c r="AT231" s="236" t="s">
        <v>138</v>
      </c>
      <c r="AU231" s="236" t="s">
        <v>87</v>
      </c>
      <c r="AY231" s="16" t="s">
        <v>136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6" t="s">
        <v>85</v>
      </c>
      <c r="BK231" s="237">
        <f>ROUND(I231*H231,2)</f>
        <v>0</v>
      </c>
      <c r="BL231" s="16" t="s">
        <v>96</v>
      </c>
      <c r="BM231" s="236" t="s">
        <v>410</v>
      </c>
    </row>
    <row r="232" spans="1:47" s="2" customFormat="1" ht="12">
      <c r="A232" s="37"/>
      <c r="B232" s="38"/>
      <c r="C232" s="39"/>
      <c r="D232" s="238" t="s">
        <v>144</v>
      </c>
      <c r="E232" s="39"/>
      <c r="F232" s="239" t="s">
        <v>320</v>
      </c>
      <c r="G232" s="39"/>
      <c r="H232" s="39"/>
      <c r="I232" s="240"/>
      <c r="J232" s="39"/>
      <c r="K232" s="39"/>
      <c r="L232" s="43"/>
      <c r="M232" s="241"/>
      <c r="N232" s="242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144</v>
      </c>
      <c r="AU232" s="16" t="s">
        <v>87</v>
      </c>
    </row>
    <row r="233" spans="1:47" s="2" customFormat="1" ht="12">
      <c r="A233" s="37"/>
      <c r="B233" s="38"/>
      <c r="C233" s="39"/>
      <c r="D233" s="243" t="s">
        <v>146</v>
      </c>
      <c r="E233" s="39"/>
      <c r="F233" s="244" t="s">
        <v>321</v>
      </c>
      <c r="G233" s="39"/>
      <c r="H233" s="39"/>
      <c r="I233" s="240"/>
      <c r="J233" s="39"/>
      <c r="K233" s="39"/>
      <c r="L233" s="43"/>
      <c r="M233" s="241"/>
      <c r="N233" s="242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146</v>
      </c>
      <c r="AU233" s="16" t="s">
        <v>87</v>
      </c>
    </row>
    <row r="234" spans="1:51" s="13" customFormat="1" ht="12">
      <c r="A234" s="13"/>
      <c r="B234" s="245"/>
      <c r="C234" s="246"/>
      <c r="D234" s="238" t="s">
        <v>148</v>
      </c>
      <c r="E234" s="247" t="s">
        <v>1</v>
      </c>
      <c r="F234" s="248" t="s">
        <v>408</v>
      </c>
      <c r="G234" s="246"/>
      <c r="H234" s="249">
        <v>750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148</v>
      </c>
      <c r="AU234" s="255" t="s">
        <v>87</v>
      </c>
      <c r="AV234" s="13" t="s">
        <v>87</v>
      </c>
      <c r="AW234" s="13" t="s">
        <v>35</v>
      </c>
      <c r="AX234" s="13" t="s">
        <v>78</v>
      </c>
      <c r="AY234" s="255" t="s">
        <v>136</v>
      </c>
    </row>
    <row r="235" spans="1:51" s="14" customFormat="1" ht="12">
      <c r="A235" s="14"/>
      <c r="B235" s="257"/>
      <c r="C235" s="258"/>
      <c r="D235" s="238" t="s">
        <v>148</v>
      </c>
      <c r="E235" s="259" t="s">
        <v>1</v>
      </c>
      <c r="F235" s="260" t="s">
        <v>163</v>
      </c>
      <c r="G235" s="258"/>
      <c r="H235" s="261">
        <v>750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7" t="s">
        <v>148</v>
      </c>
      <c r="AU235" s="267" t="s">
        <v>87</v>
      </c>
      <c r="AV235" s="14" t="s">
        <v>96</v>
      </c>
      <c r="AW235" s="14" t="s">
        <v>35</v>
      </c>
      <c r="AX235" s="14" t="s">
        <v>85</v>
      </c>
      <c r="AY235" s="267" t="s">
        <v>136</v>
      </c>
    </row>
    <row r="236" spans="1:63" s="12" customFormat="1" ht="22.8" customHeight="1">
      <c r="A236" s="12"/>
      <c r="B236" s="209"/>
      <c r="C236" s="210"/>
      <c r="D236" s="211" t="s">
        <v>77</v>
      </c>
      <c r="E236" s="223" t="s">
        <v>342</v>
      </c>
      <c r="F236" s="223" t="s">
        <v>343</v>
      </c>
      <c r="G236" s="210"/>
      <c r="H236" s="210"/>
      <c r="I236" s="213"/>
      <c r="J236" s="224">
        <f>BK236</f>
        <v>0</v>
      </c>
      <c r="K236" s="210"/>
      <c r="L236" s="215"/>
      <c r="M236" s="216"/>
      <c r="N236" s="217"/>
      <c r="O236" s="217"/>
      <c r="P236" s="218">
        <f>SUM(P237:P245)</f>
        <v>0</v>
      </c>
      <c r="Q236" s="217"/>
      <c r="R236" s="218">
        <f>SUM(R237:R245)</f>
        <v>0</v>
      </c>
      <c r="S236" s="217"/>
      <c r="T236" s="219">
        <f>SUM(T237:T245)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0" t="s">
        <v>85</v>
      </c>
      <c r="AT236" s="221" t="s">
        <v>77</v>
      </c>
      <c r="AU236" s="221" t="s">
        <v>85</v>
      </c>
      <c r="AY236" s="220" t="s">
        <v>136</v>
      </c>
      <c r="BK236" s="222">
        <f>SUM(BK237:BK245)</f>
        <v>0</v>
      </c>
    </row>
    <row r="237" spans="1:65" s="2" customFormat="1" ht="21.75" customHeight="1">
      <c r="A237" s="37"/>
      <c r="B237" s="38"/>
      <c r="C237" s="225" t="s">
        <v>298</v>
      </c>
      <c r="D237" s="225" t="s">
        <v>138</v>
      </c>
      <c r="E237" s="226" t="s">
        <v>345</v>
      </c>
      <c r="F237" s="227" t="s">
        <v>346</v>
      </c>
      <c r="G237" s="228" t="s">
        <v>231</v>
      </c>
      <c r="H237" s="229">
        <v>1350</v>
      </c>
      <c r="I237" s="230"/>
      <c r="J237" s="231">
        <f>ROUND(I237*H237,2)</f>
        <v>0</v>
      </c>
      <c r="K237" s="227" t="s">
        <v>142</v>
      </c>
      <c r="L237" s="43"/>
      <c r="M237" s="232" t="s">
        <v>1</v>
      </c>
      <c r="N237" s="233" t="s">
        <v>43</v>
      </c>
      <c r="O237" s="90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6" t="s">
        <v>96</v>
      </c>
      <c r="AT237" s="236" t="s">
        <v>138</v>
      </c>
      <c r="AU237" s="236" t="s">
        <v>87</v>
      </c>
      <c r="AY237" s="16" t="s">
        <v>136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6" t="s">
        <v>85</v>
      </c>
      <c r="BK237" s="237">
        <f>ROUND(I237*H237,2)</f>
        <v>0</v>
      </c>
      <c r="BL237" s="16" t="s">
        <v>96</v>
      </c>
      <c r="BM237" s="236" t="s">
        <v>411</v>
      </c>
    </row>
    <row r="238" spans="1:47" s="2" customFormat="1" ht="12">
      <c r="A238" s="37"/>
      <c r="B238" s="38"/>
      <c r="C238" s="39"/>
      <c r="D238" s="238" t="s">
        <v>144</v>
      </c>
      <c r="E238" s="39"/>
      <c r="F238" s="239" t="s">
        <v>348</v>
      </c>
      <c r="G238" s="39"/>
      <c r="H238" s="39"/>
      <c r="I238" s="240"/>
      <c r="J238" s="39"/>
      <c r="K238" s="39"/>
      <c r="L238" s="43"/>
      <c r="M238" s="241"/>
      <c r="N238" s="242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144</v>
      </c>
      <c r="AU238" s="16" t="s">
        <v>87</v>
      </c>
    </row>
    <row r="239" spans="1:47" s="2" customFormat="1" ht="12">
      <c r="A239" s="37"/>
      <c r="B239" s="38"/>
      <c r="C239" s="39"/>
      <c r="D239" s="243" t="s">
        <v>146</v>
      </c>
      <c r="E239" s="39"/>
      <c r="F239" s="244" t="s">
        <v>349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146</v>
      </c>
      <c r="AU239" s="16" t="s">
        <v>87</v>
      </c>
    </row>
    <row r="240" spans="1:47" s="2" customFormat="1" ht="12">
      <c r="A240" s="37"/>
      <c r="B240" s="38"/>
      <c r="C240" s="39"/>
      <c r="D240" s="238" t="s">
        <v>160</v>
      </c>
      <c r="E240" s="39"/>
      <c r="F240" s="256" t="s">
        <v>350</v>
      </c>
      <c r="G240" s="39"/>
      <c r="H240" s="39"/>
      <c r="I240" s="240"/>
      <c r="J240" s="39"/>
      <c r="K240" s="39"/>
      <c r="L240" s="43"/>
      <c r="M240" s="241"/>
      <c r="N240" s="242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160</v>
      </c>
      <c r="AU240" s="16" t="s">
        <v>87</v>
      </c>
    </row>
    <row r="241" spans="1:51" s="13" customFormat="1" ht="12">
      <c r="A241" s="13"/>
      <c r="B241" s="245"/>
      <c r="C241" s="246"/>
      <c r="D241" s="238" t="s">
        <v>148</v>
      </c>
      <c r="E241" s="246"/>
      <c r="F241" s="248" t="s">
        <v>412</v>
      </c>
      <c r="G241" s="246"/>
      <c r="H241" s="249">
        <v>1350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148</v>
      </c>
      <c r="AU241" s="255" t="s">
        <v>87</v>
      </c>
      <c r="AV241" s="13" t="s">
        <v>87</v>
      </c>
      <c r="AW241" s="13" t="s">
        <v>4</v>
      </c>
      <c r="AX241" s="13" t="s">
        <v>85</v>
      </c>
      <c r="AY241" s="255" t="s">
        <v>136</v>
      </c>
    </row>
    <row r="242" spans="1:65" s="2" customFormat="1" ht="24.15" customHeight="1">
      <c r="A242" s="37"/>
      <c r="B242" s="38"/>
      <c r="C242" s="225" t="s">
        <v>304</v>
      </c>
      <c r="D242" s="225" t="s">
        <v>138</v>
      </c>
      <c r="E242" s="226" t="s">
        <v>353</v>
      </c>
      <c r="F242" s="227" t="s">
        <v>354</v>
      </c>
      <c r="G242" s="228" t="s">
        <v>231</v>
      </c>
      <c r="H242" s="229">
        <v>675</v>
      </c>
      <c r="I242" s="230"/>
      <c r="J242" s="231">
        <f>ROUND(I242*H242,2)</f>
        <v>0</v>
      </c>
      <c r="K242" s="227" t="s">
        <v>142</v>
      </c>
      <c r="L242" s="43"/>
      <c r="M242" s="232" t="s">
        <v>1</v>
      </c>
      <c r="N242" s="233" t="s">
        <v>43</v>
      </c>
      <c r="O242" s="90"/>
      <c r="P242" s="234">
        <f>O242*H242</f>
        <v>0</v>
      </c>
      <c r="Q242" s="234">
        <v>0</v>
      </c>
      <c r="R242" s="234">
        <f>Q242*H242</f>
        <v>0</v>
      </c>
      <c r="S242" s="234">
        <v>0</v>
      </c>
      <c r="T242" s="23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6" t="s">
        <v>96</v>
      </c>
      <c r="AT242" s="236" t="s">
        <v>138</v>
      </c>
      <c r="AU242" s="236" t="s">
        <v>87</v>
      </c>
      <c r="AY242" s="16" t="s">
        <v>136</v>
      </c>
      <c r="BE242" s="237">
        <f>IF(N242="základní",J242,0)</f>
        <v>0</v>
      </c>
      <c r="BF242" s="237">
        <f>IF(N242="snížená",J242,0)</f>
        <v>0</v>
      </c>
      <c r="BG242" s="237">
        <f>IF(N242="zákl. přenesená",J242,0)</f>
        <v>0</v>
      </c>
      <c r="BH242" s="237">
        <f>IF(N242="sníž. přenesená",J242,0)</f>
        <v>0</v>
      </c>
      <c r="BI242" s="237">
        <f>IF(N242="nulová",J242,0)</f>
        <v>0</v>
      </c>
      <c r="BJ242" s="16" t="s">
        <v>85</v>
      </c>
      <c r="BK242" s="237">
        <f>ROUND(I242*H242,2)</f>
        <v>0</v>
      </c>
      <c r="BL242" s="16" t="s">
        <v>96</v>
      </c>
      <c r="BM242" s="236" t="s">
        <v>413</v>
      </c>
    </row>
    <row r="243" spans="1:47" s="2" customFormat="1" ht="12">
      <c r="A243" s="37"/>
      <c r="B243" s="38"/>
      <c r="C243" s="39"/>
      <c r="D243" s="238" t="s">
        <v>144</v>
      </c>
      <c r="E243" s="39"/>
      <c r="F243" s="239" t="s">
        <v>356</v>
      </c>
      <c r="G243" s="39"/>
      <c r="H243" s="39"/>
      <c r="I243" s="240"/>
      <c r="J243" s="39"/>
      <c r="K243" s="39"/>
      <c r="L243" s="43"/>
      <c r="M243" s="241"/>
      <c r="N243" s="242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144</v>
      </c>
      <c r="AU243" s="16" t="s">
        <v>87</v>
      </c>
    </row>
    <row r="244" spans="1:47" s="2" customFormat="1" ht="12">
      <c r="A244" s="37"/>
      <c r="B244" s="38"/>
      <c r="C244" s="39"/>
      <c r="D244" s="243" t="s">
        <v>146</v>
      </c>
      <c r="E244" s="39"/>
      <c r="F244" s="244" t="s">
        <v>357</v>
      </c>
      <c r="G244" s="39"/>
      <c r="H244" s="39"/>
      <c r="I244" s="240"/>
      <c r="J244" s="39"/>
      <c r="K244" s="39"/>
      <c r="L244" s="43"/>
      <c r="M244" s="241"/>
      <c r="N244" s="242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146</v>
      </c>
      <c r="AU244" s="16" t="s">
        <v>87</v>
      </c>
    </row>
    <row r="245" spans="1:47" s="2" customFormat="1" ht="12">
      <c r="A245" s="37"/>
      <c r="B245" s="38"/>
      <c r="C245" s="39"/>
      <c r="D245" s="238" t="s">
        <v>160</v>
      </c>
      <c r="E245" s="39"/>
      <c r="F245" s="256" t="s">
        <v>358</v>
      </c>
      <c r="G245" s="39"/>
      <c r="H245" s="39"/>
      <c r="I245" s="240"/>
      <c r="J245" s="39"/>
      <c r="K245" s="39"/>
      <c r="L245" s="43"/>
      <c r="M245" s="241"/>
      <c r="N245" s="242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160</v>
      </c>
      <c r="AU245" s="16" t="s">
        <v>87</v>
      </c>
    </row>
    <row r="246" spans="1:63" s="12" customFormat="1" ht="22.8" customHeight="1">
      <c r="A246" s="12"/>
      <c r="B246" s="209"/>
      <c r="C246" s="210"/>
      <c r="D246" s="211" t="s">
        <v>77</v>
      </c>
      <c r="E246" s="223" t="s">
        <v>366</v>
      </c>
      <c r="F246" s="223" t="s">
        <v>367</v>
      </c>
      <c r="G246" s="210"/>
      <c r="H246" s="210"/>
      <c r="I246" s="213"/>
      <c r="J246" s="224">
        <f>BK246</f>
        <v>0</v>
      </c>
      <c r="K246" s="210"/>
      <c r="L246" s="215"/>
      <c r="M246" s="216"/>
      <c r="N246" s="217"/>
      <c r="O246" s="217"/>
      <c r="P246" s="218">
        <f>SUM(P247:P249)</f>
        <v>0</v>
      </c>
      <c r="Q246" s="217"/>
      <c r="R246" s="218">
        <f>SUM(R247:R249)</f>
        <v>0</v>
      </c>
      <c r="S246" s="217"/>
      <c r="T246" s="219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0" t="s">
        <v>85</v>
      </c>
      <c r="AT246" s="221" t="s">
        <v>77</v>
      </c>
      <c r="AU246" s="221" t="s">
        <v>85</v>
      </c>
      <c r="AY246" s="220" t="s">
        <v>136</v>
      </c>
      <c r="BK246" s="222">
        <f>SUM(BK247:BK249)</f>
        <v>0</v>
      </c>
    </row>
    <row r="247" spans="1:65" s="2" customFormat="1" ht="33" customHeight="1">
      <c r="A247" s="37"/>
      <c r="B247" s="38"/>
      <c r="C247" s="225" t="s">
        <v>310</v>
      </c>
      <c r="D247" s="225" t="s">
        <v>138</v>
      </c>
      <c r="E247" s="226" t="s">
        <v>369</v>
      </c>
      <c r="F247" s="227" t="s">
        <v>370</v>
      </c>
      <c r="G247" s="228" t="s">
        <v>231</v>
      </c>
      <c r="H247" s="229">
        <v>469.602</v>
      </c>
      <c r="I247" s="230"/>
      <c r="J247" s="231">
        <f>ROUND(I247*H247,2)</f>
        <v>0</v>
      </c>
      <c r="K247" s="227" t="s">
        <v>142</v>
      </c>
      <c r="L247" s="43"/>
      <c r="M247" s="232" t="s">
        <v>1</v>
      </c>
      <c r="N247" s="233" t="s">
        <v>43</v>
      </c>
      <c r="O247" s="90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6" t="s">
        <v>96</v>
      </c>
      <c r="AT247" s="236" t="s">
        <v>138</v>
      </c>
      <c r="AU247" s="236" t="s">
        <v>87</v>
      </c>
      <c r="AY247" s="16" t="s">
        <v>136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6" t="s">
        <v>85</v>
      </c>
      <c r="BK247" s="237">
        <f>ROUND(I247*H247,2)</f>
        <v>0</v>
      </c>
      <c r="BL247" s="16" t="s">
        <v>96</v>
      </c>
      <c r="BM247" s="236" t="s">
        <v>414</v>
      </c>
    </row>
    <row r="248" spans="1:47" s="2" customFormat="1" ht="12">
      <c r="A248" s="37"/>
      <c r="B248" s="38"/>
      <c r="C248" s="39"/>
      <c r="D248" s="238" t="s">
        <v>144</v>
      </c>
      <c r="E248" s="39"/>
      <c r="F248" s="239" t="s">
        <v>372</v>
      </c>
      <c r="G248" s="39"/>
      <c r="H248" s="39"/>
      <c r="I248" s="240"/>
      <c r="J248" s="39"/>
      <c r="K248" s="39"/>
      <c r="L248" s="43"/>
      <c r="M248" s="241"/>
      <c r="N248" s="242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144</v>
      </c>
      <c r="AU248" s="16" t="s">
        <v>87</v>
      </c>
    </row>
    <row r="249" spans="1:47" s="2" customFormat="1" ht="12">
      <c r="A249" s="37"/>
      <c r="B249" s="38"/>
      <c r="C249" s="39"/>
      <c r="D249" s="243" t="s">
        <v>146</v>
      </c>
      <c r="E249" s="39"/>
      <c r="F249" s="244" t="s">
        <v>373</v>
      </c>
      <c r="G249" s="39"/>
      <c r="H249" s="39"/>
      <c r="I249" s="240"/>
      <c r="J249" s="39"/>
      <c r="K249" s="39"/>
      <c r="L249" s="43"/>
      <c r="M249" s="278"/>
      <c r="N249" s="279"/>
      <c r="O249" s="280"/>
      <c r="P249" s="280"/>
      <c r="Q249" s="280"/>
      <c r="R249" s="280"/>
      <c r="S249" s="280"/>
      <c r="T249" s="28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146</v>
      </c>
      <c r="AU249" s="16" t="s">
        <v>87</v>
      </c>
    </row>
    <row r="250" spans="1:31" s="2" customFormat="1" ht="6.95" customHeight="1">
      <c r="A250" s="37"/>
      <c r="B250" s="65"/>
      <c r="C250" s="66"/>
      <c r="D250" s="66"/>
      <c r="E250" s="66"/>
      <c r="F250" s="66"/>
      <c r="G250" s="66"/>
      <c r="H250" s="66"/>
      <c r="I250" s="66"/>
      <c r="J250" s="66"/>
      <c r="K250" s="66"/>
      <c r="L250" s="43"/>
      <c r="M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</sheetData>
  <sheetProtection password="CC35" sheet="1" objects="1" scenarios="1" formatColumns="0" formatRows="0" autoFilter="0"/>
  <autoFilter ref="C125:K2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1" r:id="rId1" display="https://podminky.urs.cz/item/CS_URS_2023_02/113107223"/>
    <hyperlink ref="F137" r:id="rId2" display="https://podminky.urs.cz/item/CS_URS_2023_02/113154365"/>
    <hyperlink ref="F143" r:id="rId3" display="https://podminky.urs.cz/item/CS_URS_2023_02/119001401"/>
    <hyperlink ref="F146" r:id="rId4" display="https://podminky.urs.cz/item/CS_URS_2023_02/119001405"/>
    <hyperlink ref="F149" r:id="rId5" display="https://podminky.urs.cz/item/CS_URS_2023_02/119001422"/>
    <hyperlink ref="F152" r:id="rId6" display="https://podminky.urs.cz/item/CS_URS_2023_02/122452205"/>
    <hyperlink ref="F158" r:id="rId7" display="https://podminky.urs.cz/item/CS_URS_2023_02/129001101"/>
    <hyperlink ref="F162" r:id="rId8" display="https://podminky.urs.cz/item/CS_URS_2023_02/162751137"/>
    <hyperlink ref="F167" r:id="rId9" display="https://podminky.urs.cz/item/CS_URS_2023_02/171152111"/>
    <hyperlink ref="F175" r:id="rId10" display="https://podminky.urs.cz/item/CS_URS_2023_02/171201231"/>
    <hyperlink ref="F180" r:id="rId11" display="https://podminky.urs.cz/item/CS_URS_2023_02/171251201"/>
    <hyperlink ref="F185" r:id="rId12" display="https://podminky.urs.cz/item/CS_URS_2023_02/181252305"/>
    <hyperlink ref="F191" r:id="rId13" display="https://podminky.urs.cz/item/CS_URS_2023_02/213141112"/>
    <hyperlink ref="F200" r:id="rId14" display="https://podminky.urs.cz/item/CS_URS_2023_02/564851111"/>
    <hyperlink ref="F205" r:id="rId15" display="https://podminky.urs.cz/item/CS_URS_2023_02/565156121"/>
    <hyperlink ref="F210" r:id="rId16" display="https://podminky.urs.cz/item/CS_URS_2023_02/567522124"/>
    <hyperlink ref="F223" r:id="rId17" display="https://podminky.urs.cz/item/CS_URS_2023_02/573191111"/>
    <hyperlink ref="F228" r:id="rId18" display="https://podminky.urs.cz/item/CS_URS_2023_02/573231107"/>
    <hyperlink ref="F233" r:id="rId19" display="https://podminky.urs.cz/item/CS_URS_2023_02/577134121"/>
    <hyperlink ref="F239" r:id="rId20" display="https://podminky.urs.cz/item/CS_URS_2023_02/997221551"/>
    <hyperlink ref="F244" r:id="rId21" display="https://podminky.urs.cz/item/CS_URS_2023_02/997221611"/>
    <hyperlink ref="F249" r:id="rId22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9"/>
      <c r="AT3" s="16" t="s">
        <v>87</v>
      </c>
    </row>
    <row r="4" spans="2:46" s="1" customFormat="1" ht="24.95" customHeight="1">
      <c r="B4" s="19"/>
      <c r="D4" s="147" t="s">
        <v>102</v>
      </c>
      <c r="L4" s="19"/>
      <c r="M4" s="14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9" t="s">
        <v>16</v>
      </c>
      <c r="L6" s="19"/>
    </row>
    <row r="7" spans="2:12" s="1" customFormat="1" ht="16.5" customHeight="1">
      <c r="B7" s="19"/>
      <c r="E7" s="150" t="str">
        <f>'Rekapitulace stavby'!K6</f>
        <v>Rekonstrukce ulice Husova, Náměšť nad Oslavou</v>
      </c>
      <c r="F7" s="149"/>
      <c r="G7" s="149"/>
      <c r="H7" s="149"/>
      <c r="L7" s="19"/>
    </row>
    <row r="8" spans="2:12" s="1" customFormat="1" ht="12" customHeight="1">
      <c r="B8" s="19"/>
      <c r="D8" s="149" t="s">
        <v>103</v>
      </c>
      <c r="L8" s="19"/>
    </row>
    <row r="9" spans="1:31" s="2" customFormat="1" ht="16.5" customHeight="1">
      <c r="A9" s="37"/>
      <c r="B9" s="43"/>
      <c r="C9" s="37"/>
      <c r="D9" s="37"/>
      <c r="E9" s="150" t="s">
        <v>415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49" t="s">
        <v>105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1" t="s">
        <v>416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49" t="s">
        <v>18</v>
      </c>
      <c r="E13" s="37"/>
      <c r="F13" s="140" t="s">
        <v>1</v>
      </c>
      <c r="G13" s="37"/>
      <c r="H13" s="37"/>
      <c r="I13" s="149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9" t="s">
        <v>20</v>
      </c>
      <c r="E14" s="37"/>
      <c r="F14" s="140" t="s">
        <v>21</v>
      </c>
      <c r="G14" s="37"/>
      <c r="H14" s="37"/>
      <c r="I14" s="149" t="s">
        <v>22</v>
      </c>
      <c r="J14" s="152" t="str">
        <f>'Rekapitulace stavby'!AN8</f>
        <v>18. 10. 2023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49" t="s">
        <v>24</v>
      </c>
      <c r="E16" s="37"/>
      <c r="F16" s="37"/>
      <c r="G16" s="37"/>
      <c r="H16" s="37"/>
      <c r="I16" s="149" t="s">
        <v>25</v>
      </c>
      <c r="J16" s="140" t="s">
        <v>107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108</v>
      </c>
      <c r="F17" s="37"/>
      <c r="G17" s="37"/>
      <c r="H17" s="37"/>
      <c r="I17" s="149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49" t="s">
        <v>29</v>
      </c>
      <c r="E19" s="37"/>
      <c r="F19" s="37"/>
      <c r="G19" s="37"/>
      <c r="H19" s="37"/>
      <c r="I19" s="149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49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49" t="s">
        <v>31</v>
      </c>
      <c r="E22" s="37"/>
      <c r="F22" s="37"/>
      <c r="G22" s="37"/>
      <c r="H22" s="37"/>
      <c r="I22" s="149" t="s">
        <v>25</v>
      </c>
      <c r="J22" s="140" t="s">
        <v>32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33</v>
      </c>
      <c r="F23" s="37"/>
      <c r="G23" s="37"/>
      <c r="H23" s="37"/>
      <c r="I23" s="149" t="s">
        <v>28</v>
      </c>
      <c r="J23" s="140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49" t="s">
        <v>36</v>
      </c>
      <c r="E25" s="37"/>
      <c r="F25" s="37"/>
      <c r="G25" s="37"/>
      <c r="H25" s="37"/>
      <c r="I25" s="149" t="s">
        <v>25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33</v>
      </c>
      <c r="F26" s="37"/>
      <c r="G26" s="37"/>
      <c r="H26" s="37"/>
      <c r="I26" s="149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49" t="s">
        <v>37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3"/>
      <c r="B29" s="154"/>
      <c r="C29" s="153"/>
      <c r="D29" s="153"/>
      <c r="E29" s="155" t="s">
        <v>1</v>
      </c>
      <c r="F29" s="155"/>
      <c r="G29" s="155"/>
      <c r="H29" s="155"/>
      <c r="I29" s="153"/>
      <c r="J29" s="153"/>
      <c r="K29" s="153"/>
      <c r="L29" s="156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7"/>
      <c r="E31" s="157"/>
      <c r="F31" s="157"/>
      <c r="G31" s="157"/>
      <c r="H31" s="157"/>
      <c r="I31" s="157"/>
      <c r="J31" s="157"/>
      <c r="K31" s="15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8" t="s">
        <v>38</v>
      </c>
      <c r="E32" s="37"/>
      <c r="F32" s="37"/>
      <c r="G32" s="37"/>
      <c r="H32" s="37"/>
      <c r="I32" s="37"/>
      <c r="J32" s="159">
        <f>ROUND(J126,2)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7"/>
      <c r="E33" s="157"/>
      <c r="F33" s="157"/>
      <c r="G33" s="157"/>
      <c r="H33" s="157"/>
      <c r="I33" s="157"/>
      <c r="J33" s="157"/>
      <c r="K33" s="15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0" t="s">
        <v>40</v>
      </c>
      <c r="G34" s="37"/>
      <c r="H34" s="37"/>
      <c r="I34" s="160" t="s">
        <v>39</v>
      </c>
      <c r="J34" s="160" t="s">
        <v>41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1" t="s">
        <v>42</v>
      </c>
      <c r="E35" s="149" t="s">
        <v>43</v>
      </c>
      <c r="F35" s="162">
        <f>ROUND((SUM(BE126:BE249)),2)</f>
        <v>0</v>
      </c>
      <c r="G35" s="37"/>
      <c r="H35" s="37"/>
      <c r="I35" s="163">
        <v>0.21</v>
      </c>
      <c r="J35" s="162">
        <f>ROUND(((SUM(BE126:BE249))*I35),2)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49" t="s">
        <v>44</v>
      </c>
      <c r="F36" s="162">
        <f>ROUND((SUM(BF126:BF249)),2)</f>
        <v>0</v>
      </c>
      <c r="G36" s="37"/>
      <c r="H36" s="37"/>
      <c r="I36" s="163">
        <v>0.12</v>
      </c>
      <c r="J36" s="162">
        <f>ROUND(((SUM(BF126:BF249))*I36),2)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9" t="s">
        <v>45</v>
      </c>
      <c r="F37" s="162">
        <f>ROUND((SUM(BG126:BG249)),2)</f>
        <v>0</v>
      </c>
      <c r="G37" s="37"/>
      <c r="H37" s="37"/>
      <c r="I37" s="163">
        <v>0.21</v>
      </c>
      <c r="J37" s="162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9" t="s">
        <v>46</v>
      </c>
      <c r="F38" s="162">
        <f>ROUND((SUM(BH126:BH249)),2)</f>
        <v>0</v>
      </c>
      <c r="G38" s="37"/>
      <c r="H38" s="37"/>
      <c r="I38" s="163">
        <v>0.12</v>
      </c>
      <c r="J38" s="162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9" t="s">
        <v>47</v>
      </c>
      <c r="F39" s="162">
        <f>ROUND((SUM(BI126:BI249)),2)</f>
        <v>0</v>
      </c>
      <c r="G39" s="37"/>
      <c r="H39" s="37"/>
      <c r="I39" s="163">
        <v>0</v>
      </c>
      <c r="J39" s="162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4"/>
      <c r="D41" s="165" t="s">
        <v>48</v>
      </c>
      <c r="E41" s="166"/>
      <c r="F41" s="166"/>
      <c r="G41" s="167" t="s">
        <v>49</v>
      </c>
      <c r="H41" s="168" t="s">
        <v>50</v>
      </c>
      <c r="I41" s="166"/>
      <c r="J41" s="169">
        <f>SUM(J32:J39)</f>
        <v>0</v>
      </c>
      <c r="K41" s="170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71" t="s">
        <v>51</v>
      </c>
      <c r="E50" s="172"/>
      <c r="F50" s="172"/>
      <c r="G50" s="171" t="s">
        <v>52</v>
      </c>
      <c r="H50" s="172"/>
      <c r="I50" s="172"/>
      <c r="J50" s="172"/>
      <c r="K50" s="172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53</v>
      </c>
      <c r="E61" s="174"/>
      <c r="F61" s="175" t="s">
        <v>54</v>
      </c>
      <c r="G61" s="173" t="s">
        <v>53</v>
      </c>
      <c r="H61" s="174"/>
      <c r="I61" s="174"/>
      <c r="J61" s="176" t="s">
        <v>54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1" t="s">
        <v>55</v>
      </c>
      <c r="E65" s="177"/>
      <c r="F65" s="177"/>
      <c r="G65" s="171" t="s">
        <v>56</v>
      </c>
      <c r="H65" s="177"/>
      <c r="I65" s="177"/>
      <c r="J65" s="177"/>
      <c r="K65" s="17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53</v>
      </c>
      <c r="E76" s="174"/>
      <c r="F76" s="175" t="s">
        <v>54</v>
      </c>
      <c r="G76" s="173" t="s">
        <v>53</v>
      </c>
      <c r="H76" s="174"/>
      <c r="I76" s="174"/>
      <c r="J76" s="176" t="s">
        <v>54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79"/>
      <c r="J77" s="179"/>
      <c r="K77" s="179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2" t="str">
        <f>E7</f>
        <v>Rekonstrukce ulice Husova, Náměšť nad Oslavou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103</v>
      </c>
      <c r="D86" s="21"/>
      <c r="E86" s="21"/>
      <c r="F86" s="21"/>
      <c r="G86" s="21"/>
      <c r="H86" s="21"/>
      <c r="I86" s="21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82" t="s">
        <v>415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105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100.2B - Rekonstrukce komunikace v trase V+K - II.etapa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20</v>
      </c>
      <c r="D91" s="39"/>
      <c r="E91" s="39"/>
      <c r="F91" s="26" t="str">
        <f>F14</f>
        <v>Náměšť nad Oslavou</v>
      </c>
      <c r="G91" s="39"/>
      <c r="H91" s="39"/>
      <c r="I91" s="31" t="s">
        <v>22</v>
      </c>
      <c r="J91" s="78" t="str">
        <f>IF(J14="","",J14)</f>
        <v>18. 10. 2023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65" customHeight="1">
      <c r="A93" s="37"/>
      <c r="B93" s="38"/>
      <c r="C93" s="31" t="s">
        <v>24</v>
      </c>
      <c r="D93" s="39"/>
      <c r="E93" s="39"/>
      <c r="F93" s="26" t="str">
        <f>E17</f>
        <v>VAK TR</v>
      </c>
      <c r="G93" s="39"/>
      <c r="H93" s="39"/>
      <c r="I93" s="31" t="s">
        <v>31</v>
      </c>
      <c r="J93" s="35" t="str">
        <f>E23</f>
        <v>PROfi Jihlava spol. s r.o.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6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31" t="s">
        <v>36</v>
      </c>
      <c r="J94" s="35" t="str">
        <f>E26</f>
        <v>PROfi Jihlava spol. s r.o.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83" t="s">
        <v>110</v>
      </c>
      <c r="D96" s="184"/>
      <c r="E96" s="184"/>
      <c r="F96" s="184"/>
      <c r="G96" s="184"/>
      <c r="H96" s="184"/>
      <c r="I96" s="184"/>
      <c r="J96" s="185" t="s">
        <v>111</v>
      </c>
      <c r="K96" s="184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186" t="s">
        <v>112</v>
      </c>
      <c r="D98" s="39"/>
      <c r="E98" s="39"/>
      <c r="F98" s="39"/>
      <c r="G98" s="39"/>
      <c r="H98" s="39"/>
      <c r="I98" s="39"/>
      <c r="J98" s="109">
        <f>J126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113</v>
      </c>
    </row>
    <row r="99" spans="1:31" s="9" customFormat="1" ht="24.95" customHeight="1">
      <c r="A99" s="9"/>
      <c r="B99" s="187"/>
      <c r="C99" s="188"/>
      <c r="D99" s="189" t="s">
        <v>114</v>
      </c>
      <c r="E99" s="190"/>
      <c r="F99" s="190"/>
      <c r="G99" s="190"/>
      <c r="H99" s="190"/>
      <c r="I99" s="190"/>
      <c r="J99" s="191">
        <f>J127</f>
        <v>0</v>
      </c>
      <c r="K99" s="188"/>
      <c r="L99" s="19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3"/>
      <c r="C100" s="132"/>
      <c r="D100" s="194" t="s">
        <v>115</v>
      </c>
      <c r="E100" s="195"/>
      <c r="F100" s="195"/>
      <c r="G100" s="195"/>
      <c r="H100" s="195"/>
      <c r="I100" s="195"/>
      <c r="J100" s="196">
        <f>J128</f>
        <v>0</v>
      </c>
      <c r="K100" s="13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32"/>
      <c r="D101" s="194" t="s">
        <v>116</v>
      </c>
      <c r="E101" s="195"/>
      <c r="F101" s="195"/>
      <c r="G101" s="195"/>
      <c r="H101" s="195"/>
      <c r="I101" s="195"/>
      <c r="J101" s="196">
        <f>J188</f>
        <v>0</v>
      </c>
      <c r="K101" s="13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32"/>
      <c r="D102" s="194" t="s">
        <v>117</v>
      </c>
      <c r="E102" s="195"/>
      <c r="F102" s="195"/>
      <c r="G102" s="195"/>
      <c r="H102" s="195"/>
      <c r="I102" s="195"/>
      <c r="J102" s="196">
        <f>J197</f>
        <v>0</v>
      </c>
      <c r="K102" s="132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32"/>
      <c r="D103" s="194" t="s">
        <v>119</v>
      </c>
      <c r="E103" s="195"/>
      <c r="F103" s="195"/>
      <c r="G103" s="195"/>
      <c r="H103" s="195"/>
      <c r="I103" s="195"/>
      <c r="J103" s="196">
        <f>J236</f>
        <v>0</v>
      </c>
      <c r="K103" s="13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32"/>
      <c r="D104" s="194" t="s">
        <v>120</v>
      </c>
      <c r="E104" s="195"/>
      <c r="F104" s="195"/>
      <c r="G104" s="195"/>
      <c r="H104" s="195"/>
      <c r="I104" s="195"/>
      <c r="J104" s="196">
        <f>J246</f>
        <v>0</v>
      </c>
      <c r="K104" s="13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82" t="str">
        <f>E7</f>
        <v>Rekonstrukce ulice Husova, Náměšť nad Oslavou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2:12" s="1" customFormat="1" ht="12" customHeight="1">
      <c r="B115" s="20"/>
      <c r="C115" s="31" t="s">
        <v>103</v>
      </c>
      <c r="D115" s="21"/>
      <c r="E115" s="21"/>
      <c r="F115" s="21"/>
      <c r="G115" s="21"/>
      <c r="H115" s="21"/>
      <c r="I115" s="21"/>
      <c r="J115" s="21"/>
      <c r="K115" s="21"/>
      <c r="L115" s="19"/>
    </row>
    <row r="116" spans="1:31" s="2" customFormat="1" ht="16.5" customHeight="1">
      <c r="A116" s="37"/>
      <c r="B116" s="38"/>
      <c r="C116" s="39"/>
      <c r="D116" s="39"/>
      <c r="E116" s="182" t="s">
        <v>415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105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E11</f>
        <v>100.2B - Rekonstrukce komunikace v trase V+K - II.etapa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F14</f>
        <v>Náměšť nad Oslavou</v>
      </c>
      <c r="G120" s="39"/>
      <c r="H120" s="39"/>
      <c r="I120" s="31" t="s">
        <v>22</v>
      </c>
      <c r="J120" s="78" t="str">
        <f>IF(J14="","",J14)</f>
        <v>18. 10. 2023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24</v>
      </c>
      <c r="D122" s="39"/>
      <c r="E122" s="39"/>
      <c r="F122" s="26" t="str">
        <f>E17</f>
        <v>VAK TR</v>
      </c>
      <c r="G122" s="39"/>
      <c r="H122" s="39"/>
      <c r="I122" s="31" t="s">
        <v>31</v>
      </c>
      <c r="J122" s="35" t="str">
        <f>E23</f>
        <v>PROfi Jihlava spol. s 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1" t="s">
        <v>29</v>
      </c>
      <c r="D123" s="39"/>
      <c r="E123" s="39"/>
      <c r="F123" s="26" t="str">
        <f>IF(E20="","",E20)</f>
        <v>Vyplň údaj</v>
      </c>
      <c r="G123" s="39"/>
      <c r="H123" s="39"/>
      <c r="I123" s="31" t="s">
        <v>36</v>
      </c>
      <c r="J123" s="35" t="str">
        <f>E26</f>
        <v>PROfi Jihlava spol. s r.o.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8"/>
      <c r="B125" s="199"/>
      <c r="C125" s="200" t="s">
        <v>122</v>
      </c>
      <c r="D125" s="201" t="s">
        <v>63</v>
      </c>
      <c r="E125" s="201" t="s">
        <v>59</v>
      </c>
      <c r="F125" s="201" t="s">
        <v>60</v>
      </c>
      <c r="G125" s="201" t="s">
        <v>123</v>
      </c>
      <c r="H125" s="201" t="s">
        <v>124</v>
      </c>
      <c r="I125" s="201" t="s">
        <v>125</v>
      </c>
      <c r="J125" s="201" t="s">
        <v>111</v>
      </c>
      <c r="K125" s="202" t="s">
        <v>126</v>
      </c>
      <c r="L125" s="203"/>
      <c r="M125" s="99" t="s">
        <v>1</v>
      </c>
      <c r="N125" s="100" t="s">
        <v>42</v>
      </c>
      <c r="O125" s="100" t="s">
        <v>127</v>
      </c>
      <c r="P125" s="100" t="s">
        <v>128</v>
      </c>
      <c r="Q125" s="100" t="s">
        <v>129</v>
      </c>
      <c r="R125" s="100" t="s">
        <v>130</v>
      </c>
      <c r="S125" s="100" t="s">
        <v>131</v>
      </c>
      <c r="T125" s="101" t="s">
        <v>132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pans="1:63" s="2" customFormat="1" ht="22.8" customHeight="1">
      <c r="A126" s="37"/>
      <c r="B126" s="38"/>
      <c r="C126" s="106" t="s">
        <v>133</v>
      </c>
      <c r="D126" s="39"/>
      <c r="E126" s="39"/>
      <c r="F126" s="39"/>
      <c r="G126" s="39"/>
      <c r="H126" s="39"/>
      <c r="I126" s="39"/>
      <c r="J126" s="204">
        <f>BK126</f>
        <v>0</v>
      </c>
      <c r="K126" s="39"/>
      <c r="L126" s="43"/>
      <c r="M126" s="102"/>
      <c r="N126" s="205"/>
      <c r="O126" s="103"/>
      <c r="P126" s="206">
        <f>P127</f>
        <v>0</v>
      </c>
      <c r="Q126" s="103"/>
      <c r="R126" s="206">
        <f>R127</f>
        <v>1033.3420463999998</v>
      </c>
      <c r="S126" s="103"/>
      <c r="T126" s="207">
        <f>T127</f>
        <v>1490.4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77</v>
      </c>
      <c r="AU126" s="16" t="s">
        <v>113</v>
      </c>
      <c r="BK126" s="208">
        <f>BK127</f>
        <v>0</v>
      </c>
    </row>
    <row r="127" spans="1:63" s="12" customFormat="1" ht="25.9" customHeight="1">
      <c r="A127" s="12"/>
      <c r="B127" s="209"/>
      <c r="C127" s="210"/>
      <c r="D127" s="211" t="s">
        <v>77</v>
      </c>
      <c r="E127" s="212" t="s">
        <v>134</v>
      </c>
      <c r="F127" s="212" t="s">
        <v>135</v>
      </c>
      <c r="G127" s="210"/>
      <c r="H127" s="210"/>
      <c r="I127" s="213"/>
      <c r="J127" s="214">
        <f>BK127</f>
        <v>0</v>
      </c>
      <c r="K127" s="210"/>
      <c r="L127" s="215"/>
      <c r="M127" s="216"/>
      <c r="N127" s="217"/>
      <c r="O127" s="217"/>
      <c r="P127" s="218">
        <f>P128+P188+P197+P236+P246</f>
        <v>0</v>
      </c>
      <c r="Q127" s="217"/>
      <c r="R127" s="218">
        <f>R128+R188+R197+R236+R246</f>
        <v>1033.3420463999998</v>
      </c>
      <c r="S127" s="217"/>
      <c r="T127" s="219">
        <f>T128+T188+T197+T236+T246</f>
        <v>1490.4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0" t="s">
        <v>85</v>
      </c>
      <c r="AT127" s="221" t="s">
        <v>77</v>
      </c>
      <c r="AU127" s="221" t="s">
        <v>78</v>
      </c>
      <c r="AY127" s="220" t="s">
        <v>136</v>
      </c>
      <c r="BK127" s="222">
        <f>BK128+BK188+BK197+BK236+BK246</f>
        <v>0</v>
      </c>
    </row>
    <row r="128" spans="1:63" s="12" customFormat="1" ht="22.8" customHeight="1">
      <c r="A128" s="12"/>
      <c r="B128" s="209"/>
      <c r="C128" s="210"/>
      <c r="D128" s="211" t="s">
        <v>77</v>
      </c>
      <c r="E128" s="223" t="s">
        <v>85</v>
      </c>
      <c r="F128" s="223" t="s">
        <v>137</v>
      </c>
      <c r="G128" s="210"/>
      <c r="H128" s="210"/>
      <c r="I128" s="213"/>
      <c r="J128" s="224">
        <f>BK128</f>
        <v>0</v>
      </c>
      <c r="K128" s="210"/>
      <c r="L128" s="215"/>
      <c r="M128" s="216"/>
      <c r="N128" s="217"/>
      <c r="O128" s="217"/>
      <c r="P128" s="218">
        <f>SUM(P129:P187)</f>
        <v>0</v>
      </c>
      <c r="Q128" s="217"/>
      <c r="R128" s="218">
        <f>SUM(R129:R187)</f>
        <v>407.51189999999997</v>
      </c>
      <c r="S128" s="217"/>
      <c r="T128" s="219">
        <f>SUM(T129:T187)</f>
        <v>1490.4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0" t="s">
        <v>85</v>
      </c>
      <c r="AT128" s="221" t="s">
        <v>77</v>
      </c>
      <c r="AU128" s="221" t="s">
        <v>85</v>
      </c>
      <c r="AY128" s="220" t="s">
        <v>136</v>
      </c>
      <c r="BK128" s="222">
        <f>SUM(BK129:BK187)</f>
        <v>0</v>
      </c>
    </row>
    <row r="129" spans="1:65" s="2" customFormat="1" ht="24.15" customHeight="1">
      <c r="A129" s="37"/>
      <c r="B129" s="38"/>
      <c r="C129" s="225" t="s">
        <v>85</v>
      </c>
      <c r="D129" s="225" t="s">
        <v>138</v>
      </c>
      <c r="E129" s="226" t="s">
        <v>155</v>
      </c>
      <c r="F129" s="227" t="s">
        <v>156</v>
      </c>
      <c r="G129" s="228" t="s">
        <v>141</v>
      </c>
      <c r="H129" s="229">
        <v>1656</v>
      </c>
      <c r="I129" s="230"/>
      <c r="J129" s="231">
        <f>ROUND(I129*H129,2)</f>
        <v>0</v>
      </c>
      <c r="K129" s="227" t="s">
        <v>142</v>
      </c>
      <c r="L129" s="43"/>
      <c r="M129" s="232" t="s">
        <v>1</v>
      </c>
      <c r="N129" s="233" t="s">
        <v>43</v>
      </c>
      <c r="O129" s="90"/>
      <c r="P129" s="234">
        <f>O129*H129</f>
        <v>0</v>
      </c>
      <c r="Q129" s="234">
        <v>0</v>
      </c>
      <c r="R129" s="234">
        <f>Q129*H129</f>
        <v>0</v>
      </c>
      <c r="S129" s="234">
        <v>0.44</v>
      </c>
      <c r="T129" s="235">
        <f>S129*H129</f>
        <v>728.64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6" t="s">
        <v>96</v>
      </c>
      <c r="AT129" s="236" t="s">
        <v>138</v>
      </c>
      <c r="AU129" s="236" t="s">
        <v>87</v>
      </c>
      <c r="AY129" s="16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6" t="s">
        <v>85</v>
      </c>
      <c r="BK129" s="237">
        <f>ROUND(I129*H129,2)</f>
        <v>0</v>
      </c>
      <c r="BL129" s="16" t="s">
        <v>96</v>
      </c>
      <c r="BM129" s="236" t="s">
        <v>417</v>
      </c>
    </row>
    <row r="130" spans="1:47" s="2" customFormat="1" ht="12">
      <c r="A130" s="37"/>
      <c r="B130" s="38"/>
      <c r="C130" s="39"/>
      <c r="D130" s="238" t="s">
        <v>144</v>
      </c>
      <c r="E130" s="39"/>
      <c r="F130" s="239" t="s">
        <v>158</v>
      </c>
      <c r="G130" s="39"/>
      <c r="H130" s="39"/>
      <c r="I130" s="240"/>
      <c r="J130" s="39"/>
      <c r="K130" s="39"/>
      <c r="L130" s="43"/>
      <c r="M130" s="241"/>
      <c r="N130" s="242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144</v>
      </c>
      <c r="AU130" s="16" t="s">
        <v>87</v>
      </c>
    </row>
    <row r="131" spans="1:47" s="2" customFormat="1" ht="12">
      <c r="A131" s="37"/>
      <c r="B131" s="38"/>
      <c r="C131" s="39"/>
      <c r="D131" s="243" t="s">
        <v>146</v>
      </c>
      <c r="E131" s="39"/>
      <c r="F131" s="244" t="s">
        <v>159</v>
      </c>
      <c r="G131" s="39"/>
      <c r="H131" s="39"/>
      <c r="I131" s="240"/>
      <c r="J131" s="39"/>
      <c r="K131" s="39"/>
      <c r="L131" s="43"/>
      <c r="M131" s="241"/>
      <c r="N131" s="242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146</v>
      </c>
      <c r="AU131" s="16" t="s">
        <v>87</v>
      </c>
    </row>
    <row r="132" spans="1:47" s="2" customFormat="1" ht="12">
      <c r="A132" s="37"/>
      <c r="B132" s="38"/>
      <c r="C132" s="39"/>
      <c r="D132" s="238" t="s">
        <v>160</v>
      </c>
      <c r="E132" s="39"/>
      <c r="F132" s="256" t="s">
        <v>161</v>
      </c>
      <c r="G132" s="39"/>
      <c r="H132" s="39"/>
      <c r="I132" s="240"/>
      <c r="J132" s="39"/>
      <c r="K132" s="39"/>
      <c r="L132" s="43"/>
      <c r="M132" s="241"/>
      <c r="N132" s="242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160</v>
      </c>
      <c r="AU132" s="16" t="s">
        <v>87</v>
      </c>
    </row>
    <row r="133" spans="1:51" s="13" customFormat="1" ht="12">
      <c r="A133" s="13"/>
      <c r="B133" s="245"/>
      <c r="C133" s="246"/>
      <c r="D133" s="238" t="s">
        <v>148</v>
      </c>
      <c r="E133" s="247" t="s">
        <v>1</v>
      </c>
      <c r="F133" s="248" t="s">
        <v>418</v>
      </c>
      <c r="G133" s="246"/>
      <c r="H133" s="249">
        <v>1656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148</v>
      </c>
      <c r="AU133" s="255" t="s">
        <v>87</v>
      </c>
      <c r="AV133" s="13" t="s">
        <v>87</v>
      </c>
      <c r="AW133" s="13" t="s">
        <v>35</v>
      </c>
      <c r="AX133" s="13" t="s">
        <v>78</v>
      </c>
      <c r="AY133" s="255" t="s">
        <v>136</v>
      </c>
    </row>
    <row r="134" spans="1:51" s="14" customFormat="1" ht="12">
      <c r="A134" s="14"/>
      <c r="B134" s="257"/>
      <c r="C134" s="258"/>
      <c r="D134" s="238" t="s">
        <v>148</v>
      </c>
      <c r="E134" s="259" t="s">
        <v>1</v>
      </c>
      <c r="F134" s="260" t="s">
        <v>163</v>
      </c>
      <c r="G134" s="258"/>
      <c r="H134" s="261">
        <v>1656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7" t="s">
        <v>148</v>
      </c>
      <c r="AU134" s="267" t="s">
        <v>87</v>
      </c>
      <c r="AV134" s="14" t="s">
        <v>96</v>
      </c>
      <c r="AW134" s="14" t="s">
        <v>35</v>
      </c>
      <c r="AX134" s="14" t="s">
        <v>85</v>
      </c>
      <c r="AY134" s="267" t="s">
        <v>136</v>
      </c>
    </row>
    <row r="135" spans="1:65" s="2" customFormat="1" ht="33" customHeight="1">
      <c r="A135" s="37"/>
      <c r="B135" s="38"/>
      <c r="C135" s="225" t="s">
        <v>87</v>
      </c>
      <c r="D135" s="225" t="s">
        <v>138</v>
      </c>
      <c r="E135" s="226" t="s">
        <v>164</v>
      </c>
      <c r="F135" s="227" t="s">
        <v>165</v>
      </c>
      <c r="G135" s="228" t="s">
        <v>141</v>
      </c>
      <c r="H135" s="229">
        <v>1656</v>
      </c>
      <c r="I135" s="230"/>
      <c r="J135" s="231">
        <f>ROUND(I135*H135,2)</f>
        <v>0</v>
      </c>
      <c r="K135" s="227" t="s">
        <v>142</v>
      </c>
      <c r="L135" s="43"/>
      <c r="M135" s="232" t="s">
        <v>1</v>
      </c>
      <c r="N135" s="233" t="s">
        <v>43</v>
      </c>
      <c r="O135" s="90"/>
      <c r="P135" s="234">
        <f>O135*H135</f>
        <v>0</v>
      </c>
      <c r="Q135" s="234">
        <v>0.0003</v>
      </c>
      <c r="R135" s="234">
        <f>Q135*H135</f>
        <v>0.49679999999999996</v>
      </c>
      <c r="S135" s="234">
        <v>0.46</v>
      </c>
      <c r="T135" s="235">
        <f>S135*H135</f>
        <v>761.76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6" t="s">
        <v>96</v>
      </c>
      <c r="AT135" s="236" t="s">
        <v>138</v>
      </c>
      <c r="AU135" s="236" t="s">
        <v>87</v>
      </c>
      <c r="AY135" s="16" t="s">
        <v>136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6" t="s">
        <v>85</v>
      </c>
      <c r="BK135" s="237">
        <f>ROUND(I135*H135,2)</f>
        <v>0</v>
      </c>
      <c r="BL135" s="16" t="s">
        <v>96</v>
      </c>
      <c r="BM135" s="236" t="s">
        <v>419</v>
      </c>
    </row>
    <row r="136" spans="1:47" s="2" customFormat="1" ht="12">
      <c r="A136" s="37"/>
      <c r="B136" s="38"/>
      <c r="C136" s="39"/>
      <c r="D136" s="238" t="s">
        <v>144</v>
      </c>
      <c r="E136" s="39"/>
      <c r="F136" s="239" t="s">
        <v>167</v>
      </c>
      <c r="G136" s="39"/>
      <c r="H136" s="39"/>
      <c r="I136" s="240"/>
      <c r="J136" s="39"/>
      <c r="K136" s="39"/>
      <c r="L136" s="43"/>
      <c r="M136" s="241"/>
      <c r="N136" s="242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144</v>
      </c>
      <c r="AU136" s="16" t="s">
        <v>87</v>
      </c>
    </row>
    <row r="137" spans="1:47" s="2" customFormat="1" ht="12">
      <c r="A137" s="37"/>
      <c r="B137" s="38"/>
      <c r="C137" s="39"/>
      <c r="D137" s="243" t="s">
        <v>146</v>
      </c>
      <c r="E137" s="39"/>
      <c r="F137" s="244" t="s">
        <v>168</v>
      </c>
      <c r="G137" s="39"/>
      <c r="H137" s="39"/>
      <c r="I137" s="240"/>
      <c r="J137" s="39"/>
      <c r="K137" s="39"/>
      <c r="L137" s="43"/>
      <c r="M137" s="241"/>
      <c r="N137" s="242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146</v>
      </c>
      <c r="AU137" s="16" t="s">
        <v>87</v>
      </c>
    </row>
    <row r="138" spans="1:47" s="2" customFormat="1" ht="12">
      <c r="A138" s="37"/>
      <c r="B138" s="38"/>
      <c r="C138" s="39"/>
      <c r="D138" s="238" t="s">
        <v>160</v>
      </c>
      <c r="E138" s="39"/>
      <c r="F138" s="256" t="s">
        <v>169</v>
      </c>
      <c r="G138" s="39"/>
      <c r="H138" s="39"/>
      <c r="I138" s="240"/>
      <c r="J138" s="39"/>
      <c r="K138" s="39"/>
      <c r="L138" s="43"/>
      <c r="M138" s="241"/>
      <c r="N138" s="242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160</v>
      </c>
      <c r="AU138" s="16" t="s">
        <v>87</v>
      </c>
    </row>
    <row r="139" spans="1:51" s="13" customFormat="1" ht="12">
      <c r="A139" s="13"/>
      <c r="B139" s="245"/>
      <c r="C139" s="246"/>
      <c r="D139" s="238" t="s">
        <v>148</v>
      </c>
      <c r="E139" s="247" t="s">
        <v>1</v>
      </c>
      <c r="F139" s="248" t="s">
        <v>418</v>
      </c>
      <c r="G139" s="246"/>
      <c r="H139" s="249">
        <v>1656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148</v>
      </c>
      <c r="AU139" s="255" t="s">
        <v>87</v>
      </c>
      <c r="AV139" s="13" t="s">
        <v>87</v>
      </c>
      <c r="AW139" s="13" t="s">
        <v>35</v>
      </c>
      <c r="AX139" s="13" t="s">
        <v>78</v>
      </c>
      <c r="AY139" s="255" t="s">
        <v>136</v>
      </c>
    </row>
    <row r="140" spans="1:51" s="14" customFormat="1" ht="12">
      <c r="A140" s="14"/>
      <c r="B140" s="257"/>
      <c r="C140" s="258"/>
      <c r="D140" s="238" t="s">
        <v>148</v>
      </c>
      <c r="E140" s="259" t="s">
        <v>1</v>
      </c>
      <c r="F140" s="260" t="s">
        <v>163</v>
      </c>
      <c r="G140" s="258"/>
      <c r="H140" s="261">
        <v>1656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7" t="s">
        <v>148</v>
      </c>
      <c r="AU140" s="267" t="s">
        <v>87</v>
      </c>
      <c r="AV140" s="14" t="s">
        <v>96</v>
      </c>
      <c r="AW140" s="14" t="s">
        <v>35</v>
      </c>
      <c r="AX140" s="14" t="s">
        <v>85</v>
      </c>
      <c r="AY140" s="267" t="s">
        <v>136</v>
      </c>
    </row>
    <row r="141" spans="1:65" s="2" customFormat="1" ht="24.15" customHeight="1">
      <c r="A141" s="37"/>
      <c r="B141" s="38"/>
      <c r="C141" s="225" t="s">
        <v>82</v>
      </c>
      <c r="D141" s="225" t="s">
        <v>138</v>
      </c>
      <c r="E141" s="226" t="s">
        <v>179</v>
      </c>
      <c r="F141" s="227" t="s">
        <v>180</v>
      </c>
      <c r="G141" s="228" t="s">
        <v>173</v>
      </c>
      <c r="H141" s="229">
        <v>75</v>
      </c>
      <c r="I141" s="230"/>
      <c r="J141" s="231">
        <f>ROUND(I141*H141,2)</f>
        <v>0</v>
      </c>
      <c r="K141" s="227" t="s">
        <v>142</v>
      </c>
      <c r="L141" s="43"/>
      <c r="M141" s="232" t="s">
        <v>1</v>
      </c>
      <c r="N141" s="233" t="s">
        <v>43</v>
      </c>
      <c r="O141" s="90"/>
      <c r="P141" s="234">
        <f>O141*H141</f>
        <v>0</v>
      </c>
      <c r="Q141" s="234">
        <v>0.00868</v>
      </c>
      <c r="R141" s="234">
        <f>Q141*H141</f>
        <v>0.651</v>
      </c>
      <c r="S141" s="234">
        <v>0</v>
      </c>
      <c r="T141" s="23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6" t="s">
        <v>96</v>
      </c>
      <c r="AT141" s="236" t="s">
        <v>138</v>
      </c>
      <c r="AU141" s="236" t="s">
        <v>87</v>
      </c>
      <c r="AY141" s="16" t="s">
        <v>136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6" t="s">
        <v>85</v>
      </c>
      <c r="BK141" s="237">
        <f>ROUND(I141*H141,2)</f>
        <v>0</v>
      </c>
      <c r="BL141" s="16" t="s">
        <v>96</v>
      </c>
      <c r="BM141" s="236" t="s">
        <v>420</v>
      </c>
    </row>
    <row r="142" spans="1:47" s="2" customFormat="1" ht="12">
      <c r="A142" s="37"/>
      <c r="B142" s="38"/>
      <c r="C142" s="39"/>
      <c r="D142" s="238" t="s">
        <v>144</v>
      </c>
      <c r="E142" s="39"/>
      <c r="F142" s="239" t="s">
        <v>182</v>
      </c>
      <c r="G142" s="39"/>
      <c r="H142" s="39"/>
      <c r="I142" s="240"/>
      <c r="J142" s="39"/>
      <c r="K142" s="39"/>
      <c r="L142" s="43"/>
      <c r="M142" s="241"/>
      <c r="N142" s="242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144</v>
      </c>
      <c r="AU142" s="16" t="s">
        <v>87</v>
      </c>
    </row>
    <row r="143" spans="1:47" s="2" customFormat="1" ht="12">
      <c r="A143" s="37"/>
      <c r="B143" s="38"/>
      <c r="C143" s="39"/>
      <c r="D143" s="243" t="s">
        <v>146</v>
      </c>
      <c r="E143" s="39"/>
      <c r="F143" s="244" t="s">
        <v>183</v>
      </c>
      <c r="G143" s="39"/>
      <c r="H143" s="39"/>
      <c r="I143" s="240"/>
      <c r="J143" s="39"/>
      <c r="K143" s="39"/>
      <c r="L143" s="43"/>
      <c r="M143" s="241"/>
      <c r="N143" s="242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146</v>
      </c>
      <c r="AU143" s="16" t="s">
        <v>87</v>
      </c>
    </row>
    <row r="144" spans="1:65" s="2" customFormat="1" ht="16.5" customHeight="1">
      <c r="A144" s="37"/>
      <c r="B144" s="38"/>
      <c r="C144" s="225" t="s">
        <v>96</v>
      </c>
      <c r="D144" s="225" t="s">
        <v>138</v>
      </c>
      <c r="E144" s="226" t="s">
        <v>185</v>
      </c>
      <c r="F144" s="227" t="s">
        <v>186</v>
      </c>
      <c r="G144" s="228" t="s">
        <v>173</v>
      </c>
      <c r="H144" s="229">
        <v>45</v>
      </c>
      <c r="I144" s="230"/>
      <c r="J144" s="231">
        <f>ROUND(I144*H144,2)</f>
        <v>0</v>
      </c>
      <c r="K144" s="227" t="s">
        <v>142</v>
      </c>
      <c r="L144" s="43"/>
      <c r="M144" s="232" t="s">
        <v>1</v>
      </c>
      <c r="N144" s="233" t="s">
        <v>43</v>
      </c>
      <c r="O144" s="90"/>
      <c r="P144" s="234">
        <f>O144*H144</f>
        <v>0</v>
      </c>
      <c r="Q144" s="234">
        <v>0.0369</v>
      </c>
      <c r="R144" s="234">
        <f>Q144*H144</f>
        <v>1.6605</v>
      </c>
      <c r="S144" s="234">
        <v>0</v>
      </c>
      <c r="T144" s="23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6" t="s">
        <v>96</v>
      </c>
      <c r="AT144" s="236" t="s">
        <v>138</v>
      </c>
      <c r="AU144" s="236" t="s">
        <v>87</v>
      </c>
      <c r="AY144" s="16" t="s">
        <v>136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6" t="s">
        <v>85</v>
      </c>
      <c r="BK144" s="237">
        <f>ROUND(I144*H144,2)</f>
        <v>0</v>
      </c>
      <c r="BL144" s="16" t="s">
        <v>96</v>
      </c>
      <c r="BM144" s="236" t="s">
        <v>421</v>
      </c>
    </row>
    <row r="145" spans="1:47" s="2" customFormat="1" ht="12">
      <c r="A145" s="37"/>
      <c r="B145" s="38"/>
      <c r="C145" s="39"/>
      <c r="D145" s="238" t="s">
        <v>144</v>
      </c>
      <c r="E145" s="39"/>
      <c r="F145" s="239" t="s">
        <v>188</v>
      </c>
      <c r="G145" s="39"/>
      <c r="H145" s="39"/>
      <c r="I145" s="240"/>
      <c r="J145" s="39"/>
      <c r="K145" s="39"/>
      <c r="L145" s="43"/>
      <c r="M145" s="241"/>
      <c r="N145" s="242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144</v>
      </c>
      <c r="AU145" s="16" t="s">
        <v>87</v>
      </c>
    </row>
    <row r="146" spans="1:47" s="2" customFormat="1" ht="12">
      <c r="A146" s="37"/>
      <c r="B146" s="38"/>
      <c r="C146" s="39"/>
      <c r="D146" s="243" t="s">
        <v>146</v>
      </c>
      <c r="E146" s="39"/>
      <c r="F146" s="244" t="s">
        <v>189</v>
      </c>
      <c r="G146" s="39"/>
      <c r="H146" s="39"/>
      <c r="I146" s="240"/>
      <c r="J146" s="39"/>
      <c r="K146" s="39"/>
      <c r="L146" s="43"/>
      <c r="M146" s="241"/>
      <c r="N146" s="242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87</v>
      </c>
    </row>
    <row r="147" spans="1:65" s="2" customFormat="1" ht="24.15" customHeight="1">
      <c r="A147" s="37"/>
      <c r="B147" s="38"/>
      <c r="C147" s="225" t="s">
        <v>170</v>
      </c>
      <c r="D147" s="225" t="s">
        <v>138</v>
      </c>
      <c r="E147" s="226" t="s">
        <v>191</v>
      </c>
      <c r="F147" s="227" t="s">
        <v>192</v>
      </c>
      <c r="G147" s="228" t="s">
        <v>173</v>
      </c>
      <c r="H147" s="229">
        <v>120</v>
      </c>
      <c r="I147" s="230"/>
      <c r="J147" s="231">
        <f>ROUND(I147*H147,2)</f>
        <v>0</v>
      </c>
      <c r="K147" s="227" t="s">
        <v>142</v>
      </c>
      <c r="L147" s="43"/>
      <c r="M147" s="232" t="s">
        <v>1</v>
      </c>
      <c r="N147" s="233" t="s">
        <v>43</v>
      </c>
      <c r="O147" s="90"/>
      <c r="P147" s="234">
        <f>O147*H147</f>
        <v>0</v>
      </c>
      <c r="Q147" s="234">
        <v>0.06053</v>
      </c>
      <c r="R147" s="234">
        <f>Q147*H147</f>
        <v>7.2636</v>
      </c>
      <c r="S147" s="234">
        <v>0</v>
      </c>
      <c r="T147" s="23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6" t="s">
        <v>96</v>
      </c>
      <c r="AT147" s="236" t="s">
        <v>138</v>
      </c>
      <c r="AU147" s="236" t="s">
        <v>87</v>
      </c>
      <c r="AY147" s="16" t="s">
        <v>136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6" t="s">
        <v>85</v>
      </c>
      <c r="BK147" s="237">
        <f>ROUND(I147*H147,2)</f>
        <v>0</v>
      </c>
      <c r="BL147" s="16" t="s">
        <v>96</v>
      </c>
      <c r="BM147" s="236" t="s">
        <v>422</v>
      </c>
    </row>
    <row r="148" spans="1:47" s="2" customFormat="1" ht="12">
      <c r="A148" s="37"/>
      <c r="B148" s="38"/>
      <c r="C148" s="39"/>
      <c r="D148" s="238" t="s">
        <v>144</v>
      </c>
      <c r="E148" s="39"/>
      <c r="F148" s="239" t="s">
        <v>194</v>
      </c>
      <c r="G148" s="39"/>
      <c r="H148" s="39"/>
      <c r="I148" s="240"/>
      <c r="J148" s="39"/>
      <c r="K148" s="39"/>
      <c r="L148" s="43"/>
      <c r="M148" s="241"/>
      <c r="N148" s="242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144</v>
      </c>
      <c r="AU148" s="16" t="s">
        <v>87</v>
      </c>
    </row>
    <row r="149" spans="1:47" s="2" customFormat="1" ht="12">
      <c r="A149" s="37"/>
      <c r="B149" s="38"/>
      <c r="C149" s="39"/>
      <c r="D149" s="243" t="s">
        <v>146</v>
      </c>
      <c r="E149" s="39"/>
      <c r="F149" s="244" t="s">
        <v>195</v>
      </c>
      <c r="G149" s="39"/>
      <c r="H149" s="39"/>
      <c r="I149" s="240"/>
      <c r="J149" s="39"/>
      <c r="K149" s="39"/>
      <c r="L149" s="43"/>
      <c r="M149" s="241"/>
      <c r="N149" s="242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146</v>
      </c>
      <c r="AU149" s="16" t="s">
        <v>87</v>
      </c>
    </row>
    <row r="150" spans="1:65" s="2" customFormat="1" ht="37.8" customHeight="1">
      <c r="A150" s="37"/>
      <c r="B150" s="38"/>
      <c r="C150" s="225" t="s">
        <v>178</v>
      </c>
      <c r="D150" s="225" t="s">
        <v>138</v>
      </c>
      <c r="E150" s="226" t="s">
        <v>197</v>
      </c>
      <c r="F150" s="227" t="s">
        <v>198</v>
      </c>
      <c r="G150" s="228" t="s">
        <v>199</v>
      </c>
      <c r="H150" s="229">
        <v>662.4</v>
      </c>
      <c r="I150" s="230"/>
      <c r="J150" s="231">
        <f>ROUND(I150*H150,2)</f>
        <v>0</v>
      </c>
      <c r="K150" s="227" t="s">
        <v>142</v>
      </c>
      <c r="L150" s="43"/>
      <c r="M150" s="232" t="s">
        <v>1</v>
      </c>
      <c r="N150" s="233" t="s">
        <v>43</v>
      </c>
      <c r="O150" s="90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6" t="s">
        <v>96</v>
      </c>
      <c r="AT150" s="236" t="s">
        <v>138</v>
      </c>
      <c r="AU150" s="236" t="s">
        <v>87</v>
      </c>
      <c r="AY150" s="16" t="s">
        <v>136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6" t="s">
        <v>85</v>
      </c>
      <c r="BK150" s="237">
        <f>ROUND(I150*H150,2)</f>
        <v>0</v>
      </c>
      <c r="BL150" s="16" t="s">
        <v>96</v>
      </c>
      <c r="BM150" s="236" t="s">
        <v>423</v>
      </c>
    </row>
    <row r="151" spans="1:47" s="2" customFormat="1" ht="12">
      <c r="A151" s="37"/>
      <c r="B151" s="38"/>
      <c r="C151" s="39"/>
      <c r="D151" s="238" t="s">
        <v>144</v>
      </c>
      <c r="E151" s="39"/>
      <c r="F151" s="239" t="s">
        <v>201</v>
      </c>
      <c r="G151" s="39"/>
      <c r="H151" s="39"/>
      <c r="I151" s="240"/>
      <c r="J151" s="39"/>
      <c r="K151" s="39"/>
      <c r="L151" s="43"/>
      <c r="M151" s="241"/>
      <c r="N151" s="242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144</v>
      </c>
      <c r="AU151" s="16" t="s">
        <v>87</v>
      </c>
    </row>
    <row r="152" spans="1:47" s="2" customFormat="1" ht="12">
      <c r="A152" s="37"/>
      <c r="B152" s="38"/>
      <c r="C152" s="39"/>
      <c r="D152" s="243" t="s">
        <v>146</v>
      </c>
      <c r="E152" s="39"/>
      <c r="F152" s="244" t="s">
        <v>202</v>
      </c>
      <c r="G152" s="39"/>
      <c r="H152" s="39"/>
      <c r="I152" s="240"/>
      <c r="J152" s="39"/>
      <c r="K152" s="39"/>
      <c r="L152" s="43"/>
      <c r="M152" s="241"/>
      <c r="N152" s="242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146</v>
      </c>
      <c r="AU152" s="16" t="s">
        <v>87</v>
      </c>
    </row>
    <row r="153" spans="1:47" s="2" customFormat="1" ht="12">
      <c r="A153" s="37"/>
      <c r="B153" s="38"/>
      <c r="C153" s="39"/>
      <c r="D153" s="238" t="s">
        <v>160</v>
      </c>
      <c r="E153" s="39"/>
      <c r="F153" s="256" t="s">
        <v>203</v>
      </c>
      <c r="G153" s="39"/>
      <c r="H153" s="39"/>
      <c r="I153" s="240"/>
      <c r="J153" s="39"/>
      <c r="K153" s="39"/>
      <c r="L153" s="43"/>
      <c r="M153" s="241"/>
      <c r="N153" s="242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160</v>
      </c>
      <c r="AU153" s="16" t="s">
        <v>87</v>
      </c>
    </row>
    <row r="154" spans="1:51" s="13" customFormat="1" ht="12">
      <c r="A154" s="13"/>
      <c r="B154" s="245"/>
      <c r="C154" s="246"/>
      <c r="D154" s="238" t="s">
        <v>148</v>
      </c>
      <c r="E154" s="247" t="s">
        <v>1</v>
      </c>
      <c r="F154" s="248" t="s">
        <v>424</v>
      </c>
      <c r="G154" s="246"/>
      <c r="H154" s="249">
        <v>662.4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148</v>
      </c>
      <c r="AU154" s="255" t="s">
        <v>87</v>
      </c>
      <c r="AV154" s="13" t="s">
        <v>87</v>
      </c>
      <c r="AW154" s="13" t="s">
        <v>35</v>
      </c>
      <c r="AX154" s="13" t="s">
        <v>78</v>
      </c>
      <c r="AY154" s="255" t="s">
        <v>136</v>
      </c>
    </row>
    <row r="155" spans="1:51" s="14" customFormat="1" ht="12">
      <c r="A155" s="14"/>
      <c r="B155" s="257"/>
      <c r="C155" s="258"/>
      <c r="D155" s="238" t="s">
        <v>148</v>
      </c>
      <c r="E155" s="259" t="s">
        <v>1</v>
      </c>
      <c r="F155" s="260" t="s">
        <v>163</v>
      </c>
      <c r="G155" s="258"/>
      <c r="H155" s="261">
        <v>662.4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7" t="s">
        <v>148</v>
      </c>
      <c r="AU155" s="267" t="s">
        <v>87</v>
      </c>
      <c r="AV155" s="14" t="s">
        <v>96</v>
      </c>
      <c r="AW155" s="14" t="s">
        <v>35</v>
      </c>
      <c r="AX155" s="14" t="s">
        <v>85</v>
      </c>
      <c r="AY155" s="267" t="s">
        <v>136</v>
      </c>
    </row>
    <row r="156" spans="1:65" s="2" customFormat="1" ht="24.15" customHeight="1">
      <c r="A156" s="37"/>
      <c r="B156" s="38"/>
      <c r="C156" s="225" t="s">
        <v>184</v>
      </c>
      <c r="D156" s="225" t="s">
        <v>138</v>
      </c>
      <c r="E156" s="226" t="s">
        <v>206</v>
      </c>
      <c r="F156" s="227" t="s">
        <v>207</v>
      </c>
      <c r="G156" s="228" t="s">
        <v>199</v>
      </c>
      <c r="H156" s="229">
        <v>132.48</v>
      </c>
      <c r="I156" s="230"/>
      <c r="J156" s="231">
        <f>ROUND(I156*H156,2)</f>
        <v>0</v>
      </c>
      <c r="K156" s="227" t="s">
        <v>142</v>
      </c>
      <c r="L156" s="43"/>
      <c r="M156" s="232" t="s">
        <v>1</v>
      </c>
      <c r="N156" s="233" t="s">
        <v>43</v>
      </c>
      <c r="O156" s="90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6" t="s">
        <v>96</v>
      </c>
      <c r="AT156" s="236" t="s">
        <v>138</v>
      </c>
      <c r="AU156" s="236" t="s">
        <v>87</v>
      </c>
      <c r="AY156" s="16" t="s">
        <v>136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6" t="s">
        <v>85</v>
      </c>
      <c r="BK156" s="237">
        <f>ROUND(I156*H156,2)</f>
        <v>0</v>
      </c>
      <c r="BL156" s="16" t="s">
        <v>96</v>
      </c>
      <c r="BM156" s="236" t="s">
        <v>425</v>
      </c>
    </row>
    <row r="157" spans="1:47" s="2" customFormat="1" ht="12">
      <c r="A157" s="37"/>
      <c r="B157" s="38"/>
      <c r="C157" s="39"/>
      <c r="D157" s="238" t="s">
        <v>144</v>
      </c>
      <c r="E157" s="39"/>
      <c r="F157" s="239" t="s">
        <v>209</v>
      </c>
      <c r="G157" s="39"/>
      <c r="H157" s="39"/>
      <c r="I157" s="240"/>
      <c r="J157" s="39"/>
      <c r="K157" s="39"/>
      <c r="L157" s="43"/>
      <c r="M157" s="241"/>
      <c r="N157" s="242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144</v>
      </c>
      <c r="AU157" s="16" t="s">
        <v>87</v>
      </c>
    </row>
    <row r="158" spans="1:47" s="2" customFormat="1" ht="12">
      <c r="A158" s="37"/>
      <c r="B158" s="38"/>
      <c r="C158" s="39"/>
      <c r="D158" s="243" t="s">
        <v>146</v>
      </c>
      <c r="E158" s="39"/>
      <c r="F158" s="244" t="s">
        <v>210</v>
      </c>
      <c r="G158" s="39"/>
      <c r="H158" s="39"/>
      <c r="I158" s="240"/>
      <c r="J158" s="39"/>
      <c r="K158" s="39"/>
      <c r="L158" s="43"/>
      <c r="M158" s="241"/>
      <c r="N158" s="242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146</v>
      </c>
      <c r="AU158" s="16" t="s">
        <v>87</v>
      </c>
    </row>
    <row r="159" spans="1:51" s="13" customFormat="1" ht="12">
      <c r="A159" s="13"/>
      <c r="B159" s="245"/>
      <c r="C159" s="246"/>
      <c r="D159" s="238" t="s">
        <v>148</v>
      </c>
      <c r="E159" s="247" t="s">
        <v>1</v>
      </c>
      <c r="F159" s="248" t="s">
        <v>426</v>
      </c>
      <c r="G159" s="246"/>
      <c r="H159" s="249">
        <v>132.48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148</v>
      </c>
      <c r="AU159" s="255" t="s">
        <v>87</v>
      </c>
      <c r="AV159" s="13" t="s">
        <v>87</v>
      </c>
      <c r="AW159" s="13" t="s">
        <v>35</v>
      </c>
      <c r="AX159" s="13" t="s">
        <v>85</v>
      </c>
      <c r="AY159" s="255" t="s">
        <v>136</v>
      </c>
    </row>
    <row r="160" spans="1:65" s="2" customFormat="1" ht="37.8" customHeight="1">
      <c r="A160" s="37"/>
      <c r="B160" s="38"/>
      <c r="C160" s="225" t="s">
        <v>190</v>
      </c>
      <c r="D160" s="225" t="s">
        <v>138</v>
      </c>
      <c r="E160" s="226" t="s">
        <v>213</v>
      </c>
      <c r="F160" s="227" t="s">
        <v>214</v>
      </c>
      <c r="G160" s="228" t="s">
        <v>199</v>
      </c>
      <c r="H160" s="229">
        <v>662.4</v>
      </c>
      <c r="I160" s="230"/>
      <c r="J160" s="231">
        <f>ROUND(I160*H160,2)</f>
        <v>0</v>
      </c>
      <c r="K160" s="227" t="s">
        <v>142</v>
      </c>
      <c r="L160" s="43"/>
      <c r="M160" s="232" t="s">
        <v>1</v>
      </c>
      <c r="N160" s="233" t="s">
        <v>43</v>
      </c>
      <c r="O160" s="90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6" t="s">
        <v>96</v>
      </c>
      <c r="AT160" s="236" t="s">
        <v>138</v>
      </c>
      <c r="AU160" s="236" t="s">
        <v>87</v>
      </c>
      <c r="AY160" s="16" t="s">
        <v>136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6" t="s">
        <v>85</v>
      </c>
      <c r="BK160" s="237">
        <f>ROUND(I160*H160,2)</f>
        <v>0</v>
      </c>
      <c r="BL160" s="16" t="s">
        <v>96</v>
      </c>
      <c r="BM160" s="236" t="s">
        <v>427</v>
      </c>
    </row>
    <row r="161" spans="1:47" s="2" customFormat="1" ht="12">
      <c r="A161" s="37"/>
      <c r="B161" s="38"/>
      <c r="C161" s="39"/>
      <c r="D161" s="238" t="s">
        <v>144</v>
      </c>
      <c r="E161" s="39"/>
      <c r="F161" s="239" t="s">
        <v>216</v>
      </c>
      <c r="G161" s="39"/>
      <c r="H161" s="39"/>
      <c r="I161" s="240"/>
      <c r="J161" s="39"/>
      <c r="K161" s="39"/>
      <c r="L161" s="43"/>
      <c r="M161" s="241"/>
      <c r="N161" s="242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144</v>
      </c>
      <c r="AU161" s="16" t="s">
        <v>87</v>
      </c>
    </row>
    <row r="162" spans="1:47" s="2" customFormat="1" ht="12">
      <c r="A162" s="37"/>
      <c r="B162" s="38"/>
      <c r="C162" s="39"/>
      <c r="D162" s="243" t="s">
        <v>146</v>
      </c>
      <c r="E162" s="39"/>
      <c r="F162" s="244" t="s">
        <v>217</v>
      </c>
      <c r="G162" s="39"/>
      <c r="H162" s="39"/>
      <c r="I162" s="240"/>
      <c r="J162" s="39"/>
      <c r="K162" s="39"/>
      <c r="L162" s="43"/>
      <c r="M162" s="241"/>
      <c r="N162" s="242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146</v>
      </c>
      <c r="AU162" s="16" t="s">
        <v>87</v>
      </c>
    </row>
    <row r="163" spans="1:47" s="2" customFormat="1" ht="12">
      <c r="A163" s="37"/>
      <c r="B163" s="38"/>
      <c r="C163" s="39"/>
      <c r="D163" s="238" t="s">
        <v>160</v>
      </c>
      <c r="E163" s="39"/>
      <c r="F163" s="256" t="s">
        <v>218</v>
      </c>
      <c r="G163" s="39"/>
      <c r="H163" s="39"/>
      <c r="I163" s="240"/>
      <c r="J163" s="39"/>
      <c r="K163" s="39"/>
      <c r="L163" s="43"/>
      <c r="M163" s="241"/>
      <c r="N163" s="242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160</v>
      </c>
      <c r="AU163" s="16" t="s">
        <v>87</v>
      </c>
    </row>
    <row r="164" spans="1:51" s="13" customFormat="1" ht="12">
      <c r="A164" s="13"/>
      <c r="B164" s="245"/>
      <c r="C164" s="246"/>
      <c r="D164" s="238" t="s">
        <v>148</v>
      </c>
      <c r="E164" s="247" t="s">
        <v>1</v>
      </c>
      <c r="F164" s="248" t="s">
        <v>428</v>
      </c>
      <c r="G164" s="246"/>
      <c r="H164" s="249">
        <v>662.4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148</v>
      </c>
      <c r="AU164" s="255" t="s">
        <v>87</v>
      </c>
      <c r="AV164" s="13" t="s">
        <v>87</v>
      </c>
      <c r="AW164" s="13" t="s">
        <v>35</v>
      </c>
      <c r="AX164" s="13" t="s">
        <v>85</v>
      </c>
      <c r="AY164" s="255" t="s">
        <v>136</v>
      </c>
    </row>
    <row r="165" spans="1:65" s="2" customFormat="1" ht="33" customHeight="1">
      <c r="A165" s="37"/>
      <c r="B165" s="38"/>
      <c r="C165" s="225" t="s">
        <v>196</v>
      </c>
      <c r="D165" s="225" t="s">
        <v>138</v>
      </c>
      <c r="E165" s="226" t="s">
        <v>220</v>
      </c>
      <c r="F165" s="227" t="s">
        <v>221</v>
      </c>
      <c r="G165" s="228" t="s">
        <v>199</v>
      </c>
      <c r="H165" s="229">
        <v>662.4</v>
      </c>
      <c r="I165" s="230"/>
      <c r="J165" s="231">
        <f>ROUND(I165*H165,2)</f>
        <v>0</v>
      </c>
      <c r="K165" s="227" t="s">
        <v>142</v>
      </c>
      <c r="L165" s="43"/>
      <c r="M165" s="232" t="s">
        <v>1</v>
      </c>
      <c r="N165" s="233" t="s">
        <v>43</v>
      </c>
      <c r="O165" s="90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6" t="s">
        <v>96</v>
      </c>
      <c r="AT165" s="236" t="s">
        <v>138</v>
      </c>
      <c r="AU165" s="236" t="s">
        <v>87</v>
      </c>
      <c r="AY165" s="16" t="s">
        <v>136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6" t="s">
        <v>85</v>
      </c>
      <c r="BK165" s="237">
        <f>ROUND(I165*H165,2)</f>
        <v>0</v>
      </c>
      <c r="BL165" s="16" t="s">
        <v>96</v>
      </c>
      <c r="BM165" s="236" t="s">
        <v>429</v>
      </c>
    </row>
    <row r="166" spans="1:47" s="2" customFormat="1" ht="12">
      <c r="A166" s="37"/>
      <c r="B166" s="38"/>
      <c r="C166" s="39"/>
      <c r="D166" s="238" t="s">
        <v>144</v>
      </c>
      <c r="E166" s="39"/>
      <c r="F166" s="239" t="s">
        <v>223</v>
      </c>
      <c r="G166" s="39"/>
      <c r="H166" s="39"/>
      <c r="I166" s="240"/>
      <c r="J166" s="39"/>
      <c r="K166" s="39"/>
      <c r="L166" s="43"/>
      <c r="M166" s="241"/>
      <c r="N166" s="242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144</v>
      </c>
      <c r="AU166" s="16" t="s">
        <v>87</v>
      </c>
    </row>
    <row r="167" spans="1:47" s="2" customFormat="1" ht="12">
      <c r="A167" s="37"/>
      <c r="B167" s="38"/>
      <c r="C167" s="39"/>
      <c r="D167" s="243" t="s">
        <v>146</v>
      </c>
      <c r="E167" s="39"/>
      <c r="F167" s="244" t="s">
        <v>224</v>
      </c>
      <c r="G167" s="39"/>
      <c r="H167" s="39"/>
      <c r="I167" s="240"/>
      <c r="J167" s="39"/>
      <c r="K167" s="39"/>
      <c r="L167" s="43"/>
      <c r="M167" s="241"/>
      <c r="N167" s="242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146</v>
      </c>
      <c r="AU167" s="16" t="s">
        <v>87</v>
      </c>
    </row>
    <row r="168" spans="1:47" s="2" customFormat="1" ht="12">
      <c r="A168" s="37"/>
      <c r="B168" s="38"/>
      <c r="C168" s="39"/>
      <c r="D168" s="238" t="s">
        <v>160</v>
      </c>
      <c r="E168" s="39"/>
      <c r="F168" s="256" t="s">
        <v>225</v>
      </c>
      <c r="G168" s="39"/>
      <c r="H168" s="39"/>
      <c r="I168" s="240"/>
      <c r="J168" s="39"/>
      <c r="K168" s="39"/>
      <c r="L168" s="43"/>
      <c r="M168" s="241"/>
      <c r="N168" s="242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160</v>
      </c>
      <c r="AU168" s="16" t="s">
        <v>87</v>
      </c>
    </row>
    <row r="169" spans="1:51" s="13" customFormat="1" ht="12">
      <c r="A169" s="13"/>
      <c r="B169" s="245"/>
      <c r="C169" s="246"/>
      <c r="D169" s="238" t="s">
        <v>148</v>
      </c>
      <c r="E169" s="247" t="s">
        <v>1</v>
      </c>
      <c r="F169" s="248" t="s">
        <v>430</v>
      </c>
      <c r="G169" s="246"/>
      <c r="H169" s="249">
        <v>662.4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148</v>
      </c>
      <c r="AU169" s="255" t="s">
        <v>87</v>
      </c>
      <c r="AV169" s="13" t="s">
        <v>87</v>
      </c>
      <c r="AW169" s="13" t="s">
        <v>35</v>
      </c>
      <c r="AX169" s="13" t="s">
        <v>85</v>
      </c>
      <c r="AY169" s="255" t="s">
        <v>136</v>
      </c>
    </row>
    <row r="170" spans="1:65" s="2" customFormat="1" ht="16.5" customHeight="1">
      <c r="A170" s="37"/>
      <c r="B170" s="38"/>
      <c r="C170" s="268" t="s">
        <v>205</v>
      </c>
      <c r="D170" s="268" t="s">
        <v>228</v>
      </c>
      <c r="E170" s="269" t="s">
        <v>229</v>
      </c>
      <c r="F170" s="270" t="s">
        <v>230</v>
      </c>
      <c r="G170" s="271" t="s">
        <v>231</v>
      </c>
      <c r="H170" s="272">
        <v>397.44</v>
      </c>
      <c r="I170" s="273"/>
      <c r="J170" s="274">
        <f>ROUND(I170*H170,2)</f>
        <v>0</v>
      </c>
      <c r="K170" s="270" t="s">
        <v>142</v>
      </c>
      <c r="L170" s="275"/>
      <c r="M170" s="276" t="s">
        <v>1</v>
      </c>
      <c r="N170" s="277" t="s">
        <v>43</v>
      </c>
      <c r="O170" s="90"/>
      <c r="P170" s="234">
        <f>O170*H170</f>
        <v>0</v>
      </c>
      <c r="Q170" s="234">
        <v>1</v>
      </c>
      <c r="R170" s="234">
        <f>Q170*H170</f>
        <v>397.44</v>
      </c>
      <c r="S170" s="234">
        <v>0</v>
      </c>
      <c r="T170" s="23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6" t="s">
        <v>190</v>
      </c>
      <c r="AT170" s="236" t="s">
        <v>228</v>
      </c>
      <c r="AU170" s="236" t="s">
        <v>87</v>
      </c>
      <c r="AY170" s="16" t="s">
        <v>136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6" t="s">
        <v>85</v>
      </c>
      <c r="BK170" s="237">
        <f>ROUND(I170*H170,2)</f>
        <v>0</v>
      </c>
      <c r="BL170" s="16" t="s">
        <v>96</v>
      </c>
      <c r="BM170" s="236" t="s">
        <v>431</v>
      </c>
    </row>
    <row r="171" spans="1:47" s="2" customFormat="1" ht="12">
      <c r="A171" s="37"/>
      <c r="B171" s="38"/>
      <c r="C171" s="39"/>
      <c r="D171" s="238" t="s">
        <v>144</v>
      </c>
      <c r="E171" s="39"/>
      <c r="F171" s="239" t="s">
        <v>230</v>
      </c>
      <c r="G171" s="39"/>
      <c r="H171" s="39"/>
      <c r="I171" s="240"/>
      <c r="J171" s="39"/>
      <c r="K171" s="39"/>
      <c r="L171" s="43"/>
      <c r="M171" s="241"/>
      <c r="N171" s="242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144</v>
      </c>
      <c r="AU171" s="16" t="s">
        <v>87</v>
      </c>
    </row>
    <row r="172" spans="1:51" s="13" customFormat="1" ht="12">
      <c r="A172" s="13"/>
      <c r="B172" s="245"/>
      <c r="C172" s="246"/>
      <c r="D172" s="238" t="s">
        <v>148</v>
      </c>
      <c r="E172" s="247" t="s">
        <v>1</v>
      </c>
      <c r="F172" s="248" t="s">
        <v>432</v>
      </c>
      <c r="G172" s="246"/>
      <c r="H172" s="249">
        <v>397.44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148</v>
      </c>
      <c r="AU172" s="255" t="s">
        <v>87</v>
      </c>
      <c r="AV172" s="13" t="s">
        <v>87</v>
      </c>
      <c r="AW172" s="13" t="s">
        <v>35</v>
      </c>
      <c r="AX172" s="13" t="s">
        <v>85</v>
      </c>
      <c r="AY172" s="255" t="s">
        <v>136</v>
      </c>
    </row>
    <row r="173" spans="1:65" s="2" customFormat="1" ht="33" customHeight="1">
      <c r="A173" s="37"/>
      <c r="B173" s="38"/>
      <c r="C173" s="225" t="s">
        <v>212</v>
      </c>
      <c r="D173" s="225" t="s">
        <v>138</v>
      </c>
      <c r="E173" s="226" t="s">
        <v>235</v>
      </c>
      <c r="F173" s="227" t="s">
        <v>236</v>
      </c>
      <c r="G173" s="228" t="s">
        <v>231</v>
      </c>
      <c r="H173" s="229">
        <v>1192.32</v>
      </c>
      <c r="I173" s="230"/>
      <c r="J173" s="231">
        <f>ROUND(I173*H173,2)</f>
        <v>0</v>
      </c>
      <c r="K173" s="227" t="s">
        <v>142</v>
      </c>
      <c r="L173" s="43"/>
      <c r="M173" s="232" t="s">
        <v>1</v>
      </c>
      <c r="N173" s="233" t="s">
        <v>43</v>
      </c>
      <c r="O173" s="90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6" t="s">
        <v>96</v>
      </c>
      <c r="AT173" s="236" t="s">
        <v>138</v>
      </c>
      <c r="AU173" s="236" t="s">
        <v>87</v>
      </c>
      <c r="AY173" s="16" t="s">
        <v>136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6" t="s">
        <v>85</v>
      </c>
      <c r="BK173" s="237">
        <f>ROUND(I173*H173,2)</f>
        <v>0</v>
      </c>
      <c r="BL173" s="16" t="s">
        <v>96</v>
      </c>
      <c r="BM173" s="236" t="s">
        <v>433</v>
      </c>
    </row>
    <row r="174" spans="1:47" s="2" customFormat="1" ht="12">
      <c r="A174" s="37"/>
      <c r="B174" s="38"/>
      <c r="C174" s="39"/>
      <c r="D174" s="238" t="s">
        <v>144</v>
      </c>
      <c r="E174" s="39"/>
      <c r="F174" s="239" t="s">
        <v>238</v>
      </c>
      <c r="G174" s="39"/>
      <c r="H174" s="39"/>
      <c r="I174" s="240"/>
      <c r="J174" s="39"/>
      <c r="K174" s="39"/>
      <c r="L174" s="43"/>
      <c r="M174" s="241"/>
      <c r="N174" s="242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144</v>
      </c>
      <c r="AU174" s="16" t="s">
        <v>87</v>
      </c>
    </row>
    <row r="175" spans="1:47" s="2" customFormat="1" ht="12">
      <c r="A175" s="37"/>
      <c r="B175" s="38"/>
      <c r="C175" s="39"/>
      <c r="D175" s="243" t="s">
        <v>146</v>
      </c>
      <c r="E175" s="39"/>
      <c r="F175" s="244" t="s">
        <v>239</v>
      </c>
      <c r="G175" s="39"/>
      <c r="H175" s="39"/>
      <c r="I175" s="240"/>
      <c r="J175" s="39"/>
      <c r="K175" s="39"/>
      <c r="L175" s="43"/>
      <c r="M175" s="241"/>
      <c r="N175" s="242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146</v>
      </c>
      <c r="AU175" s="16" t="s">
        <v>87</v>
      </c>
    </row>
    <row r="176" spans="1:47" s="2" customFormat="1" ht="12">
      <c r="A176" s="37"/>
      <c r="B176" s="38"/>
      <c r="C176" s="39"/>
      <c r="D176" s="238" t="s">
        <v>160</v>
      </c>
      <c r="E176" s="39"/>
      <c r="F176" s="256" t="s">
        <v>218</v>
      </c>
      <c r="G176" s="39"/>
      <c r="H176" s="39"/>
      <c r="I176" s="240"/>
      <c r="J176" s="39"/>
      <c r="K176" s="39"/>
      <c r="L176" s="43"/>
      <c r="M176" s="241"/>
      <c r="N176" s="242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160</v>
      </c>
      <c r="AU176" s="16" t="s">
        <v>87</v>
      </c>
    </row>
    <row r="177" spans="1:51" s="13" customFormat="1" ht="12">
      <c r="A177" s="13"/>
      <c r="B177" s="245"/>
      <c r="C177" s="246"/>
      <c r="D177" s="238" t="s">
        <v>148</v>
      </c>
      <c r="E177" s="247" t="s">
        <v>1</v>
      </c>
      <c r="F177" s="248" t="s">
        <v>434</v>
      </c>
      <c r="G177" s="246"/>
      <c r="H177" s="249">
        <v>1192.32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148</v>
      </c>
      <c r="AU177" s="255" t="s">
        <v>87</v>
      </c>
      <c r="AV177" s="13" t="s">
        <v>87</v>
      </c>
      <c r="AW177" s="13" t="s">
        <v>35</v>
      </c>
      <c r="AX177" s="13" t="s">
        <v>85</v>
      </c>
      <c r="AY177" s="255" t="s">
        <v>136</v>
      </c>
    </row>
    <row r="178" spans="1:65" s="2" customFormat="1" ht="16.5" customHeight="1">
      <c r="A178" s="37"/>
      <c r="B178" s="38"/>
      <c r="C178" s="225" t="s">
        <v>8</v>
      </c>
      <c r="D178" s="225" t="s">
        <v>138</v>
      </c>
      <c r="E178" s="226" t="s">
        <v>242</v>
      </c>
      <c r="F178" s="227" t="s">
        <v>243</v>
      </c>
      <c r="G178" s="228" t="s">
        <v>199</v>
      </c>
      <c r="H178" s="229">
        <v>662.4</v>
      </c>
      <c r="I178" s="230"/>
      <c r="J178" s="231">
        <f>ROUND(I178*H178,2)</f>
        <v>0</v>
      </c>
      <c r="K178" s="227" t="s">
        <v>142</v>
      </c>
      <c r="L178" s="43"/>
      <c r="M178" s="232" t="s">
        <v>1</v>
      </c>
      <c r="N178" s="233" t="s">
        <v>43</v>
      </c>
      <c r="O178" s="90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6" t="s">
        <v>96</v>
      </c>
      <c r="AT178" s="236" t="s">
        <v>138</v>
      </c>
      <c r="AU178" s="236" t="s">
        <v>87</v>
      </c>
      <c r="AY178" s="16" t="s">
        <v>136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6" t="s">
        <v>85</v>
      </c>
      <c r="BK178" s="237">
        <f>ROUND(I178*H178,2)</f>
        <v>0</v>
      </c>
      <c r="BL178" s="16" t="s">
        <v>96</v>
      </c>
      <c r="BM178" s="236" t="s">
        <v>435</v>
      </c>
    </row>
    <row r="179" spans="1:47" s="2" customFormat="1" ht="12">
      <c r="A179" s="37"/>
      <c r="B179" s="38"/>
      <c r="C179" s="39"/>
      <c r="D179" s="238" t="s">
        <v>144</v>
      </c>
      <c r="E179" s="39"/>
      <c r="F179" s="239" t="s">
        <v>245</v>
      </c>
      <c r="G179" s="39"/>
      <c r="H179" s="39"/>
      <c r="I179" s="240"/>
      <c r="J179" s="39"/>
      <c r="K179" s="39"/>
      <c r="L179" s="43"/>
      <c r="M179" s="241"/>
      <c r="N179" s="242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144</v>
      </c>
      <c r="AU179" s="16" t="s">
        <v>87</v>
      </c>
    </row>
    <row r="180" spans="1:47" s="2" customFormat="1" ht="12">
      <c r="A180" s="37"/>
      <c r="B180" s="38"/>
      <c r="C180" s="39"/>
      <c r="D180" s="243" t="s">
        <v>146</v>
      </c>
      <c r="E180" s="39"/>
      <c r="F180" s="244" t="s">
        <v>246</v>
      </c>
      <c r="G180" s="39"/>
      <c r="H180" s="39"/>
      <c r="I180" s="240"/>
      <c r="J180" s="39"/>
      <c r="K180" s="39"/>
      <c r="L180" s="43"/>
      <c r="M180" s="241"/>
      <c r="N180" s="242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146</v>
      </c>
      <c r="AU180" s="16" t="s">
        <v>87</v>
      </c>
    </row>
    <row r="181" spans="1:47" s="2" customFormat="1" ht="12">
      <c r="A181" s="37"/>
      <c r="B181" s="38"/>
      <c r="C181" s="39"/>
      <c r="D181" s="238" t="s">
        <v>160</v>
      </c>
      <c r="E181" s="39"/>
      <c r="F181" s="256" t="s">
        <v>218</v>
      </c>
      <c r="G181" s="39"/>
      <c r="H181" s="39"/>
      <c r="I181" s="240"/>
      <c r="J181" s="39"/>
      <c r="K181" s="39"/>
      <c r="L181" s="43"/>
      <c r="M181" s="241"/>
      <c r="N181" s="242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160</v>
      </c>
      <c r="AU181" s="16" t="s">
        <v>87</v>
      </c>
    </row>
    <row r="182" spans="1:51" s="13" customFormat="1" ht="12">
      <c r="A182" s="13"/>
      <c r="B182" s="245"/>
      <c r="C182" s="246"/>
      <c r="D182" s="238" t="s">
        <v>148</v>
      </c>
      <c r="E182" s="247" t="s">
        <v>1</v>
      </c>
      <c r="F182" s="248" t="s">
        <v>436</v>
      </c>
      <c r="G182" s="246"/>
      <c r="H182" s="249">
        <v>662.4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148</v>
      </c>
      <c r="AU182" s="255" t="s">
        <v>87</v>
      </c>
      <c r="AV182" s="13" t="s">
        <v>87</v>
      </c>
      <c r="AW182" s="13" t="s">
        <v>35</v>
      </c>
      <c r="AX182" s="13" t="s">
        <v>85</v>
      </c>
      <c r="AY182" s="255" t="s">
        <v>136</v>
      </c>
    </row>
    <row r="183" spans="1:65" s="2" customFormat="1" ht="24.15" customHeight="1">
      <c r="A183" s="37"/>
      <c r="B183" s="38"/>
      <c r="C183" s="225" t="s">
        <v>227</v>
      </c>
      <c r="D183" s="225" t="s">
        <v>138</v>
      </c>
      <c r="E183" s="226" t="s">
        <v>249</v>
      </c>
      <c r="F183" s="227" t="s">
        <v>250</v>
      </c>
      <c r="G183" s="228" t="s">
        <v>141</v>
      </c>
      <c r="H183" s="229">
        <v>1656</v>
      </c>
      <c r="I183" s="230"/>
      <c r="J183" s="231">
        <f>ROUND(I183*H183,2)</f>
        <v>0</v>
      </c>
      <c r="K183" s="227" t="s">
        <v>142</v>
      </c>
      <c r="L183" s="43"/>
      <c r="M183" s="232" t="s">
        <v>1</v>
      </c>
      <c r="N183" s="233" t="s">
        <v>43</v>
      </c>
      <c r="O183" s="90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6" t="s">
        <v>96</v>
      </c>
      <c r="AT183" s="236" t="s">
        <v>138</v>
      </c>
      <c r="AU183" s="236" t="s">
        <v>87</v>
      </c>
      <c r="AY183" s="16" t="s">
        <v>136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6" t="s">
        <v>85</v>
      </c>
      <c r="BK183" s="237">
        <f>ROUND(I183*H183,2)</f>
        <v>0</v>
      </c>
      <c r="BL183" s="16" t="s">
        <v>96</v>
      </c>
      <c r="BM183" s="236" t="s">
        <v>437</v>
      </c>
    </row>
    <row r="184" spans="1:47" s="2" customFormat="1" ht="12">
      <c r="A184" s="37"/>
      <c r="B184" s="38"/>
      <c r="C184" s="39"/>
      <c r="D184" s="238" t="s">
        <v>144</v>
      </c>
      <c r="E184" s="39"/>
      <c r="F184" s="239" t="s">
        <v>252</v>
      </c>
      <c r="G184" s="39"/>
      <c r="H184" s="39"/>
      <c r="I184" s="240"/>
      <c r="J184" s="39"/>
      <c r="K184" s="39"/>
      <c r="L184" s="43"/>
      <c r="M184" s="241"/>
      <c r="N184" s="242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144</v>
      </c>
      <c r="AU184" s="16" t="s">
        <v>87</v>
      </c>
    </row>
    <row r="185" spans="1:47" s="2" customFormat="1" ht="12">
      <c r="A185" s="37"/>
      <c r="B185" s="38"/>
      <c r="C185" s="39"/>
      <c r="D185" s="243" t="s">
        <v>146</v>
      </c>
      <c r="E185" s="39"/>
      <c r="F185" s="244" t="s">
        <v>253</v>
      </c>
      <c r="G185" s="39"/>
      <c r="H185" s="39"/>
      <c r="I185" s="240"/>
      <c r="J185" s="39"/>
      <c r="K185" s="39"/>
      <c r="L185" s="43"/>
      <c r="M185" s="241"/>
      <c r="N185" s="242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146</v>
      </c>
      <c r="AU185" s="16" t="s">
        <v>87</v>
      </c>
    </row>
    <row r="186" spans="1:51" s="13" customFormat="1" ht="12">
      <c r="A186" s="13"/>
      <c r="B186" s="245"/>
      <c r="C186" s="246"/>
      <c r="D186" s="238" t="s">
        <v>148</v>
      </c>
      <c r="E186" s="247" t="s">
        <v>1</v>
      </c>
      <c r="F186" s="248" t="s">
        <v>418</v>
      </c>
      <c r="G186" s="246"/>
      <c r="H186" s="249">
        <v>1656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148</v>
      </c>
      <c r="AU186" s="255" t="s">
        <v>87</v>
      </c>
      <c r="AV186" s="13" t="s">
        <v>87</v>
      </c>
      <c r="AW186" s="13" t="s">
        <v>35</v>
      </c>
      <c r="AX186" s="13" t="s">
        <v>78</v>
      </c>
      <c r="AY186" s="255" t="s">
        <v>136</v>
      </c>
    </row>
    <row r="187" spans="1:51" s="14" customFormat="1" ht="12">
      <c r="A187" s="14"/>
      <c r="B187" s="257"/>
      <c r="C187" s="258"/>
      <c r="D187" s="238" t="s">
        <v>148</v>
      </c>
      <c r="E187" s="259" t="s">
        <v>1</v>
      </c>
      <c r="F187" s="260" t="s">
        <v>163</v>
      </c>
      <c r="G187" s="258"/>
      <c r="H187" s="261">
        <v>1656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7" t="s">
        <v>148</v>
      </c>
      <c r="AU187" s="267" t="s">
        <v>87</v>
      </c>
      <c r="AV187" s="14" t="s">
        <v>96</v>
      </c>
      <c r="AW187" s="14" t="s">
        <v>35</v>
      </c>
      <c r="AX187" s="14" t="s">
        <v>85</v>
      </c>
      <c r="AY187" s="267" t="s">
        <v>136</v>
      </c>
    </row>
    <row r="188" spans="1:63" s="12" customFormat="1" ht="22.8" customHeight="1">
      <c r="A188" s="12"/>
      <c r="B188" s="209"/>
      <c r="C188" s="210"/>
      <c r="D188" s="211" t="s">
        <v>77</v>
      </c>
      <c r="E188" s="223" t="s">
        <v>87</v>
      </c>
      <c r="F188" s="223" t="s">
        <v>254</v>
      </c>
      <c r="G188" s="210"/>
      <c r="H188" s="210"/>
      <c r="I188" s="213"/>
      <c r="J188" s="224">
        <f>BK188</f>
        <v>0</v>
      </c>
      <c r="K188" s="210"/>
      <c r="L188" s="215"/>
      <c r="M188" s="216"/>
      <c r="N188" s="217"/>
      <c r="O188" s="217"/>
      <c r="P188" s="218">
        <f>SUM(P189:P196)</f>
        <v>0</v>
      </c>
      <c r="Q188" s="217"/>
      <c r="R188" s="218">
        <f>SUM(R189:R196)</f>
        <v>0.6241464</v>
      </c>
      <c r="S188" s="217"/>
      <c r="T188" s="219">
        <f>SUM(T189:T196)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0" t="s">
        <v>85</v>
      </c>
      <c r="AT188" s="221" t="s">
        <v>77</v>
      </c>
      <c r="AU188" s="221" t="s">
        <v>85</v>
      </c>
      <c r="AY188" s="220" t="s">
        <v>136</v>
      </c>
      <c r="BK188" s="222">
        <f>SUM(BK189:BK196)</f>
        <v>0</v>
      </c>
    </row>
    <row r="189" spans="1:65" s="2" customFormat="1" ht="24.15" customHeight="1">
      <c r="A189" s="37"/>
      <c r="B189" s="38"/>
      <c r="C189" s="225" t="s">
        <v>234</v>
      </c>
      <c r="D189" s="225" t="s">
        <v>138</v>
      </c>
      <c r="E189" s="226" t="s">
        <v>256</v>
      </c>
      <c r="F189" s="227" t="s">
        <v>257</v>
      </c>
      <c r="G189" s="228" t="s">
        <v>141</v>
      </c>
      <c r="H189" s="229">
        <v>1656</v>
      </c>
      <c r="I189" s="230"/>
      <c r="J189" s="231">
        <f>ROUND(I189*H189,2)</f>
        <v>0</v>
      </c>
      <c r="K189" s="227" t="s">
        <v>142</v>
      </c>
      <c r="L189" s="43"/>
      <c r="M189" s="232" t="s">
        <v>1</v>
      </c>
      <c r="N189" s="233" t="s">
        <v>43</v>
      </c>
      <c r="O189" s="90"/>
      <c r="P189" s="234">
        <f>O189*H189</f>
        <v>0</v>
      </c>
      <c r="Q189" s="234">
        <v>0.00014</v>
      </c>
      <c r="R189" s="234">
        <f>Q189*H189</f>
        <v>0.23184</v>
      </c>
      <c r="S189" s="234">
        <v>0</v>
      </c>
      <c r="T189" s="235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6" t="s">
        <v>96</v>
      </c>
      <c r="AT189" s="236" t="s">
        <v>138</v>
      </c>
      <c r="AU189" s="236" t="s">
        <v>87</v>
      </c>
      <c r="AY189" s="16" t="s">
        <v>136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6" t="s">
        <v>85</v>
      </c>
      <c r="BK189" s="237">
        <f>ROUND(I189*H189,2)</f>
        <v>0</v>
      </c>
      <c r="BL189" s="16" t="s">
        <v>96</v>
      </c>
      <c r="BM189" s="236" t="s">
        <v>438</v>
      </c>
    </row>
    <row r="190" spans="1:47" s="2" customFormat="1" ht="12">
      <c r="A190" s="37"/>
      <c r="B190" s="38"/>
      <c r="C190" s="39"/>
      <c r="D190" s="238" t="s">
        <v>144</v>
      </c>
      <c r="E190" s="39"/>
      <c r="F190" s="239" t="s">
        <v>259</v>
      </c>
      <c r="G190" s="39"/>
      <c r="H190" s="39"/>
      <c r="I190" s="240"/>
      <c r="J190" s="39"/>
      <c r="K190" s="39"/>
      <c r="L190" s="43"/>
      <c r="M190" s="241"/>
      <c r="N190" s="242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144</v>
      </c>
      <c r="AU190" s="16" t="s">
        <v>87</v>
      </c>
    </row>
    <row r="191" spans="1:47" s="2" customFormat="1" ht="12">
      <c r="A191" s="37"/>
      <c r="B191" s="38"/>
      <c r="C191" s="39"/>
      <c r="D191" s="243" t="s">
        <v>146</v>
      </c>
      <c r="E191" s="39"/>
      <c r="F191" s="244" t="s">
        <v>260</v>
      </c>
      <c r="G191" s="39"/>
      <c r="H191" s="39"/>
      <c r="I191" s="240"/>
      <c r="J191" s="39"/>
      <c r="K191" s="39"/>
      <c r="L191" s="43"/>
      <c r="M191" s="241"/>
      <c r="N191" s="242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146</v>
      </c>
      <c r="AU191" s="16" t="s">
        <v>87</v>
      </c>
    </row>
    <row r="192" spans="1:51" s="13" customFormat="1" ht="12">
      <c r="A192" s="13"/>
      <c r="B192" s="245"/>
      <c r="C192" s="246"/>
      <c r="D192" s="238" t="s">
        <v>148</v>
      </c>
      <c r="E192" s="247" t="s">
        <v>1</v>
      </c>
      <c r="F192" s="248" t="s">
        <v>418</v>
      </c>
      <c r="G192" s="246"/>
      <c r="H192" s="249">
        <v>1656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148</v>
      </c>
      <c r="AU192" s="255" t="s">
        <v>87</v>
      </c>
      <c r="AV192" s="13" t="s">
        <v>87</v>
      </c>
      <c r="AW192" s="13" t="s">
        <v>35</v>
      </c>
      <c r="AX192" s="13" t="s">
        <v>78</v>
      </c>
      <c r="AY192" s="255" t="s">
        <v>136</v>
      </c>
    </row>
    <row r="193" spans="1:51" s="14" customFormat="1" ht="12">
      <c r="A193" s="14"/>
      <c r="B193" s="257"/>
      <c r="C193" s="258"/>
      <c r="D193" s="238" t="s">
        <v>148</v>
      </c>
      <c r="E193" s="259" t="s">
        <v>1</v>
      </c>
      <c r="F193" s="260" t="s">
        <v>163</v>
      </c>
      <c r="G193" s="258"/>
      <c r="H193" s="261">
        <v>1656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7" t="s">
        <v>148</v>
      </c>
      <c r="AU193" s="267" t="s">
        <v>87</v>
      </c>
      <c r="AV193" s="14" t="s">
        <v>96</v>
      </c>
      <c r="AW193" s="14" t="s">
        <v>35</v>
      </c>
      <c r="AX193" s="14" t="s">
        <v>85</v>
      </c>
      <c r="AY193" s="267" t="s">
        <v>136</v>
      </c>
    </row>
    <row r="194" spans="1:65" s="2" customFormat="1" ht="24.15" customHeight="1">
      <c r="A194" s="37"/>
      <c r="B194" s="38"/>
      <c r="C194" s="268" t="s">
        <v>241</v>
      </c>
      <c r="D194" s="268" t="s">
        <v>228</v>
      </c>
      <c r="E194" s="269" t="s">
        <v>262</v>
      </c>
      <c r="F194" s="270" t="s">
        <v>263</v>
      </c>
      <c r="G194" s="271" t="s">
        <v>141</v>
      </c>
      <c r="H194" s="272">
        <v>1961.532</v>
      </c>
      <c r="I194" s="273"/>
      <c r="J194" s="274">
        <f>ROUND(I194*H194,2)</f>
        <v>0</v>
      </c>
      <c r="K194" s="270" t="s">
        <v>142</v>
      </c>
      <c r="L194" s="275"/>
      <c r="M194" s="276" t="s">
        <v>1</v>
      </c>
      <c r="N194" s="277" t="s">
        <v>43</v>
      </c>
      <c r="O194" s="90"/>
      <c r="P194" s="234">
        <f>O194*H194</f>
        <v>0</v>
      </c>
      <c r="Q194" s="234">
        <v>0.0002</v>
      </c>
      <c r="R194" s="234">
        <f>Q194*H194</f>
        <v>0.3923064</v>
      </c>
      <c r="S194" s="234">
        <v>0</v>
      </c>
      <c r="T194" s="23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6" t="s">
        <v>190</v>
      </c>
      <c r="AT194" s="236" t="s">
        <v>228</v>
      </c>
      <c r="AU194" s="236" t="s">
        <v>87</v>
      </c>
      <c r="AY194" s="16" t="s">
        <v>136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6" t="s">
        <v>85</v>
      </c>
      <c r="BK194" s="237">
        <f>ROUND(I194*H194,2)</f>
        <v>0</v>
      </c>
      <c r="BL194" s="16" t="s">
        <v>96</v>
      </c>
      <c r="BM194" s="236" t="s">
        <v>439</v>
      </c>
    </row>
    <row r="195" spans="1:47" s="2" customFormat="1" ht="12">
      <c r="A195" s="37"/>
      <c r="B195" s="38"/>
      <c r="C195" s="39"/>
      <c r="D195" s="238" t="s">
        <v>144</v>
      </c>
      <c r="E195" s="39"/>
      <c r="F195" s="239" t="s">
        <v>263</v>
      </c>
      <c r="G195" s="39"/>
      <c r="H195" s="39"/>
      <c r="I195" s="240"/>
      <c r="J195" s="39"/>
      <c r="K195" s="39"/>
      <c r="L195" s="43"/>
      <c r="M195" s="241"/>
      <c r="N195" s="242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144</v>
      </c>
      <c r="AU195" s="16" t="s">
        <v>87</v>
      </c>
    </row>
    <row r="196" spans="1:51" s="13" customFormat="1" ht="12">
      <c r="A196" s="13"/>
      <c r="B196" s="245"/>
      <c r="C196" s="246"/>
      <c r="D196" s="238" t="s">
        <v>148</v>
      </c>
      <c r="E196" s="246"/>
      <c r="F196" s="248" t="s">
        <v>440</v>
      </c>
      <c r="G196" s="246"/>
      <c r="H196" s="249">
        <v>1961.532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148</v>
      </c>
      <c r="AU196" s="255" t="s">
        <v>87</v>
      </c>
      <c r="AV196" s="13" t="s">
        <v>87</v>
      </c>
      <c r="AW196" s="13" t="s">
        <v>4</v>
      </c>
      <c r="AX196" s="13" t="s">
        <v>85</v>
      </c>
      <c r="AY196" s="255" t="s">
        <v>136</v>
      </c>
    </row>
    <row r="197" spans="1:63" s="12" customFormat="1" ht="22.8" customHeight="1">
      <c r="A197" s="12"/>
      <c r="B197" s="209"/>
      <c r="C197" s="210"/>
      <c r="D197" s="211" t="s">
        <v>77</v>
      </c>
      <c r="E197" s="223" t="s">
        <v>170</v>
      </c>
      <c r="F197" s="223" t="s">
        <v>266</v>
      </c>
      <c r="G197" s="210"/>
      <c r="H197" s="210"/>
      <c r="I197" s="213"/>
      <c r="J197" s="224">
        <f>BK197</f>
        <v>0</v>
      </c>
      <c r="K197" s="210"/>
      <c r="L197" s="215"/>
      <c r="M197" s="216"/>
      <c r="N197" s="217"/>
      <c r="O197" s="217"/>
      <c r="P197" s="218">
        <f>SUM(P198:P235)</f>
        <v>0</v>
      </c>
      <c r="Q197" s="217"/>
      <c r="R197" s="218">
        <f>SUM(R198:R235)</f>
        <v>625.2059999999999</v>
      </c>
      <c r="S197" s="217"/>
      <c r="T197" s="219">
        <f>SUM(T198:T235)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0" t="s">
        <v>85</v>
      </c>
      <c r="AT197" s="221" t="s">
        <v>77</v>
      </c>
      <c r="AU197" s="221" t="s">
        <v>85</v>
      </c>
      <c r="AY197" s="220" t="s">
        <v>136</v>
      </c>
      <c r="BK197" s="222">
        <f>SUM(BK198:BK235)</f>
        <v>0</v>
      </c>
    </row>
    <row r="198" spans="1:65" s="2" customFormat="1" ht="24.15" customHeight="1">
      <c r="A198" s="37"/>
      <c r="B198" s="38"/>
      <c r="C198" s="225" t="s">
        <v>248</v>
      </c>
      <c r="D198" s="225" t="s">
        <v>138</v>
      </c>
      <c r="E198" s="226" t="s">
        <v>268</v>
      </c>
      <c r="F198" s="227" t="s">
        <v>269</v>
      </c>
      <c r="G198" s="228" t="s">
        <v>141</v>
      </c>
      <c r="H198" s="229">
        <v>1656</v>
      </c>
      <c r="I198" s="230"/>
      <c r="J198" s="231">
        <f>ROUND(I198*H198,2)</f>
        <v>0</v>
      </c>
      <c r="K198" s="227" t="s">
        <v>142</v>
      </c>
      <c r="L198" s="43"/>
      <c r="M198" s="232" t="s">
        <v>1</v>
      </c>
      <c r="N198" s="233" t="s">
        <v>43</v>
      </c>
      <c r="O198" s="90"/>
      <c r="P198" s="234">
        <f>O198*H198</f>
        <v>0</v>
      </c>
      <c r="Q198" s="234">
        <v>0.345</v>
      </c>
      <c r="R198" s="234">
        <f>Q198*H198</f>
        <v>571.3199999999999</v>
      </c>
      <c r="S198" s="234">
        <v>0</v>
      </c>
      <c r="T198" s="23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6" t="s">
        <v>96</v>
      </c>
      <c r="AT198" s="236" t="s">
        <v>138</v>
      </c>
      <c r="AU198" s="236" t="s">
        <v>87</v>
      </c>
      <c r="AY198" s="16" t="s">
        <v>136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6" t="s">
        <v>85</v>
      </c>
      <c r="BK198" s="237">
        <f>ROUND(I198*H198,2)</f>
        <v>0</v>
      </c>
      <c r="BL198" s="16" t="s">
        <v>96</v>
      </c>
      <c r="BM198" s="236" t="s">
        <v>441</v>
      </c>
    </row>
    <row r="199" spans="1:47" s="2" customFormat="1" ht="12">
      <c r="A199" s="37"/>
      <c r="B199" s="38"/>
      <c r="C199" s="39"/>
      <c r="D199" s="238" t="s">
        <v>144</v>
      </c>
      <c r="E199" s="39"/>
      <c r="F199" s="239" t="s">
        <v>271</v>
      </c>
      <c r="G199" s="39"/>
      <c r="H199" s="39"/>
      <c r="I199" s="240"/>
      <c r="J199" s="39"/>
      <c r="K199" s="39"/>
      <c r="L199" s="43"/>
      <c r="M199" s="241"/>
      <c r="N199" s="242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144</v>
      </c>
      <c r="AU199" s="16" t="s">
        <v>87</v>
      </c>
    </row>
    <row r="200" spans="1:47" s="2" customFormat="1" ht="12">
      <c r="A200" s="37"/>
      <c r="B200" s="38"/>
      <c r="C200" s="39"/>
      <c r="D200" s="243" t="s">
        <v>146</v>
      </c>
      <c r="E200" s="39"/>
      <c r="F200" s="244" t="s">
        <v>272</v>
      </c>
      <c r="G200" s="39"/>
      <c r="H200" s="39"/>
      <c r="I200" s="240"/>
      <c r="J200" s="39"/>
      <c r="K200" s="39"/>
      <c r="L200" s="43"/>
      <c r="M200" s="241"/>
      <c r="N200" s="242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146</v>
      </c>
      <c r="AU200" s="16" t="s">
        <v>87</v>
      </c>
    </row>
    <row r="201" spans="1:51" s="13" customFormat="1" ht="12">
      <c r="A201" s="13"/>
      <c r="B201" s="245"/>
      <c r="C201" s="246"/>
      <c r="D201" s="238" t="s">
        <v>148</v>
      </c>
      <c r="E201" s="247" t="s">
        <v>1</v>
      </c>
      <c r="F201" s="248" t="s">
        <v>442</v>
      </c>
      <c r="G201" s="246"/>
      <c r="H201" s="249">
        <v>1656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148</v>
      </c>
      <c r="AU201" s="255" t="s">
        <v>87</v>
      </c>
      <c r="AV201" s="13" t="s">
        <v>87</v>
      </c>
      <c r="AW201" s="13" t="s">
        <v>35</v>
      </c>
      <c r="AX201" s="13" t="s">
        <v>78</v>
      </c>
      <c r="AY201" s="255" t="s">
        <v>136</v>
      </c>
    </row>
    <row r="202" spans="1:51" s="14" customFormat="1" ht="12">
      <c r="A202" s="14"/>
      <c r="B202" s="257"/>
      <c r="C202" s="258"/>
      <c r="D202" s="238" t="s">
        <v>148</v>
      </c>
      <c r="E202" s="259" t="s">
        <v>1</v>
      </c>
      <c r="F202" s="260" t="s">
        <v>163</v>
      </c>
      <c r="G202" s="258"/>
      <c r="H202" s="261">
        <v>1656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148</v>
      </c>
      <c r="AU202" s="267" t="s">
        <v>87</v>
      </c>
      <c r="AV202" s="14" t="s">
        <v>96</v>
      </c>
      <c r="AW202" s="14" t="s">
        <v>35</v>
      </c>
      <c r="AX202" s="14" t="s">
        <v>85</v>
      </c>
      <c r="AY202" s="267" t="s">
        <v>136</v>
      </c>
    </row>
    <row r="203" spans="1:65" s="2" customFormat="1" ht="33" customHeight="1">
      <c r="A203" s="37"/>
      <c r="B203" s="38"/>
      <c r="C203" s="225" t="s">
        <v>255</v>
      </c>
      <c r="D203" s="225" t="s">
        <v>138</v>
      </c>
      <c r="E203" s="226" t="s">
        <v>275</v>
      </c>
      <c r="F203" s="227" t="s">
        <v>276</v>
      </c>
      <c r="G203" s="228" t="s">
        <v>141</v>
      </c>
      <c r="H203" s="229">
        <v>1656</v>
      </c>
      <c r="I203" s="230"/>
      <c r="J203" s="231">
        <f>ROUND(I203*H203,2)</f>
        <v>0</v>
      </c>
      <c r="K203" s="227" t="s">
        <v>142</v>
      </c>
      <c r="L203" s="43"/>
      <c r="M203" s="232" t="s">
        <v>1</v>
      </c>
      <c r="N203" s="233" t="s">
        <v>43</v>
      </c>
      <c r="O203" s="90"/>
      <c r="P203" s="234">
        <f>O203*H203</f>
        <v>0</v>
      </c>
      <c r="Q203" s="234">
        <v>0</v>
      </c>
      <c r="R203" s="234">
        <f>Q203*H203</f>
        <v>0</v>
      </c>
      <c r="S203" s="234">
        <v>0</v>
      </c>
      <c r="T203" s="23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6" t="s">
        <v>96</v>
      </c>
      <c r="AT203" s="236" t="s">
        <v>138</v>
      </c>
      <c r="AU203" s="236" t="s">
        <v>87</v>
      </c>
      <c r="AY203" s="16" t="s">
        <v>136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6" t="s">
        <v>85</v>
      </c>
      <c r="BK203" s="237">
        <f>ROUND(I203*H203,2)</f>
        <v>0</v>
      </c>
      <c r="BL203" s="16" t="s">
        <v>96</v>
      </c>
      <c r="BM203" s="236" t="s">
        <v>443</v>
      </c>
    </row>
    <row r="204" spans="1:47" s="2" customFormat="1" ht="12">
      <c r="A204" s="37"/>
      <c r="B204" s="38"/>
      <c r="C204" s="39"/>
      <c r="D204" s="238" t="s">
        <v>144</v>
      </c>
      <c r="E204" s="39"/>
      <c r="F204" s="239" t="s">
        <v>278</v>
      </c>
      <c r="G204" s="39"/>
      <c r="H204" s="39"/>
      <c r="I204" s="240"/>
      <c r="J204" s="39"/>
      <c r="K204" s="39"/>
      <c r="L204" s="43"/>
      <c r="M204" s="241"/>
      <c r="N204" s="242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144</v>
      </c>
      <c r="AU204" s="16" t="s">
        <v>87</v>
      </c>
    </row>
    <row r="205" spans="1:47" s="2" customFormat="1" ht="12">
      <c r="A205" s="37"/>
      <c r="B205" s="38"/>
      <c r="C205" s="39"/>
      <c r="D205" s="243" t="s">
        <v>146</v>
      </c>
      <c r="E205" s="39"/>
      <c r="F205" s="244" t="s">
        <v>279</v>
      </c>
      <c r="G205" s="39"/>
      <c r="H205" s="39"/>
      <c r="I205" s="240"/>
      <c r="J205" s="39"/>
      <c r="K205" s="39"/>
      <c r="L205" s="43"/>
      <c r="M205" s="241"/>
      <c r="N205" s="242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146</v>
      </c>
      <c r="AU205" s="16" t="s">
        <v>87</v>
      </c>
    </row>
    <row r="206" spans="1:51" s="13" customFormat="1" ht="12">
      <c r="A206" s="13"/>
      <c r="B206" s="245"/>
      <c r="C206" s="246"/>
      <c r="D206" s="238" t="s">
        <v>148</v>
      </c>
      <c r="E206" s="247" t="s">
        <v>1</v>
      </c>
      <c r="F206" s="248" t="s">
        <v>418</v>
      </c>
      <c r="G206" s="246"/>
      <c r="H206" s="249">
        <v>1656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148</v>
      </c>
      <c r="AU206" s="255" t="s">
        <v>87</v>
      </c>
      <c r="AV206" s="13" t="s">
        <v>87</v>
      </c>
      <c r="AW206" s="13" t="s">
        <v>35</v>
      </c>
      <c r="AX206" s="13" t="s">
        <v>78</v>
      </c>
      <c r="AY206" s="255" t="s">
        <v>136</v>
      </c>
    </row>
    <row r="207" spans="1:51" s="14" customFormat="1" ht="12">
      <c r="A207" s="14"/>
      <c r="B207" s="257"/>
      <c r="C207" s="258"/>
      <c r="D207" s="238" t="s">
        <v>148</v>
      </c>
      <c r="E207" s="259" t="s">
        <v>1</v>
      </c>
      <c r="F207" s="260" t="s">
        <v>163</v>
      </c>
      <c r="G207" s="258"/>
      <c r="H207" s="261">
        <v>1656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7" t="s">
        <v>148</v>
      </c>
      <c r="AU207" s="267" t="s">
        <v>87</v>
      </c>
      <c r="AV207" s="14" t="s">
        <v>96</v>
      </c>
      <c r="AW207" s="14" t="s">
        <v>35</v>
      </c>
      <c r="AX207" s="14" t="s">
        <v>85</v>
      </c>
      <c r="AY207" s="267" t="s">
        <v>136</v>
      </c>
    </row>
    <row r="208" spans="1:65" s="2" customFormat="1" ht="37.8" customHeight="1">
      <c r="A208" s="37"/>
      <c r="B208" s="38"/>
      <c r="C208" s="225" t="s">
        <v>261</v>
      </c>
      <c r="D208" s="225" t="s">
        <v>138</v>
      </c>
      <c r="E208" s="226" t="s">
        <v>287</v>
      </c>
      <c r="F208" s="227" t="s">
        <v>288</v>
      </c>
      <c r="G208" s="228" t="s">
        <v>141</v>
      </c>
      <c r="H208" s="229">
        <v>1656</v>
      </c>
      <c r="I208" s="230"/>
      <c r="J208" s="231">
        <f>ROUND(I208*H208,2)</f>
        <v>0</v>
      </c>
      <c r="K208" s="227" t="s">
        <v>142</v>
      </c>
      <c r="L208" s="43"/>
      <c r="M208" s="232" t="s">
        <v>1</v>
      </c>
      <c r="N208" s="233" t="s">
        <v>43</v>
      </c>
      <c r="O208" s="90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6" t="s">
        <v>96</v>
      </c>
      <c r="AT208" s="236" t="s">
        <v>138</v>
      </c>
      <c r="AU208" s="236" t="s">
        <v>87</v>
      </c>
      <c r="AY208" s="16" t="s">
        <v>136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6" t="s">
        <v>85</v>
      </c>
      <c r="BK208" s="237">
        <f>ROUND(I208*H208,2)</f>
        <v>0</v>
      </c>
      <c r="BL208" s="16" t="s">
        <v>96</v>
      </c>
      <c r="BM208" s="236" t="s">
        <v>444</v>
      </c>
    </row>
    <row r="209" spans="1:47" s="2" customFormat="1" ht="12">
      <c r="A209" s="37"/>
      <c r="B209" s="38"/>
      <c r="C209" s="39"/>
      <c r="D209" s="238" t="s">
        <v>144</v>
      </c>
      <c r="E209" s="39"/>
      <c r="F209" s="239" t="s">
        <v>290</v>
      </c>
      <c r="G209" s="39"/>
      <c r="H209" s="39"/>
      <c r="I209" s="240"/>
      <c r="J209" s="39"/>
      <c r="K209" s="39"/>
      <c r="L209" s="43"/>
      <c r="M209" s="241"/>
      <c r="N209" s="242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144</v>
      </c>
      <c r="AU209" s="16" t="s">
        <v>87</v>
      </c>
    </row>
    <row r="210" spans="1:47" s="2" customFormat="1" ht="12">
      <c r="A210" s="37"/>
      <c r="B210" s="38"/>
      <c r="C210" s="39"/>
      <c r="D210" s="243" t="s">
        <v>146</v>
      </c>
      <c r="E210" s="39"/>
      <c r="F210" s="244" t="s">
        <v>291</v>
      </c>
      <c r="G210" s="39"/>
      <c r="H210" s="39"/>
      <c r="I210" s="240"/>
      <c r="J210" s="39"/>
      <c r="K210" s="39"/>
      <c r="L210" s="43"/>
      <c r="M210" s="241"/>
      <c r="N210" s="242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146</v>
      </c>
      <c r="AU210" s="16" t="s">
        <v>87</v>
      </c>
    </row>
    <row r="211" spans="1:51" s="13" customFormat="1" ht="12">
      <c r="A211" s="13"/>
      <c r="B211" s="245"/>
      <c r="C211" s="246"/>
      <c r="D211" s="238" t="s">
        <v>148</v>
      </c>
      <c r="E211" s="247" t="s">
        <v>1</v>
      </c>
      <c r="F211" s="248" t="s">
        <v>418</v>
      </c>
      <c r="G211" s="246"/>
      <c r="H211" s="249">
        <v>1656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148</v>
      </c>
      <c r="AU211" s="255" t="s">
        <v>87</v>
      </c>
      <c r="AV211" s="13" t="s">
        <v>87</v>
      </c>
      <c r="AW211" s="13" t="s">
        <v>35</v>
      </c>
      <c r="AX211" s="13" t="s">
        <v>78</v>
      </c>
      <c r="AY211" s="255" t="s">
        <v>136</v>
      </c>
    </row>
    <row r="212" spans="1:51" s="14" customFormat="1" ht="12">
      <c r="A212" s="14"/>
      <c r="B212" s="257"/>
      <c r="C212" s="258"/>
      <c r="D212" s="238" t="s">
        <v>148</v>
      </c>
      <c r="E212" s="259" t="s">
        <v>1</v>
      </c>
      <c r="F212" s="260" t="s">
        <v>163</v>
      </c>
      <c r="G212" s="258"/>
      <c r="H212" s="261">
        <v>1656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7" t="s">
        <v>148</v>
      </c>
      <c r="AU212" s="267" t="s">
        <v>87</v>
      </c>
      <c r="AV212" s="14" t="s">
        <v>96</v>
      </c>
      <c r="AW212" s="14" t="s">
        <v>35</v>
      </c>
      <c r="AX212" s="14" t="s">
        <v>85</v>
      </c>
      <c r="AY212" s="267" t="s">
        <v>136</v>
      </c>
    </row>
    <row r="213" spans="1:65" s="2" customFormat="1" ht="16.5" customHeight="1">
      <c r="A213" s="37"/>
      <c r="B213" s="38"/>
      <c r="C213" s="268" t="s">
        <v>267</v>
      </c>
      <c r="D213" s="268" t="s">
        <v>228</v>
      </c>
      <c r="E213" s="269" t="s">
        <v>293</v>
      </c>
      <c r="F213" s="270" t="s">
        <v>294</v>
      </c>
      <c r="G213" s="271" t="s">
        <v>231</v>
      </c>
      <c r="H213" s="272">
        <v>38.485</v>
      </c>
      <c r="I213" s="273"/>
      <c r="J213" s="274">
        <f>ROUND(I213*H213,2)</f>
        <v>0</v>
      </c>
      <c r="K213" s="270" t="s">
        <v>142</v>
      </c>
      <c r="L213" s="275"/>
      <c r="M213" s="276" t="s">
        <v>1</v>
      </c>
      <c r="N213" s="277" t="s">
        <v>43</v>
      </c>
      <c r="O213" s="90"/>
      <c r="P213" s="234">
        <f>O213*H213</f>
        <v>0</v>
      </c>
      <c r="Q213" s="234">
        <v>1</v>
      </c>
      <c r="R213" s="234">
        <f>Q213*H213</f>
        <v>38.485</v>
      </c>
      <c r="S213" s="234">
        <v>0</v>
      </c>
      <c r="T213" s="23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6" t="s">
        <v>190</v>
      </c>
      <c r="AT213" s="236" t="s">
        <v>228</v>
      </c>
      <c r="AU213" s="236" t="s">
        <v>87</v>
      </c>
      <c r="AY213" s="16" t="s">
        <v>136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6" t="s">
        <v>85</v>
      </c>
      <c r="BK213" s="237">
        <f>ROUND(I213*H213,2)</f>
        <v>0</v>
      </c>
      <c r="BL213" s="16" t="s">
        <v>96</v>
      </c>
      <c r="BM213" s="236" t="s">
        <v>445</v>
      </c>
    </row>
    <row r="214" spans="1:47" s="2" customFormat="1" ht="12">
      <c r="A214" s="37"/>
      <c r="B214" s="38"/>
      <c r="C214" s="39"/>
      <c r="D214" s="238" t="s">
        <v>144</v>
      </c>
      <c r="E214" s="39"/>
      <c r="F214" s="239" t="s">
        <v>294</v>
      </c>
      <c r="G214" s="39"/>
      <c r="H214" s="39"/>
      <c r="I214" s="240"/>
      <c r="J214" s="39"/>
      <c r="K214" s="39"/>
      <c r="L214" s="43"/>
      <c r="M214" s="241"/>
      <c r="N214" s="242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144</v>
      </c>
      <c r="AU214" s="16" t="s">
        <v>87</v>
      </c>
    </row>
    <row r="215" spans="1:47" s="2" customFormat="1" ht="12">
      <c r="A215" s="37"/>
      <c r="B215" s="38"/>
      <c r="C215" s="39"/>
      <c r="D215" s="238" t="s">
        <v>160</v>
      </c>
      <c r="E215" s="39"/>
      <c r="F215" s="256" t="s">
        <v>296</v>
      </c>
      <c r="G215" s="39"/>
      <c r="H215" s="39"/>
      <c r="I215" s="240"/>
      <c r="J215" s="39"/>
      <c r="K215" s="39"/>
      <c r="L215" s="43"/>
      <c r="M215" s="241"/>
      <c r="N215" s="242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160</v>
      </c>
      <c r="AU215" s="16" t="s">
        <v>87</v>
      </c>
    </row>
    <row r="216" spans="1:51" s="13" customFormat="1" ht="12">
      <c r="A216" s="13"/>
      <c r="B216" s="245"/>
      <c r="C216" s="246"/>
      <c r="D216" s="238" t="s">
        <v>148</v>
      </c>
      <c r="E216" s="247" t="s">
        <v>1</v>
      </c>
      <c r="F216" s="248" t="s">
        <v>446</v>
      </c>
      <c r="G216" s="246"/>
      <c r="H216" s="249">
        <v>38.485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148</v>
      </c>
      <c r="AU216" s="255" t="s">
        <v>87</v>
      </c>
      <c r="AV216" s="13" t="s">
        <v>87</v>
      </c>
      <c r="AW216" s="13" t="s">
        <v>35</v>
      </c>
      <c r="AX216" s="13" t="s">
        <v>85</v>
      </c>
      <c r="AY216" s="255" t="s">
        <v>136</v>
      </c>
    </row>
    <row r="217" spans="1:65" s="2" customFormat="1" ht="21.75" customHeight="1">
      <c r="A217" s="37"/>
      <c r="B217" s="38"/>
      <c r="C217" s="268" t="s">
        <v>274</v>
      </c>
      <c r="D217" s="268" t="s">
        <v>228</v>
      </c>
      <c r="E217" s="269" t="s">
        <v>299</v>
      </c>
      <c r="F217" s="270" t="s">
        <v>300</v>
      </c>
      <c r="G217" s="271" t="s">
        <v>231</v>
      </c>
      <c r="H217" s="272">
        <v>15.401</v>
      </c>
      <c r="I217" s="273"/>
      <c r="J217" s="274">
        <f>ROUND(I217*H217,2)</f>
        <v>0</v>
      </c>
      <c r="K217" s="270" t="s">
        <v>142</v>
      </c>
      <c r="L217" s="275"/>
      <c r="M217" s="276" t="s">
        <v>1</v>
      </c>
      <c r="N217" s="277" t="s">
        <v>43</v>
      </c>
      <c r="O217" s="90"/>
      <c r="P217" s="234">
        <f>O217*H217</f>
        <v>0</v>
      </c>
      <c r="Q217" s="234">
        <v>1</v>
      </c>
      <c r="R217" s="234">
        <f>Q217*H217</f>
        <v>15.401</v>
      </c>
      <c r="S217" s="234">
        <v>0</v>
      </c>
      <c r="T217" s="235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6" t="s">
        <v>190</v>
      </c>
      <c r="AT217" s="236" t="s">
        <v>228</v>
      </c>
      <c r="AU217" s="236" t="s">
        <v>87</v>
      </c>
      <c r="AY217" s="16" t="s">
        <v>136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6" t="s">
        <v>85</v>
      </c>
      <c r="BK217" s="237">
        <f>ROUND(I217*H217,2)</f>
        <v>0</v>
      </c>
      <c r="BL217" s="16" t="s">
        <v>96</v>
      </c>
      <c r="BM217" s="236" t="s">
        <v>447</v>
      </c>
    </row>
    <row r="218" spans="1:47" s="2" customFormat="1" ht="12">
      <c r="A218" s="37"/>
      <c r="B218" s="38"/>
      <c r="C218" s="39"/>
      <c r="D218" s="238" t="s">
        <v>144</v>
      </c>
      <c r="E218" s="39"/>
      <c r="F218" s="239" t="s">
        <v>300</v>
      </c>
      <c r="G218" s="39"/>
      <c r="H218" s="39"/>
      <c r="I218" s="240"/>
      <c r="J218" s="39"/>
      <c r="K218" s="39"/>
      <c r="L218" s="43"/>
      <c r="M218" s="241"/>
      <c r="N218" s="242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144</v>
      </c>
      <c r="AU218" s="16" t="s">
        <v>87</v>
      </c>
    </row>
    <row r="219" spans="1:47" s="2" customFormat="1" ht="12">
      <c r="A219" s="37"/>
      <c r="B219" s="38"/>
      <c r="C219" s="39"/>
      <c r="D219" s="238" t="s">
        <v>160</v>
      </c>
      <c r="E219" s="39"/>
      <c r="F219" s="256" t="s">
        <v>302</v>
      </c>
      <c r="G219" s="39"/>
      <c r="H219" s="39"/>
      <c r="I219" s="240"/>
      <c r="J219" s="39"/>
      <c r="K219" s="39"/>
      <c r="L219" s="43"/>
      <c r="M219" s="241"/>
      <c r="N219" s="242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160</v>
      </c>
      <c r="AU219" s="16" t="s">
        <v>87</v>
      </c>
    </row>
    <row r="220" spans="1:51" s="13" customFormat="1" ht="12">
      <c r="A220" s="13"/>
      <c r="B220" s="245"/>
      <c r="C220" s="246"/>
      <c r="D220" s="238" t="s">
        <v>148</v>
      </c>
      <c r="E220" s="247" t="s">
        <v>1</v>
      </c>
      <c r="F220" s="248" t="s">
        <v>448</v>
      </c>
      <c r="G220" s="246"/>
      <c r="H220" s="249">
        <v>15.401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5" t="s">
        <v>148</v>
      </c>
      <c r="AU220" s="255" t="s">
        <v>87</v>
      </c>
      <c r="AV220" s="13" t="s">
        <v>87</v>
      </c>
      <c r="AW220" s="13" t="s">
        <v>35</v>
      </c>
      <c r="AX220" s="13" t="s">
        <v>85</v>
      </c>
      <c r="AY220" s="255" t="s">
        <v>136</v>
      </c>
    </row>
    <row r="221" spans="1:65" s="2" customFormat="1" ht="24.15" customHeight="1">
      <c r="A221" s="37"/>
      <c r="B221" s="38"/>
      <c r="C221" s="225" t="s">
        <v>7</v>
      </c>
      <c r="D221" s="225" t="s">
        <v>138</v>
      </c>
      <c r="E221" s="226" t="s">
        <v>305</v>
      </c>
      <c r="F221" s="227" t="s">
        <v>306</v>
      </c>
      <c r="G221" s="228" t="s">
        <v>141</v>
      </c>
      <c r="H221" s="229">
        <v>1656</v>
      </c>
      <c r="I221" s="230"/>
      <c r="J221" s="231">
        <f>ROUND(I221*H221,2)</f>
        <v>0</v>
      </c>
      <c r="K221" s="227" t="s">
        <v>142</v>
      </c>
      <c r="L221" s="43"/>
      <c r="M221" s="232" t="s">
        <v>1</v>
      </c>
      <c r="N221" s="233" t="s">
        <v>43</v>
      </c>
      <c r="O221" s="90"/>
      <c r="P221" s="234">
        <f>O221*H221</f>
        <v>0</v>
      </c>
      <c r="Q221" s="234">
        <v>0</v>
      </c>
      <c r="R221" s="234">
        <f>Q221*H221</f>
        <v>0</v>
      </c>
      <c r="S221" s="234">
        <v>0</v>
      </c>
      <c r="T221" s="23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6" t="s">
        <v>96</v>
      </c>
      <c r="AT221" s="236" t="s">
        <v>138</v>
      </c>
      <c r="AU221" s="236" t="s">
        <v>87</v>
      </c>
      <c r="AY221" s="16" t="s">
        <v>136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6" t="s">
        <v>85</v>
      </c>
      <c r="BK221" s="237">
        <f>ROUND(I221*H221,2)</f>
        <v>0</v>
      </c>
      <c r="BL221" s="16" t="s">
        <v>96</v>
      </c>
      <c r="BM221" s="236" t="s">
        <v>449</v>
      </c>
    </row>
    <row r="222" spans="1:47" s="2" customFormat="1" ht="12">
      <c r="A222" s="37"/>
      <c r="B222" s="38"/>
      <c r="C222" s="39"/>
      <c r="D222" s="238" t="s">
        <v>144</v>
      </c>
      <c r="E222" s="39"/>
      <c r="F222" s="239" t="s">
        <v>308</v>
      </c>
      <c r="G222" s="39"/>
      <c r="H222" s="39"/>
      <c r="I222" s="240"/>
      <c r="J222" s="39"/>
      <c r="K222" s="39"/>
      <c r="L222" s="43"/>
      <c r="M222" s="241"/>
      <c r="N222" s="242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144</v>
      </c>
      <c r="AU222" s="16" t="s">
        <v>87</v>
      </c>
    </row>
    <row r="223" spans="1:47" s="2" customFormat="1" ht="12">
      <c r="A223" s="37"/>
      <c r="B223" s="38"/>
      <c r="C223" s="39"/>
      <c r="D223" s="243" t="s">
        <v>146</v>
      </c>
      <c r="E223" s="39"/>
      <c r="F223" s="244" t="s">
        <v>309</v>
      </c>
      <c r="G223" s="39"/>
      <c r="H223" s="39"/>
      <c r="I223" s="240"/>
      <c r="J223" s="39"/>
      <c r="K223" s="39"/>
      <c r="L223" s="43"/>
      <c r="M223" s="241"/>
      <c r="N223" s="242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146</v>
      </c>
      <c r="AU223" s="16" t="s">
        <v>87</v>
      </c>
    </row>
    <row r="224" spans="1:51" s="13" customFormat="1" ht="12">
      <c r="A224" s="13"/>
      <c r="B224" s="245"/>
      <c r="C224" s="246"/>
      <c r="D224" s="238" t="s">
        <v>148</v>
      </c>
      <c r="E224" s="247" t="s">
        <v>1</v>
      </c>
      <c r="F224" s="248" t="s">
        <v>450</v>
      </c>
      <c r="G224" s="246"/>
      <c r="H224" s="249">
        <v>1656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148</v>
      </c>
      <c r="AU224" s="255" t="s">
        <v>87</v>
      </c>
      <c r="AV224" s="13" t="s">
        <v>87</v>
      </c>
      <c r="AW224" s="13" t="s">
        <v>35</v>
      </c>
      <c r="AX224" s="13" t="s">
        <v>78</v>
      </c>
      <c r="AY224" s="255" t="s">
        <v>136</v>
      </c>
    </row>
    <row r="225" spans="1:51" s="14" customFormat="1" ht="12">
      <c r="A225" s="14"/>
      <c r="B225" s="257"/>
      <c r="C225" s="258"/>
      <c r="D225" s="238" t="s">
        <v>148</v>
      </c>
      <c r="E225" s="259" t="s">
        <v>1</v>
      </c>
      <c r="F225" s="260" t="s">
        <v>163</v>
      </c>
      <c r="G225" s="258"/>
      <c r="H225" s="261">
        <v>1656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7" t="s">
        <v>148</v>
      </c>
      <c r="AU225" s="267" t="s">
        <v>87</v>
      </c>
      <c r="AV225" s="14" t="s">
        <v>96</v>
      </c>
      <c r="AW225" s="14" t="s">
        <v>35</v>
      </c>
      <c r="AX225" s="14" t="s">
        <v>85</v>
      </c>
      <c r="AY225" s="267" t="s">
        <v>136</v>
      </c>
    </row>
    <row r="226" spans="1:65" s="2" customFormat="1" ht="24.15" customHeight="1">
      <c r="A226" s="37"/>
      <c r="B226" s="38"/>
      <c r="C226" s="225" t="s">
        <v>286</v>
      </c>
      <c r="D226" s="225" t="s">
        <v>138</v>
      </c>
      <c r="E226" s="226" t="s">
        <v>311</v>
      </c>
      <c r="F226" s="227" t="s">
        <v>312</v>
      </c>
      <c r="G226" s="228" t="s">
        <v>141</v>
      </c>
      <c r="H226" s="229">
        <v>1656</v>
      </c>
      <c r="I226" s="230"/>
      <c r="J226" s="231">
        <f>ROUND(I226*H226,2)</f>
        <v>0</v>
      </c>
      <c r="K226" s="227" t="s">
        <v>142</v>
      </c>
      <c r="L226" s="43"/>
      <c r="M226" s="232" t="s">
        <v>1</v>
      </c>
      <c r="N226" s="233" t="s">
        <v>43</v>
      </c>
      <c r="O226" s="90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6" t="s">
        <v>96</v>
      </c>
      <c r="AT226" s="236" t="s">
        <v>138</v>
      </c>
      <c r="AU226" s="236" t="s">
        <v>87</v>
      </c>
      <c r="AY226" s="16" t="s">
        <v>136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6" t="s">
        <v>85</v>
      </c>
      <c r="BK226" s="237">
        <f>ROUND(I226*H226,2)</f>
        <v>0</v>
      </c>
      <c r="BL226" s="16" t="s">
        <v>96</v>
      </c>
      <c r="BM226" s="236" t="s">
        <v>451</v>
      </c>
    </row>
    <row r="227" spans="1:47" s="2" customFormat="1" ht="12">
      <c r="A227" s="37"/>
      <c r="B227" s="38"/>
      <c r="C227" s="39"/>
      <c r="D227" s="238" t="s">
        <v>144</v>
      </c>
      <c r="E227" s="39"/>
      <c r="F227" s="239" t="s">
        <v>314</v>
      </c>
      <c r="G227" s="39"/>
      <c r="H227" s="39"/>
      <c r="I227" s="240"/>
      <c r="J227" s="39"/>
      <c r="K227" s="39"/>
      <c r="L227" s="43"/>
      <c r="M227" s="241"/>
      <c r="N227" s="242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144</v>
      </c>
      <c r="AU227" s="16" t="s">
        <v>87</v>
      </c>
    </row>
    <row r="228" spans="1:47" s="2" customFormat="1" ht="12">
      <c r="A228" s="37"/>
      <c r="B228" s="38"/>
      <c r="C228" s="39"/>
      <c r="D228" s="243" t="s">
        <v>146</v>
      </c>
      <c r="E228" s="39"/>
      <c r="F228" s="244" t="s">
        <v>315</v>
      </c>
      <c r="G228" s="39"/>
      <c r="H228" s="39"/>
      <c r="I228" s="240"/>
      <c r="J228" s="39"/>
      <c r="K228" s="39"/>
      <c r="L228" s="43"/>
      <c r="M228" s="241"/>
      <c r="N228" s="242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146</v>
      </c>
      <c r="AU228" s="16" t="s">
        <v>87</v>
      </c>
    </row>
    <row r="229" spans="1:51" s="13" customFormat="1" ht="12">
      <c r="A229" s="13"/>
      <c r="B229" s="245"/>
      <c r="C229" s="246"/>
      <c r="D229" s="238" t="s">
        <v>148</v>
      </c>
      <c r="E229" s="247" t="s">
        <v>1</v>
      </c>
      <c r="F229" s="248" t="s">
        <v>450</v>
      </c>
      <c r="G229" s="246"/>
      <c r="H229" s="249">
        <v>1656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148</v>
      </c>
      <c r="AU229" s="255" t="s">
        <v>87</v>
      </c>
      <c r="AV229" s="13" t="s">
        <v>87</v>
      </c>
      <c r="AW229" s="13" t="s">
        <v>35</v>
      </c>
      <c r="AX229" s="13" t="s">
        <v>78</v>
      </c>
      <c r="AY229" s="255" t="s">
        <v>136</v>
      </c>
    </row>
    <row r="230" spans="1:51" s="14" customFormat="1" ht="12">
      <c r="A230" s="14"/>
      <c r="B230" s="257"/>
      <c r="C230" s="258"/>
      <c r="D230" s="238" t="s">
        <v>148</v>
      </c>
      <c r="E230" s="259" t="s">
        <v>1</v>
      </c>
      <c r="F230" s="260" t="s">
        <v>163</v>
      </c>
      <c r="G230" s="258"/>
      <c r="H230" s="261">
        <v>1656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7" t="s">
        <v>148</v>
      </c>
      <c r="AU230" s="267" t="s">
        <v>87</v>
      </c>
      <c r="AV230" s="14" t="s">
        <v>96</v>
      </c>
      <c r="AW230" s="14" t="s">
        <v>35</v>
      </c>
      <c r="AX230" s="14" t="s">
        <v>85</v>
      </c>
      <c r="AY230" s="267" t="s">
        <v>136</v>
      </c>
    </row>
    <row r="231" spans="1:65" s="2" customFormat="1" ht="33" customHeight="1">
      <c r="A231" s="37"/>
      <c r="B231" s="38"/>
      <c r="C231" s="225" t="s">
        <v>292</v>
      </c>
      <c r="D231" s="225" t="s">
        <v>138</v>
      </c>
      <c r="E231" s="226" t="s">
        <v>317</v>
      </c>
      <c r="F231" s="227" t="s">
        <v>318</v>
      </c>
      <c r="G231" s="228" t="s">
        <v>141</v>
      </c>
      <c r="H231" s="229">
        <v>1656</v>
      </c>
      <c r="I231" s="230"/>
      <c r="J231" s="231">
        <f>ROUND(I231*H231,2)</f>
        <v>0</v>
      </c>
      <c r="K231" s="227" t="s">
        <v>142</v>
      </c>
      <c r="L231" s="43"/>
      <c r="M231" s="232" t="s">
        <v>1</v>
      </c>
      <c r="N231" s="233" t="s">
        <v>43</v>
      </c>
      <c r="O231" s="90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6" t="s">
        <v>96</v>
      </c>
      <c r="AT231" s="236" t="s">
        <v>138</v>
      </c>
      <c r="AU231" s="236" t="s">
        <v>87</v>
      </c>
      <c r="AY231" s="16" t="s">
        <v>136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6" t="s">
        <v>85</v>
      </c>
      <c r="BK231" s="237">
        <f>ROUND(I231*H231,2)</f>
        <v>0</v>
      </c>
      <c r="BL231" s="16" t="s">
        <v>96</v>
      </c>
      <c r="BM231" s="236" t="s">
        <v>452</v>
      </c>
    </row>
    <row r="232" spans="1:47" s="2" customFormat="1" ht="12">
      <c r="A232" s="37"/>
      <c r="B232" s="38"/>
      <c r="C232" s="39"/>
      <c r="D232" s="238" t="s">
        <v>144</v>
      </c>
      <c r="E232" s="39"/>
      <c r="F232" s="239" t="s">
        <v>320</v>
      </c>
      <c r="G232" s="39"/>
      <c r="H232" s="39"/>
      <c r="I232" s="240"/>
      <c r="J232" s="39"/>
      <c r="K232" s="39"/>
      <c r="L232" s="43"/>
      <c r="M232" s="241"/>
      <c r="N232" s="242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144</v>
      </c>
      <c r="AU232" s="16" t="s">
        <v>87</v>
      </c>
    </row>
    <row r="233" spans="1:47" s="2" customFormat="1" ht="12">
      <c r="A233" s="37"/>
      <c r="B233" s="38"/>
      <c r="C233" s="39"/>
      <c r="D233" s="243" t="s">
        <v>146</v>
      </c>
      <c r="E233" s="39"/>
      <c r="F233" s="244" t="s">
        <v>321</v>
      </c>
      <c r="G233" s="39"/>
      <c r="H233" s="39"/>
      <c r="I233" s="240"/>
      <c r="J233" s="39"/>
      <c r="K233" s="39"/>
      <c r="L233" s="43"/>
      <c r="M233" s="241"/>
      <c r="N233" s="242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146</v>
      </c>
      <c r="AU233" s="16" t="s">
        <v>87</v>
      </c>
    </row>
    <row r="234" spans="1:51" s="13" customFormat="1" ht="12">
      <c r="A234" s="13"/>
      <c r="B234" s="245"/>
      <c r="C234" s="246"/>
      <c r="D234" s="238" t="s">
        <v>148</v>
      </c>
      <c r="E234" s="247" t="s">
        <v>1</v>
      </c>
      <c r="F234" s="248" t="s">
        <v>450</v>
      </c>
      <c r="G234" s="246"/>
      <c r="H234" s="249">
        <v>1656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148</v>
      </c>
      <c r="AU234" s="255" t="s">
        <v>87</v>
      </c>
      <c r="AV234" s="13" t="s">
        <v>87</v>
      </c>
      <c r="AW234" s="13" t="s">
        <v>35</v>
      </c>
      <c r="AX234" s="13" t="s">
        <v>78</v>
      </c>
      <c r="AY234" s="255" t="s">
        <v>136</v>
      </c>
    </row>
    <row r="235" spans="1:51" s="14" customFormat="1" ht="12">
      <c r="A235" s="14"/>
      <c r="B235" s="257"/>
      <c r="C235" s="258"/>
      <c r="D235" s="238" t="s">
        <v>148</v>
      </c>
      <c r="E235" s="259" t="s">
        <v>1</v>
      </c>
      <c r="F235" s="260" t="s">
        <v>163</v>
      </c>
      <c r="G235" s="258"/>
      <c r="H235" s="261">
        <v>1656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7" t="s">
        <v>148</v>
      </c>
      <c r="AU235" s="267" t="s">
        <v>87</v>
      </c>
      <c r="AV235" s="14" t="s">
        <v>96</v>
      </c>
      <c r="AW235" s="14" t="s">
        <v>35</v>
      </c>
      <c r="AX235" s="14" t="s">
        <v>85</v>
      </c>
      <c r="AY235" s="267" t="s">
        <v>136</v>
      </c>
    </row>
    <row r="236" spans="1:63" s="12" customFormat="1" ht="22.8" customHeight="1">
      <c r="A236" s="12"/>
      <c r="B236" s="209"/>
      <c r="C236" s="210"/>
      <c r="D236" s="211" t="s">
        <v>77</v>
      </c>
      <c r="E236" s="223" t="s">
        <v>342</v>
      </c>
      <c r="F236" s="223" t="s">
        <v>343</v>
      </c>
      <c r="G236" s="210"/>
      <c r="H236" s="210"/>
      <c r="I236" s="213"/>
      <c r="J236" s="224">
        <f>BK236</f>
        <v>0</v>
      </c>
      <c r="K236" s="210"/>
      <c r="L236" s="215"/>
      <c r="M236" s="216"/>
      <c r="N236" s="217"/>
      <c r="O236" s="217"/>
      <c r="P236" s="218">
        <f>SUM(P237:P245)</f>
        <v>0</v>
      </c>
      <c r="Q236" s="217"/>
      <c r="R236" s="218">
        <f>SUM(R237:R245)</f>
        <v>0</v>
      </c>
      <c r="S236" s="217"/>
      <c r="T236" s="219">
        <f>SUM(T237:T245)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0" t="s">
        <v>85</v>
      </c>
      <c r="AT236" s="221" t="s">
        <v>77</v>
      </c>
      <c r="AU236" s="221" t="s">
        <v>85</v>
      </c>
      <c r="AY236" s="220" t="s">
        <v>136</v>
      </c>
      <c r="BK236" s="222">
        <f>SUM(BK237:BK245)</f>
        <v>0</v>
      </c>
    </row>
    <row r="237" spans="1:65" s="2" customFormat="1" ht="21.75" customHeight="1">
      <c r="A237" s="37"/>
      <c r="B237" s="38"/>
      <c r="C237" s="225" t="s">
        <v>298</v>
      </c>
      <c r="D237" s="225" t="s">
        <v>138</v>
      </c>
      <c r="E237" s="226" t="s">
        <v>345</v>
      </c>
      <c r="F237" s="227" t="s">
        <v>346</v>
      </c>
      <c r="G237" s="228" t="s">
        <v>231</v>
      </c>
      <c r="H237" s="229">
        <v>2980.8</v>
      </c>
      <c r="I237" s="230"/>
      <c r="J237" s="231">
        <f>ROUND(I237*H237,2)</f>
        <v>0</v>
      </c>
      <c r="K237" s="227" t="s">
        <v>142</v>
      </c>
      <c r="L237" s="43"/>
      <c r="M237" s="232" t="s">
        <v>1</v>
      </c>
      <c r="N237" s="233" t="s">
        <v>43</v>
      </c>
      <c r="O237" s="90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6" t="s">
        <v>96</v>
      </c>
      <c r="AT237" s="236" t="s">
        <v>138</v>
      </c>
      <c r="AU237" s="236" t="s">
        <v>87</v>
      </c>
      <c r="AY237" s="16" t="s">
        <v>136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6" t="s">
        <v>85</v>
      </c>
      <c r="BK237" s="237">
        <f>ROUND(I237*H237,2)</f>
        <v>0</v>
      </c>
      <c r="BL237" s="16" t="s">
        <v>96</v>
      </c>
      <c r="BM237" s="236" t="s">
        <v>453</v>
      </c>
    </row>
    <row r="238" spans="1:47" s="2" customFormat="1" ht="12">
      <c r="A238" s="37"/>
      <c r="B238" s="38"/>
      <c r="C238" s="39"/>
      <c r="D238" s="238" t="s">
        <v>144</v>
      </c>
      <c r="E238" s="39"/>
      <c r="F238" s="239" t="s">
        <v>348</v>
      </c>
      <c r="G238" s="39"/>
      <c r="H238" s="39"/>
      <c r="I238" s="240"/>
      <c r="J238" s="39"/>
      <c r="K238" s="39"/>
      <c r="L238" s="43"/>
      <c r="M238" s="241"/>
      <c r="N238" s="242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144</v>
      </c>
      <c r="AU238" s="16" t="s">
        <v>87</v>
      </c>
    </row>
    <row r="239" spans="1:47" s="2" customFormat="1" ht="12">
      <c r="A239" s="37"/>
      <c r="B239" s="38"/>
      <c r="C239" s="39"/>
      <c r="D239" s="243" t="s">
        <v>146</v>
      </c>
      <c r="E239" s="39"/>
      <c r="F239" s="244" t="s">
        <v>349</v>
      </c>
      <c r="G239" s="39"/>
      <c r="H239" s="39"/>
      <c r="I239" s="240"/>
      <c r="J239" s="39"/>
      <c r="K239" s="39"/>
      <c r="L239" s="43"/>
      <c r="M239" s="241"/>
      <c r="N239" s="242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146</v>
      </c>
      <c r="AU239" s="16" t="s">
        <v>87</v>
      </c>
    </row>
    <row r="240" spans="1:47" s="2" customFormat="1" ht="12">
      <c r="A240" s="37"/>
      <c r="B240" s="38"/>
      <c r="C240" s="39"/>
      <c r="D240" s="238" t="s">
        <v>160</v>
      </c>
      <c r="E240" s="39"/>
      <c r="F240" s="256" t="s">
        <v>350</v>
      </c>
      <c r="G240" s="39"/>
      <c r="H240" s="39"/>
      <c r="I240" s="240"/>
      <c r="J240" s="39"/>
      <c r="K240" s="39"/>
      <c r="L240" s="43"/>
      <c r="M240" s="241"/>
      <c r="N240" s="242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160</v>
      </c>
      <c r="AU240" s="16" t="s">
        <v>87</v>
      </c>
    </row>
    <row r="241" spans="1:51" s="13" customFormat="1" ht="12">
      <c r="A241" s="13"/>
      <c r="B241" s="245"/>
      <c r="C241" s="246"/>
      <c r="D241" s="238" t="s">
        <v>148</v>
      </c>
      <c r="E241" s="246"/>
      <c r="F241" s="248" t="s">
        <v>454</v>
      </c>
      <c r="G241" s="246"/>
      <c r="H241" s="249">
        <v>2980.8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148</v>
      </c>
      <c r="AU241" s="255" t="s">
        <v>87</v>
      </c>
      <c r="AV241" s="13" t="s">
        <v>87</v>
      </c>
      <c r="AW241" s="13" t="s">
        <v>4</v>
      </c>
      <c r="AX241" s="13" t="s">
        <v>85</v>
      </c>
      <c r="AY241" s="255" t="s">
        <v>136</v>
      </c>
    </row>
    <row r="242" spans="1:65" s="2" customFormat="1" ht="24.15" customHeight="1">
      <c r="A242" s="37"/>
      <c r="B242" s="38"/>
      <c r="C242" s="225" t="s">
        <v>304</v>
      </c>
      <c r="D242" s="225" t="s">
        <v>138</v>
      </c>
      <c r="E242" s="226" t="s">
        <v>353</v>
      </c>
      <c r="F242" s="227" t="s">
        <v>354</v>
      </c>
      <c r="G242" s="228" t="s">
        <v>231</v>
      </c>
      <c r="H242" s="229">
        <v>1490.4</v>
      </c>
      <c r="I242" s="230"/>
      <c r="J242" s="231">
        <f>ROUND(I242*H242,2)</f>
        <v>0</v>
      </c>
      <c r="K242" s="227" t="s">
        <v>142</v>
      </c>
      <c r="L242" s="43"/>
      <c r="M242" s="232" t="s">
        <v>1</v>
      </c>
      <c r="N242" s="233" t="s">
        <v>43</v>
      </c>
      <c r="O242" s="90"/>
      <c r="P242" s="234">
        <f>O242*H242</f>
        <v>0</v>
      </c>
      <c r="Q242" s="234">
        <v>0</v>
      </c>
      <c r="R242" s="234">
        <f>Q242*H242</f>
        <v>0</v>
      </c>
      <c r="S242" s="234">
        <v>0</v>
      </c>
      <c r="T242" s="23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6" t="s">
        <v>96</v>
      </c>
      <c r="AT242" s="236" t="s">
        <v>138</v>
      </c>
      <c r="AU242" s="236" t="s">
        <v>87</v>
      </c>
      <c r="AY242" s="16" t="s">
        <v>136</v>
      </c>
      <c r="BE242" s="237">
        <f>IF(N242="základní",J242,0)</f>
        <v>0</v>
      </c>
      <c r="BF242" s="237">
        <f>IF(N242="snížená",J242,0)</f>
        <v>0</v>
      </c>
      <c r="BG242" s="237">
        <f>IF(N242="zákl. přenesená",J242,0)</f>
        <v>0</v>
      </c>
      <c r="BH242" s="237">
        <f>IF(N242="sníž. přenesená",J242,0)</f>
        <v>0</v>
      </c>
      <c r="BI242" s="237">
        <f>IF(N242="nulová",J242,0)</f>
        <v>0</v>
      </c>
      <c r="BJ242" s="16" t="s">
        <v>85</v>
      </c>
      <c r="BK242" s="237">
        <f>ROUND(I242*H242,2)</f>
        <v>0</v>
      </c>
      <c r="BL242" s="16" t="s">
        <v>96</v>
      </c>
      <c r="BM242" s="236" t="s">
        <v>455</v>
      </c>
    </row>
    <row r="243" spans="1:47" s="2" customFormat="1" ht="12">
      <c r="A243" s="37"/>
      <c r="B243" s="38"/>
      <c r="C243" s="39"/>
      <c r="D243" s="238" t="s">
        <v>144</v>
      </c>
      <c r="E243" s="39"/>
      <c r="F243" s="239" t="s">
        <v>356</v>
      </c>
      <c r="G243" s="39"/>
      <c r="H243" s="39"/>
      <c r="I243" s="240"/>
      <c r="J243" s="39"/>
      <c r="K243" s="39"/>
      <c r="L243" s="43"/>
      <c r="M243" s="241"/>
      <c r="N243" s="242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144</v>
      </c>
      <c r="AU243" s="16" t="s">
        <v>87</v>
      </c>
    </row>
    <row r="244" spans="1:47" s="2" customFormat="1" ht="12">
      <c r="A244" s="37"/>
      <c r="B244" s="38"/>
      <c r="C244" s="39"/>
      <c r="D244" s="243" t="s">
        <v>146</v>
      </c>
      <c r="E244" s="39"/>
      <c r="F244" s="244" t="s">
        <v>357</v>
      </c>
      <c r="G244" s="39"/>
      <c r="H244" s="39"/>
      <c r="I244" s="240"/>
      <c r="J244" s="39"/>
      <c r="K244" s="39"/>
      <c r="L244" s="43"/>
      <c r="M244" s="241"/>
      <c r="N244" s="242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146</v>
      </c>
      <c r="AU244" s="16" t="s">
        <v>87</v>
      </c>
    </row>
    <row r="245" spans="1:47" s="2" customFormat="1" ht="12">
      <c r="A245" s="37"/>
      <c r="B245" s="38"/>
      <c r="C245" s="39"/>
      <c r="D245" s="238" t="s">
        <v>160</v>
      </c>
      <c r="E245" s="39"/>
      <c r="F245" s="256" t="s">
        <v>358</v>
      </c>
      <c r="G245" s="39"/>
      <c r="H245" s="39"/>
      <c r="I245" s="240"/>
      <c r="J245" s="39"/>
      <c r="K245" s="39"/>
      <c r="L245" s="43"/>
      <c r="M245" s="241"/>
      <c r="N245" s="242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160</v>
      </c>
      <c r="AU245" s="16" t="s">
        <v>87</v>
      </c>
    </row>
    <row r="246" spans="1:63" s="12" customFormat="1" ht="22.8" customHeight="1">
      <c r="A246" s="12"/>
      <c r="B246" s="209"/>
      <c r="C246" s="210"/>
      <c r="D246" s="211" t="s">
        <v>77</v>
      </c>
      <c r="E246" s="223" t="s">
        <v>366</v>
      </c>
      <c r="F246" s="223" t="s">
        <v>367</v>
      </c>
      <c r="G246" s="210"/>
      <c r="H246" s="210"/>
      <c r="I246" s="213"/>
      <c r="J246" s="224">
        <f>BK246</f>
        <v>0</v>
      </c>
      <c r="K246" s="210"/>
      <c r="L246" s="215"/>
      <c r="M246" s="216"/>
      <c r="N246" s="217"/>
      <c r="O246" s="217"/>
      <c r="P246" s="218">
        <f>SUM(P247:P249)</f>
        <v>0</v>
      </c>
      <c r="Q246" s="217"/>
      <c r="R246" s="218">
        <f>SUM(R247:R249)</f>
        <v>0</v>
      </c>
      <c r="S246" s="217"/>
      <c r="T246" s="219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0" t="s">
        <v>85</v>
      </c>
      <c r="AT246" s="221" t="s">
        <v>77</v>
      </c>
      <c r="AU246" s="221" t="s">
        <v>85</v>
      </c>
      <c r="AY246" s="220" t="s">
        <v>136</v>
      </c>
      <c r="BK246" s="222">
        <f>SUM(BK247:BK249)</f>
        <v>0</v>
      </c>
    </row>
    <row r="247" spans="1:65" s="2" customFormat="1" ht="33" customHeight="1">
      <c r="A247" s="37"/>
      <c r="B247" s="38"/>
      <c r="C247" s="225" t="s">
        <v>310</v>
      </c>
      <c r="D247" s="225" t="s">
        <v>138</v>
      </c>
      <c r="E247" s="226" t="s">
        <v>369</v>
      </c>
      <c r="F247" s="227" t="s">
        <v>370</v>
      </c>
      <c r="G247" s="228" t="s">
        <v>231</v>
      </c>
      <c r="H247" s="229">
        <v>1033.342</v>
      </c>
      <c r="I247" s="230"/>
      <c r="J247" s="231">
        <f>ROUND(I247*H247,2)</f>
        <v>0</v>
      </c>
      <c r="K247" s="227" t="s">
        <v>142</v>
      </c>
      <c r="L247" s="43"/>
      <c r="M247" s="232" t="s">
        <v>1</v>
      </c>
      <c r="N247" s="233" t="s">
        <v>43</v>
      </c>
      <c r="O247" s="90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6" t="s">
        <v>96</v>
      </c>
      <c r="AT247" s="236" t="s">
        <v>138</v>
      </c>
      <c r="AU247" s="236" t="s">
        <v>87</v>
      </c>
      <c r="AY247" s="16" t="s">
        <v>136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6" t="s">
        <v>85</v>
      </c>
      <c r="BK247" s="237">
        <f>ROUND(I247*H247,2)</f>
        <v>0</v>
      </c>
      <c r="BL247" s="16" t="s">
        <v>96</v>
      </c>
      <c r="BM247" s="236" t="s">
        <v>456</v>
      </c>
    </row>
    <row r="248" spans="1:47" s="2" customFormat="1" ht="12">
      <c r="A248" s="37"/>
      <c r="B248" s="38"/>
      <c r="C248" s="39"/>
      <c r="D248" s="238" t="s">
        <v>144</v>
      </c>
      <c r="E248" s="39"/>
      <c r="F248" s="239" t="s">
        <v>372</v>
      </c>
      <c r="G248" s="39"/>
      <c r="H248" s="39"/>
      <c r="I248" s="240"/>
      <c r="J248" s="39"/>
      <c r="K248" s="39"/>
      <c r="L248" s="43"/>
      <c r="M248" s="241"/>
      <c r="N248" s="242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144</v>
      </c>
      <c r="AU248" s="16" t="s">
        <v>87</v>
      </c>
    </row>
    <row r="249" spans="1:47" s="2" customFormat="1" ht="12">
      <c r="A249" s="37"/>
      <c r="B249" s="38"/>
      <c r="C249" s="39"/>
      <c r="D249" s="243" t="s">
        <v>146</v>
      </c>
      <c r="E249" s="39"/>
      <c r="F249" s="244" t="s">
        <v>373</v>
      </c>
      <c r="G249" s="39"/>
      <c r="H249" s="39"/>
      <c r="I249" s="240"/>
      <c r="J249" s="39"/>
      <c r="K249" s="39"/>
      <c r="L249" s="43"/>
      <c r="M249" s="278"/>
      <c r="N249" s="279"/>
      <c r="O249" s="280"/>
      <c r="P249" s="280"/>
      <c r="Q249" s="280"/>
      <c r="R249" s="280"/>
      <c r="S249" s="280"/>
      <c r="T249" s="28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146</v>
      </c>
      <c r="AU249" s="16" t="s">
        <v>87</v>
      </c>
    </row>
    <row r="250" spans="1:31" s="2" customFormat="1" ht="6.95" customHeight="1">
      <c r="A250" s="37"/>
      <c r="B250" s="65"/>
      <c r="C250" s="66"/>
      <c r="D250" s="66"/>
      <c r="E250" s="66"/>
      <c r="F250" s="66"/>
      <c r="G250" s="66"/>
      <c r="H250" s="66"/>
      <c r="I250" s="66"/>
      <c r="J250" s="66"/>
      <c r="K250" s="66"/>
      <c r="L250" s="43"/>
      <c r="M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</sheetData>
  <sheetProtection password="CC35" sheet="1" objects="1" scenarios="1" formatColumns="0" formatRows="0" autoFilter="0"/>
  <autoFilter ref="C125:K2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1" r:id="rId1" display="https://podminky.urs.cz/item/CS_URS_2023_02/113107223"/>
    <hyperlink ref="F137" r:id="rId2" display="https://podminky.urs.cz/item/CS_URS_2023_02/113154365"/>
    <hyperlink ref="F143" r:id="rId3" display="https://podminky.urs.cz/item/CS_URS_2023_02/119001401"/>
    <hyperlink ref="F146" r:id="rId4" display="https://podminky.urs.cz/item/CS_URS_2023_02/119001405"/>
    <hyperlink ref="F149" r:id="rId5" display="https://podminky.urs.cz/item/CS_URS_2023_02/119001422"/>
    <hyperlink ref="F152" r:id="rId6" display="https://podminky.urs.cz/item/CS_URS_2023_02/122452205"/>
    <hyperlink ref="F158" r:id="rId7" display="https://podminky.urs.cz/item/CS_URS_2023_02/129001101"/>
    <hyperlink ref="F162" r:id="rId8" display="https://podminky.urs.cz/item/CS_URS_2023_02/162751137"/>
    <hyperlink ref="F167" r:id="rId9" display="https://podminky.urs.cz/item/CS_URS_2023_02/171152111"/>
    <hyperlink ref="F175" r:id="rId10" display="https://podminky.urs.cz/item/CS_URS_2023_02/171201231"/>
    <hyperlink ref="F180" r:id="rId11" display="https://podminky.urs.cz/item/CS_URS_2023_02/171251201"/>
    <hyperlink ref="F185" r:id="rId12" display="https://podminky.urs.cz/item/CS_URS_2023_02/181252305"/>
    <hyperlink ref="F191" r:id="rId13" display="https://podminky.urs.cz/item/CS_URS_2023_02/213141112"/>
    <hyperlink ref="F200" r:id="rId14" display="https://podminky.urs.cz/item/CS_URS_2023_02/564851111"/>
    <hyperlink ref="F205" r:id="rId15" display="https://podminky.urs.cz/item/CS_URS_2023_02/565156121"/>
    <hyperlink ref="F210" r:id="rId16" display="https://podminky.urs.cz/item/CS_URS_2023_02/567522124"/>
    <hyperlink ref="F223" r:id="rId17" display="https://podminky.urs.cz/item/CS_URS_2023_02/573191111"/>
    <hyperlink ref="F228" r:id="rId18" display="https://podminky.urs.cz/item/CS_URS_2023_02/573231107"/>
    <hyperlink ref="F233" r:id="rId19" display="https://podminky.urs.cz/item/CS_URS_2023_02/577134121"/>
    <hyperlink ref="F239" r:id="rId20" display="https://podminky.urs.cz/item/CS_URS_2023_02/997221551"/>
    <hyperlink ref="F244" r:id="rId21" display="https://podminky.urs.cz/item/CS_URS_2023_02/997221611"/>
    <hyperlink ref="F249" r:id="rId22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NOTEBOOK3A\Notebook3</dc:creator>
  <cp:keywords/>
  <dc:description/>
  <cp:lastModifiedBy>NOTEBOOK3A\Notebook3</cp:lastModifiedBy>
  <dcterms:created xsi:type="dcterms:W3CDTF">2024-02-08T10:09:20Z</dcterms:created>
  <dcterms:modified xsi:type="dcterms:W3CDTF">2024-02-08T10:09:26Z</dcterms:modified>
  <cp:category/>
  <cp:version/>
  <cp:contentType/>
  <cp:contentStatus/>
</cp:coreProperties>
</file>