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MDB/Parkoviště/ZD/"/>
    </mc:Choice>
  </mc:AlternateContent>
  <xr:revisionPtr revIDLastSave="0" documentId="8_{A59F6171-7D81-4598-86BA-36B1D346DA9E}" xr6:coauthVersionLast="47" xr6:coauthVersionMax="47" xr10:uidLastSave="{00000000-0000-0000-0000-000000000000}"/>
  <workbookProtection workbookAlgorithmName="SHA-512" workbookHashValue="DZq9uq1usOcIC4S+4/TkBorz4eIYIotMTNbz0V3FN5Y6zk401Ff3ughM6tJnh5LWawkUXGRPEfkoJf5/asTsfg==" workbookSaltValue="C0CmmXGseucmjpBuNJFXuw==" workbookSpinCount="100000" lockStructure="1"/>
  <bookViews>
    <workbookView xWindow="-108" yWindow="-108" windowWidth="23256" windowHeight="12456" activeTab="5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01 SO 01 Pol" sheetId="13" r:id="rId4"/>
    <sheet name="SO 02 SO 02 Pol" sheetId="14" r:id="rId5"/>
    <sheet name="SO 03 SO 03 Pol" sheetId="15" r:id="rId6"/>
    <sheet name="SO 04 SO 04 Pol" sheetId="16" r:id="rId7"/>
    <sheet name="SO 05 SO 05 Pol" sheetId="17" r:id="rId8"/>
    <sheet name="SO 06 SO 06 Pol" sheetId="18" r:id="rId9"/>
  </sheets>
  <externalReferences>
    <externalReference r:id="rId10"/>
  </externalReferences>
  <definedNames>
    <definedName name="CelkemDPHVypocet" localSheetId="0">Stavba!$H$55</definedName>
    <definedName name="CenaCelkem">Stavba!$G$29</definedName>
    <definedName name="CenaCelkemBezDPH">Stavba!$G$28</definedName>
    <definedName name="CenaCelkemVypocet" localSheetId="0">Stavba!$I$55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SO 01 Pol'!$1:$7</definedName>
    <definedName name="_xlnm.Print_Titles" localSheetId="4">'SO 02 SO 02 Pol'!$1:$7</definedName>
    <definedName name="_xlnm.Print_Titles" localSheetId="5">'SO 03 SO 03 Pol'!$1:$7</definedName>
    <definedName name="_xlnm.Print_Titles" localSheetId="6">'SO 04 SO 04 Pol'!$1:$7</definedName>
    <definedName name="_xlnm.Print_Titles" localSheetId="7">'SO 05 SO 05 Pol'!$1:$7</definedName>
    <definedName name="_xlnm.Print_Titles" localSheetId="8">'SO 06 SO 06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Naklady'!$A$1:$X$38</definedName>
    <definedName name="_xlnm.Print_Area" localSheetId="3">'SO 01 SO 01 Pol'!$A$1:$X$86</definedName>
    <definedName name="_xlnm.Print_Area" localSheetId="4">'SO 02 SO 02 Pol'!$A$1:$X$352</definedName>
    <definedName name="_xlnm.Print_Area" localSheetId="5">'SO 03 SO 03 Pol'!$A$1:$X$294</definedName>
    <definedName name="_xlnm.Print_Area" localSheetId="6">'SO 04 SO 04 Pol'!$A$1:$X$122</definedName>
    <definedName name="_xlnm.Print_Area" localSheetId="7">'SO 05 SO 05 Pol'!$A$1:$X$74</definedName>
    <definedName name="_xlnm.Print_Area" localSheetId="8">'SO 06 SO 06 Pol'!$A$1:$X$79</definedName>
    <definedName name="_xlnm.Print_Area" localSheetId="0">Stavba!$A$1:$J$99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Stavba!$F$55</definedName>
    <definedName name="ZakladDPHZakl">Stavba!$G$25</definedName>
    <definedName name="ZakladDPHZaklVypocet" localSheetId="0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3" i="15" l="1"/>
  <c r="BA70" i="18" l="1"/>
  <c r="BA60" i="18"/>
  <c r="BA52" i="18"/>
  <c r="G9" i="18"/>
  <c r="G8" i="18" s="1"/>
  <c r="I9" i="18"/>
  <c r="I8" i="18" s="1"/>
  <c r="K9" i="18"/>
  <c r="K8" i="18" s="1"/>
  <c r="M9" i="18"/>
  <c r="M8" i="18" s="1"/>
  <c r="O9" i="18"/>
  <c r="O8" i="18" s="1"/>
  <c r="Q9" i="18"/>
  <c r="Q8" i="18" s="1"/>
  <c r="V9" i="18"/>
  <c r="V8" i="18" s="1"/>
  <c r="G28" i="18"/>
  <c r="I28" i="18"/>
  <c r="K28" i="18"/>
  <c r="M28" i="18"/>
  <c r="O28" i="18"/>
  <c r="Q28" i="18"/>
  <c r="V28" i="18"/>
  <c r="G36" i="18"/>
  <c r="M36" i="18" s="1"/>
  <c r="I36" i="18"/>
  <c r="K36" i="18"/>
  <c r="O36" i="18"/>
  <c r="Q36" i="18"/>
  <c r="V36" i="18"/>
  <c r="G44" i="18"/>
  <c r="M44" i="18" s="1"/>
  <c r="I44" i="18"/>
  <c r="K44" i="18"/>
  <c r="O44" i="18"/>
  <c r="Q44" i="18"/>
  <c r="V44" i="18"/>
  <c r="G51" i="18"/>
  <c r="M51" i="18" s="1"/>
  <c r="I51" i="18"/>
  <c r="K51" i="18"/>
  <c r="O51" i="18"/>
  <c r="Q51" i="18"/>
  <c r="V51" i="18"/>
  <c r="G59" i="18"/>
  <c r="M59" i="18" s="1"/>
  <c r="I59" i="18"/>
  <c r="K59" i="18"/>
  <c r="O59" i="18"/>
  <c r="Q59" i="18"/>
  <c r="V59" i="18"/>
  <c r="G69" i="18"/>
  <c r="M69" i="18" s="1"/>
  <c r="I69" i="18"/>
  <c r="K69" i="18"/>
  <c r="O69" i="18"/>
  <c r="Q69" i="18"/>
  <c r="V69" i="18"/>
  <c r="AE78" i="18"/>
  <c r="F54" i="1" s="1"/>
  <c r="G9" i="17"/>
  <c r="M9" i="17" s="1"/>
  <c r="I9" i="17"/>
  <c r="K9" i="17"/>
  <c r="O9" i="17"/>
  <c r="Q9" i="17"/>
  <c r="V9" i="17"/>
  <c r="G11" i="17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M64" i="17" s="1"/>
  <c r="I64" i="17"/>
  <c r="K64" i="17"/>
  <c r="O64" i="17"/>
  <c r="Q64" i="17"/>
  <c r="V64" i="17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AE73" i="17"/>
  <c r="F52" i="1" s="1"/>
  <c r="G9" i="16"/>
  <c r="M9" i="16" s="1"/>
  <c r="I9" i="16"/>
  <c r="K9" i="16"/>
  <c r="O9" i="16"/>
  <c r="Q9" i="16"/>
  <c r="V9" i="16"/>
  <c r="G11" i="16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31" i="16"/>
  <c r="M31" i="16" s="1"/>
  <c r="I31" i="16"/>
  <c r="K31" i="16"/>
  <c r="O31" i="16"/>
  <c r="Q31" i="16"/>
  <c r="V31" i="16"/>
  <c r="G34" i="16"/>
  <c r="M34" i="16" s="1"/>
  <c r="I34" i="16"/>
  <c r="K34" i="16"/>
  <c r="O34" i="16"/>
  <c r="Q34" i="16"/>
  <c r="V34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7" i="16"/>
  <c r="M47" i="16" s="1"/>
  <c r="I47" i="16"/>
  <c r="K47" i="16"/>
  <c r="O47" i="16"/>
  <c r="Q47" i="16"/>
  <c r="V47" i="16"/>
  <c r="G49" i="16"/>
  <c r="I49" i="16"/>
  <c r="K49" i="16"/>
  <c r="K46" i="16" s="1"/>
  <c r="O49" i="16"/>
  <c r="Q49" i="16"/>
  <c r="V49" i="16"/>
  <c r="G52" i="16"/>
  <c r="M52" i="16" s="1"/>
  <c r="I52" i="16"/>
  <c r="K52" i="16"/>
  <c r="O52" i="16"/>
  <c r="Q52" i="16"/>
  <c r="V52" i="16"/>
  <c r="G55" i="16"/>
  <c r="M55" i="16" s="1"/>
  <c r="I55" i="16"/>
  <c r="K55" i="16"/>
  <c r="O55" i="16"/>
  <c r="Q55" i="16"/>
  <c r="V55" i="16"/>
  <c r="G57" i="16"/>
  <c r="I57" i="16"/>
  <c r="K57" i="16"/>
  <c r="O57" i="16"/>
  <c r="Q57" i="16"/>
  <c r="V57" i="16"/>
  <c r="G59" i="16"/>
  <c r="I59" i="16"/>
  <c r="K59" i="16"/>
  <c r="M59" i="16"/>
  <c r="O59" i="16"/>
  <c r="Q59" i="16"/>
  <c r="V59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I67" i="16"/>
  <c r="K67" i="16"/>
  <c r="M67" i="16"/>
  <c r="O67" i="16"/>
  <c r="Q67" i="16"/>
  <c r="V67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M73" i="16" s="1"/>
  <c r="I73" i="16"/>
  <c r="K73" i="16"/>
  <c r="O73" i="16"/>
  <c r="Q73" i="16"/>
  <c r="V73" i="16"/>
  <c r="G75" i="16"/>
  <c r="M75" i="16" s="1"/>
  <c r="I75" i="16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Q83" i="16"/>
  <c r="V83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9" i="16"/>
  <c r="M89" i="16" s="1"/>
  <c r="I89" i="16"/>
  <c r="K89" i="16"/>
  <c r="O89" i="16"/>
  <c r="Q89" i="16"/>
  <c r="V89" i="16"/>
  <c r="G91" i="16"/>
  <c r="I91" i="16"/>
  <c r="K91" i="16"/>
  <c r="M91" i="16"/>
  <c r="O91" i="16"/>
  <c r="Q91" i="16"/>
  <c r="V91" i="16"/>
  <c r="G93" i="16"/>
  <c r="M93" i="16" s="1"/>
  <c r="I93" i="16"/>
  <c r="K93" i="16"/>
  <c r="O93" i="16"/>
  <c r="Q93" i="16"/>
  <c r="V93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G101" i="16"/>
  <c r="M101" i="16" s="1"/>
  <c r="I101" i="16"/>
  <c r="K101" i="16"/>
  <c r="O101" i="16"/>
  <c r="Q101" i="16"/>
  <c r="V101" i="16"/>
  <c r="G103" i="16"/>
  <c r="I103" i="16"/>
  <c r="K103" i="16"/>
  <c r="M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M107" i="16" s="1"/>
  <c r="I107" i="16"/>
  <c r="K107" i="16"/>
  <c r="O107" i="16"/>
  <c r="Q107" i="16"/>
  <c r="V107" i="16"/>
  <c r="G109" i="16"/>
  <c r="M109" i="16" s="1"/>
  <c r="I109" i="16"/>
  <c r="K109" i="16"/>
  <c r="O109" i="16"/>
  <c r="Q109" i="16"/>
  <c r="V109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M115" i="16" s="1"/>
  <c r="I115" i="16"/>
  <c r="K115" i="16"/>
  <c r="O115" i="16"/>
  <c r="Q115" i="16"/>
  <c r="V115" i="16"/>
  <c r="V117" i="16"/>
  <c r="G118" i="16"/>
  <c r="G117" i="16" s="1"/>
  <c r="I118" i="16"/>
  <c r="I117" i="16" s="1"/>
  <c r="K118" i="16"/>
  <c r="K117" i="16" s="1"/>
  <c r="M118" i="16"/>
  <c r="M117" i="16" s="1"/>
  <c r="O118" i="16"/>
  <c r="O117" i="16" s="1"/>
  <c r="Q118" i="16"/>
  <c r="Q117" i="16" s="1"/>
  <c r="V118" i="16"/>
  <c r="AE121" i="16"/>
  <c r="F50" i="1" s="1"/>
  <c r="BA268" i="15"/>
  <c r="BA215" i="15"/>
  <c r="BA180" i="15"/>
  <c r="BA154" i="15"/>
  <c r="BA148" i="15"/>
  <c r="BA143" i="15"/>
  <c r="BA138" i="15"/>
  <c r="BA133" i="15"/>
  <c r="BA128" i="15"/>
  <c r="BA108" i="15"/>
  <c r="BA89" i="15"/>
  <c r="BA84" i="15"/>
  <c r="BA29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28" i="15"/>
  <c r="I28" i="15"/>
  <c r="K28" i="15"/>
  <c r="M28" i="15"/>
  <c r="O28" i="15"/>
  <c r="Q28" i="15"/>
  <c r="V28" i="15"/>
  <c r="G36" i="15"/>
  <c r="M36" i="15" s="1"/>
  <c r="I36" i="15"/>
  <c r="K36" i="15"/>
  <c r="O36" i="15"/>
  <c r="Q36" i="15"/>
  <c r="V36" i="15"/>
  <c r="G44" i="15"/>
  <c r="I44" i="15"/>
  <c r="K44" i="15"/>
  <c r="M44" i="15"/>
  <c r="O44" i="15"/>
  <c r="Q44" i="15"/>
  <c r="V44" i="15"/>
  <c r="G52" i="15"/>
  <c r="M52" i="15" s="1"/>
  <c r="I52" i="15"/>
  <c r="K52" i="15"/>
  <c r="O52" i="15"/>
  <c r="Q52" i="15"/>
  <c r="V52" i="15"/>
  <c r="G58" i="15"/>
  <c r="I58" i="15"/>
  <c r="K58" i="15"/>
  <c r="M58" i="15"/>
  <c r="O58" i="15"/>
  <c r="Q58" i="15"/>
  <c r="V58" i="15"/>
  <c r="G66" i="15"/>
  <c r="M66" i="15" s="1"/>
  <c r="I66" i="15"/>
  <c r="K66" i="15"/>
  <c r="O66" i="15"/>
  <c r="Q66" i="15"/>
  <c r="V66" i="15"/>
  <c r="G71" i="15"/>
  <c r="M71" i="15" s="1"/>
  <c r="I71" i="15"/>
  <c r="K71" i="15"/>
  <c r="O71" i="15"/>
  <c r="O65" i="15" s="1"/>
  <c r="Q71" i="15"/>
  <c r="V71" i="15"/>
  <c r="G76" i="15"/>
  <c r="M76" i="15" s="1"/>
  <c r="I76" i="15"/>
  <c r="K76" i="15"/>
  <c r="O76" i="15"/>
  <c r="Q76" i="15"/>
  <c r="V76" i="15"/>
  <c r="G83" i="15"/>
  <c r="M83" i="15" s="1"/>
  <c r="I83" i="15"/>
  <c r="K83" i="15"/>
  <c r="O83" i="15"/>
  <c r="Q83" i="15"/>
  <c r="V83" i="15"/>
  <c r="G88" i="15"/>
  <c r="M88" i="15" s="1"/>
  <c r="I88" i="15"/>
  <c r="K88" i="15"/>
  <c r="O88" i="15"/>
  <c r="Q88" i="15"/>
  <c r="V88" i="15"/>
  <c r="G94" i="15"/>
  <c r="M94" i="15" s="1"/>
  <c r="I94" i="15"/>
  <c r="K94" i="15"/>
  <c r="O94" i="15"/>
  <c r="Q94" i="15"/>
  <c r="V94" i="15"/>
  <c r="G102" i="15"/>
  <c r="I102" i="15"/>
  <c r="K102" i="15"/>
  <c r="O102" i="15"/>
  <c r="Q102" i="15"/>
  <c r="V102" i="15"/>
  <c r="G107" i="15"/>
  <c r="I107" i="15"/>
  <c r="K107" i="15"/>
  <c r="M107" i="15"/>
  <c r="O107" i="15"/>
  <c r="Q107" i="15"/>
  <c r="V107" i="15"/>
  <c r="G113" i="15"/>
  <c r="M113" i="15" s="1"/>
  <c r="I113" i="15"/>
  <c r="K113" i="15"/>
  <c r="O113" i="15"/>
  <c r="Q113" i="15"/>
  <c r="V113" i="15"/>
  <c r="G118" i="15"/>
  <c r="M118" i="15" s="1"/>
  <c r="I118" i="15"/>
  <c r="K118" i="15"/>
  <c r="O118" i="15"/>
  <c r="Q118" i="15"/>
  <c r="V118" i="15"/>
  <c r="G123" i="15"/>
  <c r="M123" i="15" s="1"/>
  <c r="I123" i="15"/>
  <c r="K123" i="15"/>
  <c r="O123" i="15"/>
  <c r="Q123" i="15"/>
  <c r="V123" i="15"/>
  <c r="G127" i="15"/>
  <c r="M127" i="15" s="1"/>
  <c r="I127" i="15"/>
  <c r="K127" i="15"/>
  <c r="O127" i="15"/>
  <c r="Q127" i="15"/>
  <c r="V127" i="15"/>
  <c r="G132" i="15"/>
  <c r="M132" i="15" s="1"/>
  <c r="I132" i="15"/>
  <c r="K132" i="15"/>
  <c r="O132" i="15"/>
  <c r="Q132" i="15"/>
  <c r="V132" i="15"/>
  <c r="G137" i="15"/>
  <c r="M137" i="15" s="1"/>
  <c r="I137" i="15"/>
  <c r="K137" i="15"/>
  <c r="O137" i="15"/>
  <c r="Q137" i="15"/>
  <c r="V137" i="15"/>
  <c r="G142" i="15"/>
  <c r="M142" i="15" s="1"/>
  <c r="I142" i="15"/>
  <c r="K142" i="15"/>
  <c r="O142" i="15"/>
  <c r="Q142" i="15"/>
  <c r="V142" i="15"/>
  <c r="G147" i="15"/>
  <c r="M147" i="15" s="1"/>
  <c r="I147" i="15"/>
  <c r="K147" i="15"/>
  <c r="O147" i="15"/>
  <c r="Q147" i="15"/>
  <c r="V147" i="15"/>
  <c r="G153" i="15"/>
  <c r="G152" i="15" s="1"/>
  <c r="I85" i="1" s="1"/>
  <c r="I153" i="15"/>
  <c r="I152" i="15" s="1"/>
  <c r="K153" i="15"/>
  <c r="K152" i="15" s="1"/>
  <c r="O153" i="15"/>
  <c r="O152" i="15" s="1"/>
  <c r="Q153" i="15"/>
  <c r="Q152" i="15" s="1"/>
  <c r="V153" i="15"/>
  <c r="V152" i="15" s="1"/>
  <c r="I158" i="15"/>
  <c r="G159" i="15"/>
  <c r="G158" i="15" s="1"/>
  <c r="I159" i="15"/>
  <c r="K159" i="15"/>
  <c r="K158" i="15" s="1"/>
  <c r="O159" i="15"/>
  <c r="O158" i="15" s="1"/>
  <c r="Q159" i="15"/>
  <c r="Q158" i="15" s="1"/>
  <c r="V159" i="15"/>
  <c r="V158" i="15" s="1"/>
  <c r="G164" i="15"/>
  <c r="I164" i="15"/>
  <c r="K164" i="15"/>
  <c r="O164" i="15"/>
  <c r="Q164" i="15"/>
  <c r="V164" i="15"/>
  <c r="G169" i="15"/>
  <c r="M169" i="15" s="1"/>
  <c r="I169" i="15"/>
  <c r="K169" i="15"/>
  <c r="O169" i="15"/>
  <c r="Q169" i="15"/>
  <c r="V169" i="15"/>
  <c r="G173" i="15"/>
  <c r="M173" i="15" s="1"/>
  <c r="I173" i="15"/>
  <c r="K173" i="15"/>
  <c r="O173" i="15"/>
  <c r="Q173" i="15"/>
  <c r="V173" i="15"/>
  <c r="Q178" i="15"/>
  <c r="G179" i="15"/>
  <c r="G178" i="15" s="1"/>
  <c r="I179" i="15"/>
  <c r="I178" i="15" s="1"/>
  <c r="K179" i="15"/>
  <c r="K178" i="15" s="1"/>
  <c r="O179" i="15"/>
  <c r="O178" i="15" s="1"/>
  <c r="Q179" i="15"/>
  <c r="V179" i="15"/>
  <c r="V178" i="15" s="1"/>
  <c r="G186" i="15"/>
  <c r="I186" i="15"/>
  <c r="K186" i="15"/>
  <c r="O186" i="15"/>
  <c r="Q186" i="15"/>
  <c r="V186" i="15"/>
  <c r="V185" i="15" s="1"/>
  <c r="G192" i="15"/>
  <c r="M192" i="15" s="1"/>
  <c r="I192" i="15"/>
  <c r="K192" i="15"/>
  <c r="O192" i="15"/>
  <c r="Q192" i="15"/>
  <c r="V192" i="15"/>
  <c r="G198" i="15"/>
  <c r="M198" i="15" s="1"/>
  <c r="I198" i="15"/>
  <c r="K198" i="15"/>
  <c r="O198" i="15"/>
  <c r="Q198" i="15"/>
  <c r="V198" i="15"/>
  <c r="G202" i="15"/>
  <c r="I202" i="15"/>
  <c r="K202" i="15"/>
  <c r="O202" i="15"/>
  <c r="Q202" i="15"/>
  <c r="V202" i="15"/>
  <c r="G206" i="15"/>
  <c r="I206" i="15"/>
  <c r="K206" i="15"/>
  <c r="M206" i="15"/>
  <c r="O206" i="15"/>
  <c r="Q206" i="15"/>
  <c r="V206" i="15"/>
  <c r="G210" i="15"/>
  <c r="M210" i="15" s="1"/>
  <c r="I210" i="15"/>
  <c r="K210" i="15"/>
  <c r="O210" i="15"/>
  <c r="Q210" i="15"/>
  <c r="V210" i="15"/>
  <c r="G214" i="15"/>
  <c r="I214" i="15"/>
  <c r="K214" i="15"/>
  <c r="M214" i="15"/>
  <c r="O214" i="15"/>
  <c r="Q214" i="15"/>
  <c r="V214" i="15"/>
  <c r="G219" i="15"/>
  <c r="M219" i="15" s="1"/>
  <c r="I219" i="15"/>
  <c r="K219" i="15"/>
  <c r="O219" i="15"/>
  <c r="Q219" i="15"/>
  <c r="V219" i="15"/>
  <c r="G223" i="15"/>
  <c r="M223" i="15" s="1"/>
  <c r="I223" i="15"/>
  <c r="K223" i="15"/>
  <c r="O223" i="15"/>
  <c r="Q223" i="15"/>
  <c r="V223" i="15"/>
  <c r="G227" i="15"/>
  <c r="M227" i="15" s="1"/>
  <c r="I227" i="15"/>
  <c r="K227" i="15"/>
  <c r="O227" i="15"/>
  <c r="Q227" i="15"/>
  <c r="V227" i="15"/>
  <c r="G231" i="15"/>
  <c r="I231" i="15"/>
  <c r="K231" i="15"/>
  <c r="K230" i="15" s="1"/>
  <c r="M231" i="15"/>
  <c r="O231" i="15"/>
  <c r="Q231" i="15"/>
  <c r="Q230" i="15" s="1"/>
  <c r="V231" i="15"/>
  <c r="G243" i="15"/>
  <c r="M243" i="15" s="1"/>
  <c r="I243" i="15"/>
  <c r="K243" i="15"/>
  <c r="O243" i="15"/>
  <c r="Q243" i="15"/>
  <c r="V243" i="15"/>
  <c r="G256" i="15"/>
  <c r="M256" i="15" s="1"/>
  <c r="I256" i="15"/>
  <c r="I255" i="15" s="1"/>
  <c r="K256" i="15"/>
  <c r="O256" i="15"/>
  <c r="Q256" i="15"/>
  <c r="Q255" i="15" s="1"/>
  <c r="V256" i="15"/>
  <c r="G261" i="15"/>
  <c r="M261" i="15" s="1"/>
  <c r="I261" i="15"/>
  <c r="K261" i="15"/>
  <c r="O261" i="15"/>
  <c r="Q261" i="15"/>
  <c r="V261" i="15"/>
  <c r="G267" i="15"/>
  <c r="G266" i="15" s="1"/>
  <c r="I94" i="1" s="1"/>
  <c r="I267" i="15"/>
  <c r="K267" i="15"/>
  <c r="O267" i="15"/>
  <c r="Q267" i="15"/>
  <c r="V267" i="15"/>
  <c r="I273" i="15"/>
  <c r="K273" i="15"/>
  <c r="M273" i="15"/>
  <c r="O273" i="15"/>
  <c r="Q273" i="15"/>
  <c r="V273" i="15"/>
  <c r="G277" i="15"/>
  <c r="M277" i="15" s="1"/>
  <c r="I277" i="15"/>
  <c r="K277" i="15"/>
  <c r="O277" i="15"/>
  <c r="Q277" i="15"/>
  <c r="V277" i="15"/>
  <c r="G282" i="15"/>
  <c r="M282" i="15" s="1"/>
  <c r="I282" i="15"/>
  <c r="K282" i="15"/>
  <c r="O282" i="15"/>
  <c r="Q282" i="15"/>
  <c r="V282" i="15"/>
  <c r="V276" i="15" s="1"/>
  <c r="G287" i="15"/>
  <c r="M287" i="15" s="1"/>
  <c r="I287" i="15"/>
  <c r="K287" i="15"/>
  <c r="O287" i="15"/>
  <c r="Q287" i="15"/>
  <c r="V287" i="15"/>
  <c r="AE293" i="15"/>
  <c r="F48" i="1" s="1"/>
  <c r="BA318" i="14"/>
  <c r="BA177" i="14"/>
  <c r="BA128" i="14"/>
  <c r="G8" i="14"/>
  <c r="K8" i="14"/>
  <c r="O8" i="14"/>
  <c r="V8" i="14"/>
  <c r="G9" i="14"/>
  <c r="I9" i="14"/>
  <c r="I8" i="14" s="1"/>
  <c r="K9" i="14"/>
  <c r="M9" i="14"/>
  <c r="M8" i="14" s="1"/>
  <c r="O9" i="14"/>
  <c r="Q9" i="14"/>
  <c r="Q8" i="14" s="1"/>
  <c r="V9" i="14"/>
  <c r="G28" i="14"/>
  <c r="M28" i="14" s="1"/>
  <c r="I28" i="14"/>
  <c r="K28" i="14"/>
  <c r="O28" i="14"/>
  <c r="Q28" i="14"/>
  <c r="Q27" i="14" s="1"/>
  <c r="V28" i="14"/>
  <c r="G41" i="14"/>
  <c r="M41" i="14" s="1"/>
  <c r="I41" i="14"/>
  <c r="K41" i="14"/>
  <c r="O41" i="14"/>
  <c r="Q41" i="14"/>
  <c r="V41" i="14"/>
  <c r="G55" i="14"/>
  <c r="I55" i="14"/>
  <c r="K55" i="14"/>
  <c r="O55" i="14"/>
  <c r="Q55" i="14"/>
  <c r="V55" i="14"/>
  <c r="G70" i="14"/>
  <c r="M70" i="14" s="1"/>
  <c r="I70" i="14"/>
  <c r="K70" i="14"/>
  <c r="O70" i="14"/>
  <c r="Q70" i="14"/>
  <c r="V70" i="14"/>
  <c r="G75" i="14"/>
  <c r="M75" i="14" s="1"/>
  <c r="I75" i="14"/>
  <c r="K75" i="14"/>
  <c r="O75" i="14"/>
  <c r="Q75" i="14"/>
  <c r="V75" i="14"/>
  <c r="G79" i="14"/>
  <c r="M79" i="14" s="1"/>
  <c r="I79" i="14"/>
  <c r="K79" i="14"/>
  <c r="O79" i="14"/>
  <c r="Q79" i="14"/>
  <c r="V79" i="14"/>
  <c r="G83" i="14"/>
  <c r="M83" i="14" s="1"/>
  <c r="I83" i="14"/>
  <c r="K83" i="14"/>
  <c r="O83" i="14"/>
  <c r="Q83" i="14"/>
  <c r="V83" i="14"/>
  <c r="G98" i="14"/>
  <c r="I98" i="14"/>
  <c r="K98" i="14"/>
  <c r="O98" i="14"/>
  <c r="Q98" i="14"/>
  <c r="V98" i="14"/>
  <c r="G104" i="14"/>
  <c r="I104" i="14"/>
  <c r="K104" i="14"/>
  <c r="M104" i="14"/>
  <c r="O104" i="14"/>
  <c r="Q104" i="14"/>
  <c r="V104" i="14"/>
  <c r="G110" i="14"/>
  <c r="M110" i="14" s="1"/>
  <c r="I110" i="14"/>
  <c r="K110" i="14"/>
  <c r="O110" i="14"/>
  <c r="Q110" i="14"/>
  <c r="V110" i="14"/>
  <c r="G116" i="14"/>
  <c r="M116" i="14" s="1"/>
  <c r="I116" i="14"/>
  <c r="K116" i="14"/>
  <c r="O116" i="14"/>
  <c r="Q116" i="14"/>
  <c r="V116" i="14"/>
  <c r="G127" i="14"/>
  <c r="M127" i="14" s="1"/>
  <c r="I127" i="14"/>
  <c r="K127" i="14"/>
  <c r="O127" i="14"/>
  <c r="Q127" i="14"/>
  <c r="V127" i="14"/>
  <c r="G134" i="14"/>
  <c r="M134" i="14" s="1"/>
  <c r="I134" i="14"/>
  <c r="K134" i="14"/>
  <c r="O134" i="14"/>
  <c r="Q134" i="14"/>
  <c r="V134" i="14"/>
  <c r="G143" i="14"/>
  <c r="M143" i="14" s="1"/>
  <c r="I143" i="14"/>
  <c r="K143" i="14"/>
  <c r="O143" i="14"/>
  <c r="Q143" i="14"/>
  <c r="V143" i="14"/>
  <c r="G149" i="14"/>
  <c r="M149" i="14" s="1"/>
  <c r="I149" i="14"/>
  <c r="K149" i="14"/>
  <c r="O149" i="14"/>
  <c r="Q149" i="14"/>
  <c r="V149" i="14"/>
  <c r="G153" i="14"/>
  <c r="M153" i="14" s="1"/>
  <c r="I153" i="14"/>
  <c r="K153" i="14"/>
  <c r="O153" i="14"/>
  <c r="Q153" i="14"/>
  <c r="V153" i="14"/>
  <c r="G161" i="14"/>
  <c r="I161" i="14"/>
  <c r="K161" i="14"/>
  <c r="M161" i="14"/>
  <c r="O161" i="14"/>
  <c r="Q161" i="14"/>
  <c r="V161" i="14"/>
  <c r="G168" i="14"/>
  <c r="M168" i="14" s="1"/>
  <c r="I168" i="14"/>
  <c r="K168" i="14"/>
  <c r="O168" i="14"/>
  <c r="Q168" i="14"/>
  <c r="V168" i="14"/>
  <c r="G176" i="14"/>
  <c r="M176" i="14" s="1"/>
  <c r="I176" i="14"/>
  <c r="K176" i="14"/>
  <c r="O176" i="14"/>
  <c r="Q176" i="14"/>
  <c r="V176" i="14"/>
  <c r="G185" i="14"/>
  <c r="M185" i="14" s="1"/>
  <c r="I185" i="14"/>
  <c r="K185" i="14"/>
  <c r="O185" i="14"/>
  <c r="Q185" i="14"/>
  <c r="V185" i="14"/>
  <c r="G197" i="14"/>
  <c r="M197" i="14" s="1"/>
  <c r="I197" i="14"/>
  <c r="K197" i="14"/>
  <c r="O197" i="14"/>
  <c r="Q197" i="14"/>
  <c r="V197" i="14"/>
  <c r="G204" i="14"/>
  <c r="I204" i="14"/>
  <c r="K204" i="14"/>
  <c r="O204" i="14"/>
  <c r="Q204" i="14"/>
  <c r="V204" i="14"/>
  <c r="G208" i="14"/>
  <c r="M208" i="14" s="1"/>
  <c r="I208" i="14"/>
  <c r="K208" i="14"/>
  <c r="O208" i="14"/>
  <c r="Q208" i="14"/>
  <c r="V208" i="14"/>
  <c r="G212" i="14"/>
  <c r="M212" i="14" s="1"/>
  <c r="I212" i="14"/>
  <c r="K212" i="14"/>
  <c r="O212" i="14"/>
  <c r="Q212" i="14"/>
  <c r="V212" i="14"/>
  <c r="G216" i="14"/>
  <c r="M216" i="14" s="1"/>
  <c r="I216" i="14"/>
  <c r="K216" i="14"/>
  <c r="O216" i="14"/>
  <c r="Q216" i="14"/>
  <c r="V216" i="14"/>
  <c r="G221" i="14"/>
  <c r="M221" i="14" s="1"/>
  <c r="I221" i="14"/>
  <c r="K221" i="14"/>
  <c r="O221" i="14"/>
  <c r="Q221" i="14"/>
  <c r="V221" i="14"/>
  <c r="G239" i="14"/>
  <c r="M239" i="14" s="1"/>
  <c r="I239" i="14"/>
  <c r="K239" i="14"/>
  <c r="O239" i="14"/>
  <c r="Q239" i="14"/>
  <c r="V239" i="14"/>
  <c r="G244" i="14"/>
  <c r="M244" i="14" s="1"/>
  <c r="I244" i="14"/>
  <c r="K244" i="14"/>
  <c r="O244" i="14"/>
  <c r="Q244" i="14"/>
  <c r="V244" i="14"/>
  <c r="G249" i="14"/>
  <c r="I249" i="14"/>
  <c r="K249" i="14"/>
  <c r="M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M253" i="14" s="1"/>
  <c r="I253" i="14"/>
  <c r="K253" i="14"/>
  <c r="O253" i="14"/>
  <c r="Q253" i="14"/>
  <c r="V253" i="14"/>
  <c r="G257" i="14"/>
  <c r="M257" i="14" s="1"/>
  <c r="I257" i="14"/>
  <c r="K257" i="14"/>
  <c r="O257" i="14"/>
  <c r="Q257" i="14"/>
  <c r="V257" i="14"/>
  <c r="G261" i="14"/>
  <c r="M261" i="14" s="1"/>
  <c r="I261" i="14"/>
  <c r="K261" i="14"/>
  <c r="O261" i="14"/>
  <c r="Q261" i="14"/>
  <c r="V261" i="14"/>
  <c r="G265" i="14"/>
  <c r="M265" i="14" s="1"/>
  <c r="I265" i="14"/>
  <c r="K265" i="14"/>
  <c r="O265" i="14"/>
  <c r="Q265" i="14"/>
  <c r="V265" i="14"/>
  <c r="G269" i="14"/>
  <c r="I269" i="14"/>
  <c r="K269" i="14"/>
  <c r="M269" i="14"/>
  <c r="O269" i="14"/>
  <c r="Q269" i="14"/>
  <c r="V269" i="14"/>
  <c r="G273" i="14"/>
  <c r="M273" i="14" s="1"/>
  <c r="I273" i="14"/>
  <c r="K273" i="14"/>
  <c r="O273" i="14"/>
  <c r="Q273" i="14"/>
  <c r="V273" i="14"/>
  <c r="G277" i="14"/>
  <c r="M277" i="14" s="1"/>
  <c r="I277" i="14"/>
  <c r="K277" i="14"/>
  <c r="O277" i="14"/>
  <c r="Q277" i="14"/>
  <c r="V277" i="14"/>
  <c r="G282" i="14"/>
  <c r="M282" i="14" s="1"/>
  <c r="I282" i="14"/>
  <c r="K282" i="14"/>
  <c r="O282" i="14"/>
  <c r="Q282" i="14"/>
  <c r="V282" i="14"/>
  <c r="G287" i="14"/>
  <c r="M287" i="14" s="1"/>
  <c r="I287" i="14"/>
  <c r="K287" i="14"/>
  <c r="O287" i="14"/>
  <c r="Q287" i="14"/>
  <c r="V287" i="14"/>
  <c r="G292" i="14"/>
  <c r="M292" i="14" s="1"/>
  <c r="I292" i="14"/>
  <c r="K292" i="14"/>
  <c r="O292" i="14"/>
  <c r="Q292" i="14"/>
  <c r="V292" i="14"/>
  <c r="G297" i="14"/>
  <c r="M297" i="14" s="1"/>
  <c r="I297" i="14"/>
  <c r="K297" i="14"/>
  <c r="O297" i="14"/>
  <c r="Q297" i="14"/>
  <c r="V297" i="14"/>
  <c r="G302" i="14"/>
  <c r="M302" i="14" s="1"/>
  <c r="I302" i="14"/>
  <c r="K302" i="14"/>
  <c r="O302" i="14"/>
  <c r="Q302" i="14"/>
  <c r="V302" i="14"/>
  <c r="G307" i="14"/>
  <c r="M307" i="14" s="1"/>
  <c r="I307" i="14"/>
  <c r="K307" i="14"/>
  <c r="O307" i="14"/>
  <c r="Q307" i="14"/>
  <c r="V307" i="14"/>
  <c r="G312" i="14"/>
  <c r="M312" i="14" s="1"/>
  <c r="I312" i="14"/>
  <c r="K312" i="14"/>
  <c r="O312" i="14"/>
  <c r="Q312" i="14"/>
  <c r="V312" i="14"/>
  <c r="G317" i="14"/>
  <c r="I317" i="14"/>
  <c r="K317" i="14"/>
  <c r="O317" i="14"/>
  <c r="O316" i="14" s="1"/>
  <c r="Q317" i="14"/>
  <c r="V317" i="14"/>
  <c r="V316" i="14" s="1"/>
  <c r="G322" i="14"/>
  <c r="M322" i="14" s="1"/>
  <c r="I322" i="14"/>
  <c r="K322" i="14"/>
  <c r="O322" i="14"/>
  <c r="Q322" i="14"/>
  <c r="V322" i="14"/>
  <c r="G327" i="14"/>
  <c r="V327" i="14"/>
  <c r="G328" i="14"/>
  <c r="M328" i="14" s="1"/>
  <c r="M327" i="14" s="1"/>
  <c r="I328" i="14"/>
  <c r="I327" i="14" s="1"/>
  <c r="K328" i="14"/>
  <c r="K327" i="14" s="1"/>
  <c r="O328" i="14"/>
  <c r="O327" i="14" s="1"/>
  <c r="Q328" i="14"/>
  <c r="Q327" i="14" s="1"/>
  <c r="V328" i="14"/>
  <c r="G335" i="14"/>
  <c r="M335" i="14" s="1"/>
  <c r="I335" i="14"/>
  <c r="K335" i="14"/>
  <c r="O335" i="14"/>
  <c r="Q335" i="14"/>
  <c r="V335" i="14"/>
  <c r="G340" i="14"/>
  <c r="M340" i="14" s="1"/>
  <c r="I340" i="14"/>
  <c r="K340" i="14"/>
  <c r="O340" i="14"/>
  <c r="O334" i="14" s="1"/>
  <c r="Q340" i="14"/>
  <c r="V340" i="14"/>
  <c r="G345" i="14"/>
  <c r="M345" i="14" s="1"/>
  <c r="I345" i="14"/>
  <c r="K345" i="14"/>
  <c r="O345" i="14"/>
  <c r="Q345" i="14"/>
  <c r="V345" i="14"/>
  <c r="AE351" i="14"/>
  <c r="F46" i="1" s="1"/>
  <c r="BA78" i="13"/>
  <c r="BA72" i="13"/>
  <c r="BA66" i="13"/>
  <c r="BA29" i="13"/>
  <c r="K8" i="13"/>
  <c r="G9" i="13"/>
  <c r="G8" i="13" s="1"/>
  <c r="I9" i="13"/>
  <c r="I8" i="13" s="1"/>
  <c r="K9" i="13"/>
  <c r="M9" i="13"/>
  <c r="M8" i="13" s="1"/>
  <c r="O9" i="13"/>
  <c r="O8" i="13" s="1"/>
  <c r="Q9" i="13"/>
  <c r="Q8" i="13" s="1"/>
  <c r="V9" i="13"/>
  <c r="V8" i="13" s="1"/>
  <c r="G28" i="13"/>
  <c r="I28" i="13"/>
  <c r="K28" i="13"/>
  <c r="M28" i="13"/>
  <c r="O28" i="13"/>
  <c r="Q28" i="13"/>
  <c r="V28" i="13"/>
  <c r="G33" i="13"/>
  <c r="I33" i="13"/>
  <c r="K33" i="13"/>
  <c r="O33" i="13"/>
  <c r="Q33" i="13"/>
  <c r="V33" i="13"/>
  <c r="G40" i="13"/>
  <c r="M40" i="13" s="1"/>
  <c r="I40" i="13"/>
  <c r="K40" i="13"/>
  <c r="O40" i="13"/>
  <c r="Q40" i="13"/>
  <c r="V40" i="13"/>
  <c r="G47" i="13"/>
  <c r="M47" i="13" s="1"/>
  <c r="I47" i="13"/>
  <c r="K47" i="13"/>
  <c r="O47" i="13"/>
  <c r="Q47" i="13"/>
  <c r="V47" i="13"/>
  <c r="G53" i="13"/>
  <c r="M53" i="13" s="1"/>
  <c r="I53" i="13"/>
  <c r="K53" i="13"/>
  <c r="O53" i="13"/>
  <c r="Q53" i="13"/>
  <c r="V53" i="13"/>
  <c r="G59" i="13"/>
  <c r="M59" i="13" s="1"/>
  <c r="I59" i="13"/>
  <c r="K59" i="13"/>
  <c r="O59" i="13"/>
  <c r="Q59" i="13"/>
  <c r="V59" i="13"/>
  <c r="G65" i="13"/>
  <c r="M65" i="13" s="1"/>
  <c r="I65" i="13"/>
  <c r="K65" i="13"/>
  <c r="O65" i="13"/>
  <c r="Q65" i="13"/>
  <c r="V65" i="13"/>
  <c r="G71" i="13"/>
  <c r="M71" i="13" s="1"/>
  <c r="I71" i="13"/>
  <c r="K71" i="13"/>
  <c r="O71" i="13"/>
  <c r="Q71" i="13"/>
  <c r="V71" i="13"/>
  <c r="G77" i="13"/>
  <c r="I77" i="13"/>
  <c r="K77" i="13"/>
  <c r="M77" i="13"/>
  <c r="O77" i="13"/>
  <c r="Q77" i="13"/>
  <c r="V77" i="13"/>
  <c r="AE85" i="13"/>
  <c r="F44" i="1" s="1"/>
  <c r="BA26" i="12"/>
  <c r="BA23" i="12"/>
  <c r="BA19" i="12"/>
  <c r="BA16" i="12"/>
  <c r="BA13" i="12"/>
  <c r="BA10" i="12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2" i="12"/>
  <c r="I22" i="12"/>
  <c r="K22" i="12"/>
  <c r="O22" i="12"/>
  <c r="Q22" i="12"/>
  <c r="V22" i="12"/>
  <c r="G25" i="12"/>
  <c r="I25" i="12"/>
  <c r="I21" i="12" s="1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AE37" i="12"/>
  <c r="F41" i="1" s="1"/>
  <c r="H42" i="1"/>
  <c r="I316" i="14" l="1"/>
  <c r="V54" i="14"/>
  <c r="O230" i="15"/>
  <c r="I185" i="15"/>
  <c r="V46" i="16"/>
  <c r="I163" i="15"/>
  <c r="Q101" i="15"/>
  <c r="K27" i="15"/>
  <c r="K122" i="15"/>
  <c r="V27" i="18"/>
  <c r="F40" i="1"/>
  <c r="G46" i="16"/>
  <c r="G27" i="13"/>
  <c r="G85" i="13" s="1"/>
  <c r="K316" i="14"/>
  <c r="V97" i="14"/>
  <c r="Q334" i="14"/>
  <c r="I167" i="14"/>
  <c r="Q54" i="14"/>
  <c r="K163" i="15"/>
  <c r="F45" i="1"/>
  <c r="AF351" i="14"/>
  <c r="G45" i="1" s="1"/>
  <c r="I8" i="12"/>
  <c r="I89" i="1"/>
  <c r="G316" i="14"/>
  <c r="V167" i="14"/>
  <c r="K255" i="15"/>
  <c r="V8" i="12"/>
  <c r="O27" i="14"/>
  <c r="G163" i="15"/>
  <c r="F49" i="1"/>
  <c r="O101" i="15"/>
  <c r="Q316" i="14"/>
  <c r="Q276" i="15"/>
  <c r="I122" i="15"/>
  <c r="F53" i="1"/>
  <c r="F39" i="1"/>
  <c r="F55" i="1" s="1"/>
  <c r="G23" i="1" s="1"/>
  <c r="A23" i="1" s="1"/>
  <c r="A24" i="1" s="1"/>
  <c r="G24" i="1" s="1"/>
  <c r="K266" i="15"/>
  <c r="G21" i="12"/>
  <c r="I98" i="1" s="1"/>
  <c r="I20" i="1" s="1"/>
  <c r="O8" i="12"/>
  <c r="G203" i="14"/>
  <c r="I87" i="1" s="1"/>
  <c r="O167" i="14"/>
  <c r="AF293" i="15"/>
  <c r="K201" i="15"/>
  <c r="I27" i="15"/>
  <c r="K97" i="14"/>
  <c r="K54" i="14"/>
  <c r="G101" i="15"/>
  <c r="I81" i="1" s="1"/>
  <c r="G54" i="16"/>
  <c r="I86" i="1" s="1"/>
  <c r="Q8" i="16"/>
  <c r="K8" i="17"/>
  <c r="I8" i="17"/>
  <c r="G46" i="1"/>
  <c r="H46" i="1" s="1"/>
  <c r="K334" i="14"/>
  <c r="I334" i="14"/>
  <c r="M230" i="15"/>
  <c r="G201" i="15"/>
  <c r="I91" i="1" s="1"/>
  <c r="Q185" i="15"/>
  <c r="O185" i="15"/>
  <c r="Q122" i="15"/>
  <c r="I101" i="15"/>
  <c r="O46" i="16"/>
  <c r="V8" i="16"/>
  <c r="O27" i="18"/>
  <c r="F43" i="1"/>
  <c r="F47" i="1"/>
  <c r="F51" i="1"/>
  <c r="K21" i="12"/>
  <c r="Q27" i="13"/>
  <c r="O97" i="14"/>
  <c r="V27" i="13"/>
  <c r="G8" i="12"/>
  <c r="O27" i="13"/>
  <c r="G97" i="14"/>
  <c r="I83" i="1" s="1"/>
  <c r="I266" i="15"/>
  <c r="V163" i="15"/>
  <c r="V122" i="15"/>
  <c r="Q65" i="15"/>
  <c r="G8" i="17"/>
  <c r="I27" i="18"/>
  <c r="K27" i="13"/>
  <c r="I27" i="13"/>
  <c r="I97" i="14"/>
  <c r="I54" i="14"/>
  <c r="V27" i="14"/>
  <c r="K276" i="15"/>
  <c r="I276" i="15"/>
  <c r="I230" i="15"/>
  <c r="V101" i="15"/>
  <c r="V65" i="15"/>
  <c r="Q27" i="15"/>
  <c r="G8" i="15"/>
  <c r="I77" i="1" s="1"/>
  <c r="V54" i="16"/>
  <c r="O8" i="16"/>
  <c r="AF78" i="18"/>
  <c r="K203" i="14"/>
  <c r="Q97" i="14"/>
  <c r="O54" i="14"/>
  <c r="O8" i="17"/>
  <c r="K8" i="12"/>
  <c r="I203" i="14"/>
  <c r="K167" i="14"/>
  <c r="V21" i="12"/>
  <c r="V203" i="14"/>
  <c r="G54" i="14"/>
  <c r="I79" i="1" s="1"/>
  <c r="O276" i="15"/>
  <c r="V255" i="15"/>
  <c r="I201" i="15"/>
  <c r="K185" i="15"/>
  <c r="Q54" i="16"/>
  <c r="I46" i="16"/>
  <c r="K27" i="18"/>
  <c r="Q21" i="12"/>
  <c r="O21" i="12"/>
  <c r="Q8" i="12"/>
  <c r="Q203" i="14"/>
  <c r="O203" i="14"/>
  <c r="Q167" i="14"/>
  <c r="V266" i="15"/>
  <c r="O255" i="15"/>
  <c r="G230" i="15"/>
  <c r="I92" i="1" s="1"/>
  <c r="V201" i="15"/>
  <c r="G185" i="15"/>
  <c r="I90" i="1" s="1"/>
  <c r="Q163" i="15"/>
  <c r="O163" i="15"/>
  <c r="O122" i="15"/>
  <c r="V27" i="15"/>
  <c r="K8" i="16"/>
  <c r="I8" i="16"/>
  <c r="Q8" i="17"/>
  <c r="O54" i="16"/>
  <c r="V8" i="17"/>
  <c r="V334" i="14"/>
  <c r="K27" i="14"/>
  <c r="I27" i="14"/>
  <c r="Q266" i="15"/>
  <c r="O266" i="15"/>
  <c r="V230" i="15"/>
  <c r="Q201" i="15"/>
  <c r="O201" i="15"/>
  <c r="K101" i="15"/>
  <c r="K65" i="15"/>
  <c r="I65" i="15"/>
  <c r="O27" i="15"/>
  <c r="K54" i="16"/>
  <c r="I54" i="16"/>
  <c r="Q46" i="16"/>
  <c r="G8" i="16"/>
  <c r="Q27" i="18"/>
  <c r="M27" i="18"/>
  <c r="G27" i="18"/>
  <c r="G78" i="18" s="1"/>
  <c r="AF73" i="17"/>
  <c r="M11" i="17"/>
  <c r="M8" i="17" s="1"/>
  <c r="AF121" i="16"/>
  <c r="M57" i="16"/>
  <c r="M54" i="16" s="1"/>
  <c r="M49" i="16"/>
  <c r="M46" i="16" s="1"/>
  <c r="M11" i="16"/>
  <c r="M8" i="16" s="1"/>
  <c r="M276" i="15"/>
  <c r="M255" i="15"/>
  <c r="M122" i="15"/>
  <c r="M27" i="15"/>
  <c r="M65" i="15"/>
  <c r="G276" i="15"/>
  <c r="G255" i="15"/>
  <c r="I93" i="1" s="1"/>
  <c r="G122" i="15"/>
  <c r="I82" i="1" s="1"/>
  <c r="G65" i="15"/>
  <c r="I80" i="1" s="1"/>
  <c r="G27" i="15"/>
  <c r="M267" i="15"/>
  <c r="M266" i="15" s="1"/>
  <c r="M202" i="15"/>
  <c r="M201" i="15" s="1"/>
  <c r="M186" i="15"/>
  <c r="M185" i="15" s="1"/>
  <c r="M179" i="15"/>
  <c r="M178" i="15" s="1"/>
  <c r="M164" i="15"/>
  <c r="M163" i="15" s="1"/>
  <c r="M159" i="15"/>
  <c r="M158" i="15" s="1"/>
  <c r="M153" i="15"/>
  <c r="M152" i="15" s="1"/>
  <c r="M102" i="15"/>
  <c r="M101" i="15" s="1"/>
  <c r="M167" i="14"/>
  <c r="M27" i="14"/>
  <c r="M334" i="14"/>
  <c r="G334" i="14"/>
  <c r="I96" i="1" s="1"/>
  <c r="G167" i="14"/>
  <c r="I84" i="1" s="1"/>
  <c r="G27" i="14"/>
  <c r="M317" i="14"/>
  <c r="M316" i="14" s="1"/>
  <c r="M204" i="14"/>
  <c r="M203" i="14" s="1"/>
  <c r="M98" i="14"/>
  <c r="M97" i="14" s="1"/>
  <c r="M55" i="14"/>
  <c r="M54" i="14" s="1"/>
  <c r="AF85" i="13"/>
  <c r="M33" i="13"/>
  <c r="M27" i="13" s="1"/>
  <c r="AF37" i="12"/>
  <c r="M22" i="12"/>
  <c r="M21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H45" i="1" l="1"/>
  <c r="I45" i="1" s="1"/>
  <c r="G351" i="14"/>
  <c r="I46" i="1"/>
  <c r="I88" i="1"/>
  <c r="I16" i="1"/>
  <c r="G53" i="1"/>
  <c r="H53" i="1" s="1"/>
  <c r="I53" i="1" s="1"/>
  <c r="G54" i="1"/>
  <c r="H54" i="1" s="1"/>
  <c r="I54" i="1" s="1"/>
  <c r="G44" i="1"/>
  <c r="H44" i="1" s="1"/>
  <c r="I44" i="1" s="1"/>
  <c r="G43" i="1"/>
  <c r="H43" i="1" s="1"/>
  <c r="I43" i="1" s="1"/>
  <c r="G49" i="1"/>
  <c r="H49" i="1" s="1"/>
  <c r="I49" i="1" s="1"/>
  <c r="G50" i="1"/>
  <c r="H50" i="1" s="1"/>
  <c r="I50" i="1" s="1"/>
  <c r="I17" i="1"/>
  <c r="I78" i="1"/>
  <c r="G73" i="17"/>
  <c r="I95" i="1"/>
  <c r="I18" i="1" s="1"/>
  <c r="G40" i="1"/>
  <c r="H40" i="1" s="1"/>
  <c r="I40" i="1" s="1"/>
  <c r="G39" i="1"/>
  <c r="G41" i="1"/>
  <c r="H41" i="1" s="1"/>
  <c r="I41" i="1" s="1"/>
  <c r="G121" i="16"/>
  <c r="G293" i="15"/>
  <c r="G52" i="1"/>
  <c r="H52" i="1" s="1"/>
  <c r="I52" i="1" s="1"/>
  <c r="G51" i="1"/>
  <c r="H51" i="1"/>
  <c r="I51" i="1" s="1"/>
  <c r="H47" i="1"/>
  <c r="I47" i="1" s="1"/>
  <c r="G48" i="1"/>
  <c r="H48" i="1" s="1"/>
  <c r="I48" i="1" s="1"/>
  <c r="G47" i="1"/>
  <c r="I97" i="1"/>
  <c r="I19" i="1" s="1"/>
  <c r="G37" i="12"/>
  <c r="I99" i="1" l="1"/>
  <c r="J78" i="1"/>
  <c r="J85" i="1"/>
  <c r="J93" i="1"/>
  <c r="J77" i="1"/>
  <c r="J86" i="1"/>
  <c r="J94" i="1"/>
  <c r="J79" i="1"/>
  <c r="J87" i="1"/>
  <c r="J95" i="1"/>
  <c r="J98" i="1"/>
  <c r="J92" i="1"/>
  <c r="J80" i="1"/>
  <c r="J88" i="1"/>
  <c r="J96" i="1"/>
  <c r="J81" i="1"/>
  <c r="J89" i="1"/>
  <c r="J97" i="1"/>
  <c r="J82" i="1"/>
  <c r="J90" i="1"/>
  <c r="J83" i="1"/>
  <c r="J91" i="1"/>
  <c r="J84" i="1"/>
  <c r="G55" i="1"/>
  <c r="H39" i="1"/>
  <c r="H55" i="1" s="1"/>
  <c r="I21" i="1"/>
  <c r="J99" i="1" l="1"/>
  <c r="G28" i="1"/>
  <c r="G25" i="1"/>
  <c r="I39" i="1"/>
  <c r="I55" i="1" s="1"/>
  <c r="J46" i="1" l="1"/>
  <c r="J43" i="1"/>
  <c r="J44" i="1"/>
  <c r="J41" i="1"/>
  <c r="J40" i="1"/>
  <c r="J39" i="1"/>
  <c r="J55" i="1" s="1"/>
  <c r="J53" i="1"/>
  <c r="J54" i="1"/>
  <c r="J51" i="1"/>
  <c r="J48" i="1"/>
  <c r="J45" i="1"/>
  <c r="J52" i="1"/>
  <c r="J49" i="1"/>
  <c r="J50" i="1"/>
  <c r="J47" i="1"/>
  <c r="A25" i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<sst xmlns="http://schemas.openxmlformats.org/spreadsheetml/2006/main" count="3424" uniqueCount="816">
  <si>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</si>
  <si>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</si>
  <si>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</si>
  <si>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</si>
  <si>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</si>
  <si>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</si>
  <si>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</si>
  <si>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</si>
  <si>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</si>
  <si>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</si>
  <si>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</si>
  <si>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</si>
  <si>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</si>
  <si>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</si>
  <si>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</si>
  <si>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</si>
  <si>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</si>
  <si>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</si>
  <si>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</si>
  <si>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</si>
  <si>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</si>
  <si>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</si>
  <si>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</si>
  <si>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</si>
  <si>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</si>
  <si>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</si>
  <si>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</si>
  <si>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</si>
  <si>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</si>
  <si>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</si>
  <si>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</si>
  <si>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</si>
  <si>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</si>
  <si>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</si>
  <si>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</si>
  <si>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</si>
  <si>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</si>
  <si>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</si>
  <si>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</si>
  <si>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</si>
  <si>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</si>
  <si>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SUCH/N038</t>
  </si>
  <si>
    <t>PROVIZONÍ PARKOVIŠTĚ MĚSTSKÉHO DIVADLA BRNO - p.č. 3614 a 3612, k.ú. Černá Pole</t>
  </si>
  <si>
    <t>Stavba</t>
  </si>
  <si>
    <t>Ostatní a vedlejší náklady</t>
  </si>
  <si>
    <t>00</t>
  </si>
  <si>
    <t>VEDLEJŠÍ A OSTATNÍ NÁKLADY</t>
  </si>
  <si>
    <t>Stavební objekt</t>
  </si>
  <si>
    <t>SO 01</t>
  </si>
  <si>
    <t>PŘÍPRAVA ÚZEMÍ+ HTÚ</t>
  </si>
  <si>
    <t>SO 02</t>
  </si>
  <si>
    <t>DOPRAVNÍ A STAVEBNÍ ŘEŠENÍ</t>
  </si>
  <si>
    <t>SO 03</t>
  </si>
  <si>
    <t>DROBNÉ OBJEKTY</t>
  </si>
  <si>
    <t>SO 04</t>
  </si>
  <si>
    <t>DEŠŤOVÁ KANALIZACE</t>
  </si>
  <si>
    <t>SO 05</t>
  </si>
  <si>
    <t>VENKOVNÍ OSVĚTLENÍ</t>
  </si>
  <si>
    <t>SO 06</t>
  </si>
  <si>
    <t>KTÚ,  OZELENĚNÍ</t>
  </si>
  <si>
    <t>KTÚ, OZELENĚNÍ</t>
  </si>
  <si>
    <t>Celkem za stavbu</t>
  </si>
  <si>
    <t>CZK</t>
  </si>
  <si>
    <t>#POPS</t>
  </si>
  <si>
    <t>Popis stavby: SUCH/N038 - PROVIZONÍ PARKOVIŠTĚ MĚSTSKÉHO DIVADLA BRNO - p.č. 3614 a 3612, k.ú. Černá Pole</t>
  </si>
  <si>
    <t>#POPO</t>
  </si>
  <si>
    <t>Popis objektu: 00 - VEDLEJŠÍ A OSTATNÍ NÁKLADY</t>
  </si>
  <si>
    <t>#POPR</t>
  </si>
  <si>
    <t>Popis rozpočtu: 00 - VEDLEJŠÍ A OSTATNÍ NÁKLADY</t>
  </si>
  <si>
    <t>Popis objektu: SO 01 - PŘÍPRAVA ÚZEMÍ+ HTÚ</t>
  </si>
  <si>
    <t>Popis rozpočtu: SO 01 - PŘÍPRAVA ÚZEMÍ+ HTÚ</t>
  </si>
  <si>
    <t>Popis objektu: SO 02 - DOPRAVNÍ A STAVEBNÍ ŘEŠENÍ</t>
  </si>
  <si>
    <t>Popis rozpočtu: SO 02 - DOPRAVNÍ A STAVEBNÍ ŘEŠENÍ</t>
  </si>
  <si>
    <t>Popis objektu: SO 03 - DROBNÉ OBJEKTY</t>
  </si>
  <si>
    <t>Popis rozpočtu: SO 03 - DROBNÉ OBJEKTY</t>
  </si>
  <si>
    <t>Popis objektu: SO 04 - DEŠŤOVÁ KANALIZACE</t>
  </si>
  <si>
    <t>Popis rozpočtu: SO 04 - DEŠŤOVÁ KANALIZACE</t>
  </si>
  <si>
    <t>Popis objektu: SO 05 - VENKOVNÍ OSVĚTLENÍ</t>
  </si>
  <si>
    <t>Popis rozpočtu: SO 05 - VENKOVNÍ OSVĚTLENÍ</t>
  </si>
  <si>
    <t>Popis objektu: SO 06 - KTÚ,  OZELENĚNÍ</t>
  </si>
  <si>
    <t>Popis rozpočtu: SO 06 - KTÚ, OZELENĚNÍ</t>
  </si>
  <si>
    <t>Rekapitulace dílů</t>
  </si>
  <si>
    <t>Typ dílu</t>
  </si>
  <si>
    <t>Poznámka</t>
  </si>
  <si>
    <t>1</t>
  </si>
  <si>
    <t>Zemní práce</t>
  </si>
  <si>
    <t>17</t>
  </si>
  <si>
    <t>Konstrukce ze zemin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</si>
  <si>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</si>
  <si>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</si>
  <si>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</si>
  <si>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</si>
  <si>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</si>
  <si>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</si>
  <si>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</si>
  <si>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</si>
  <si>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50_CHZ</t>
  </si>
  <si>
    <t>Chodník - zámková dlažba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</si>
  <si>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</si>
  <si>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</si>
  <si>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</si>
  <si>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</si>
  <si>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</si>
  <si>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</si>
  <si>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</si>
  <si>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</si>
  <si>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</si>
  <si>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</si>
  <si>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</si>
  <si>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</si>
  <si>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</si>
  <si>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</si>
  <si>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751</t>
  </si>
  <si>
    <t>Ocelové konstrukce</t>
  </si>
  <si>
    <t>764</t>
  </si>
  <si>
    <t>Konstrukce klempířské</t>
  </si>
  <si>
    <t>767</t>
  </si>
  <si>
    <t>Konstrukce zámečnické</t>
  </si>
  <si>
    <t>M_21_VO</t>
  </si>
  <si>
    <t>Venkovní osvětlení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</si>
  <si>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</si>
  <si>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</si>
  <si>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</si>
  <si>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</si>
  <si>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</si>
  <si>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</si>
  <si>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</si>
  <si>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</si>
  <si>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</si>
  <si>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</si>
  <si>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</si>
  <si>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</si>
  <si>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</si>
  <si>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</si>
  <si>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</si>
  <si>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</si>
  <si>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</si>
  <si>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</si>
  <si>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</si>
  <si>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</si>
  <si>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</si>
  <si>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</si>
  <si>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</si>
  <si>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</si>
  <si>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</si>
  <si>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</si>
  <si>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</si>
  <si>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</si>
  <si>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</si>
  <si>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</si>
  <si>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</si>
  <si>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</si>
  <si>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</si>
  <si>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</si>
  <si>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</si>
  <si>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</si>
  <si>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 xml:space="preserve">sada  </t>
  </si>
  <si>
    <t>RTS 23/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</si>
  <si>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</si>
  <si>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</si>
  <si>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</si>
  <si>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</si>
  <si>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</si>
  <si>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</si>
  <si>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</si>
  <si>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</si>
  <si>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</si>
  <si>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</si>
  <si>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</si>
  <si>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</si>
  <si>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</si>
  <si>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</si>
  <si>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</si>
  <si>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</si>
  <si>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</si>
  <si>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</si>
  <si>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</si>
  <si>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</si>
  <si>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</si>
  <si>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0096524</t>
  </si>
  <si>
    <t>Geodetické výstupy, Geodetická zaměření a geometrické plány apod. v počtech dle SoD).</t>
  </si>
  <si>
    <t>Vlastní</t>
  </si>
  <si>
    <t>0096525</t>
  </si>
  <si>
    <t>Statické hutnící zkoušky dle ČSN 72 1006 množství dle TZ a požadavků geotechnika</t>
  </si>
  <si>
    <t>0096526</t>
  </si>
  <si>
    <t>Přítomnost  geotechnika na stavbě</t>
  </si>
  <si>
    <t xml:space="preserve">hod   </t>
  </si>
  <si>
    <t>ON_022</t>
  </si>
  <si>
    <t>Poplatek za zábor veřejných ploch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</si>
  <si>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</si>
  <si>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</si>
  <si>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</si>
  <si>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</si>
  <si>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</si>
  <si>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</si>
  <si>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</si>
  <si>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</si>
  <si>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</si>
  <si>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</si>
  <si>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</si>
  <si>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</si>
  <si>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</si>
  <si>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</si>
  <si>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</si>
  <si>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</si>
  <si>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</si>
  <si>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</si>
  <si>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</si>
  <si>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</si>
  <si>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</si>
  <si>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</si>
  <si>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</si>
  <si>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122202201R00</t>
  </si>
  <si>
    <t>Odkopávky a prokopávky pro silnice v hornině 3 do 100 m3</t>
  </si>
  <si>
    <t>m3</t>
  </si>
  <si>
    <t>800-1</t>
  </si>
  <si>
    <t>RTS 22/ II</t>
  </si>
  <si>
    <t>s přemístěním výkopku v příčných profilech na vzdálenost do 15 m nebo s naložením na dopravní prostředek.</t>
  </si>
  <si>
    <t>SPI</t>
  </si>
  <si>
    <t xml:space="preserve">odměřeno kreslícím programem : </t>
  </si>
  <si>
    <t>80,0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</si>
  <si>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</si>
  <si>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</si>
  <si>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</si>
  <si>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SO 01 – HTÚ a příprava území - TZ : </t>
  </si>
  <si>
    <t>((1031,0)*0,3-39,501)</t>
  </si>
  <si>
    <t>162701109R00</t>
  </si>
  <si>
    <t>Vodorovné přemístění výkopku příplatek k ceně za každých dalších i započatých 1 000 m přes 10 000 m  z horniny 1 až 4</t>
  </si>
  <si>
    <t>80*10</t>
  </si>
  <si>
    <t>((1031,0)*0,3-39,501)*9</t>
  </si>
  <si>
    <t>184807111R00</t>
  </si>
  <si>
    <t>Ochrana stromu bedněním zřízení bednění</t>
  </si>
  <si>
    <t>m2</t>
  </si>
  <si>
    <t>823-1</t>
  </si>
  <si>
    <t>Kalkul</t>
  </si>
  <si>
    <t>před poškozením stavebním provozem,</t>
  </si>
  <si>
    <t>Včetně řeziva.</t>
  </si>
  <si>
    <t xml:space="preserve">C.03 : </t>
  </si>
  <si>
    <t>1,0*1,0*4*2</t>
  </si>
  <si>
    <t>184807112R00</t>
  </si>
  <si>
    <t>Ochrana stromu bedněním odstranění bednění</t>
  </si>
  <si>
    <t>199000002R00</t>
  </si>
  <si>
    <t>Poplatky za skládku horniny 1- 4, skupina 17 05 04 z Katalogu odpadů</t>
  </si>
  <si>
    <t>80</t>
  </si>
  <si>
    <t>112100001RAA</t>
  </si>
  <si>
    <t>Odstranění stromů kácení stromů o průměru kmene do 500 mm, odstranění pařezů včetně odvozu, spálení větví</t>
  </si>
  <si>
    <t>kus</t>
  </si>
  <si>
    <t>AP-HSV</t>
  </si>
  <si>
    <t>Součtová</t>
  </si>
  <si>
    <t>Agregovaná položka</t>
  </si>
  <si>
    <t>POL2_</t>
  </si>
  <si>
    <t>Kácení stromů s odřezáním kmene a s odvětvením, odstranění pařezů s přesekáním kořenů, naložení kmenů a pařezů na dopravní prostředek a vodorovné přemístění, spálení větví.</t>
  </si>
  <si>
    <t>Včetně vodorovného přemístění do 1 km.</t>
  </si>
  <si>
    <t>121100001RA0</t>
  </si>
  <si>
    <t>Sejmutí ornice naložení a uložení  odvoz do 1 000 m</t>
  </si>
  <si>
    <t>popř. lesní půdy s naložením, vodorovným přemístěním a složením na hromady nebo se zpětným přemístěním a rozprostřením.</t>
  </si>
  <si>
    <t>Včetně nakládání, vodorovného přemístění do 1 km a uložení na skládku.</t>
  </si>
  <si>
    <t>121100002RAB</t>
  </si>
  <si>
    <t>Sejmutí ornice uložení na deponii, zpětný přesun  rozprostření v tloušťce 300 mm</t>
  </si>
  <si>
    <t xml:space="preserve">deponie ve vzdálenosti 5km : </t>
  </si>
  <si>
    <t xml:space="preserve">ozeleněné plochy : </t>
  </si>
  <si>
    <t xml:space="preserve">č.v. 10 : </t>
  </si>
  <si>
    <t>131,67*0,3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</si>
  <si>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</si>
  <si>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</si>
  <si>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</si>
  <si>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parkoviště a sjezd : </t>
  </si>
  <si>
    <t>738,5</t>
  </si>
  <si>
    <t xml:space="preserve">chodníky (zámková dlažba : </t>
  </si>
  <si>
    <t>79,0</t>
  </si>
  <si>
    <t xml:space="preserve">plocha ostatních zpevněných ploch : </t>
  </si>
  <si>
    <t>59,0</t>
  </si>
  <si>
    <t xml:space="preserve">ozeleněné a ostatní plochy : </t>
  </si>
  <si>
    <t>155,5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</si>
  <si>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</si>
  <si>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</si>
  <si>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</si>
  <si>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119001201R00</t>
  </si>
  <si>
    <t>Úprava zeminy vápnem tloušťka vrstvy 150 ÷ 300 mm</t>
  </si>
  <si>
    <t>POL1_1</t>
  </si>
  <si>
    <t>za účelem zlepšení mechanických vlastností,</t>
  </si>
  <si>
    <t xml:space="preserve">Podrobný návrh sanace podloží : </t>
  </si>
  <si>
    <t xml:space="preserve">bude proveden ze strany geotechnika v dalším stupni projektové dokumentace. : </t>
  </si>
  <si>
    <t xml:space="preserve">ODHAD : </t>
  </si>
  <si>
    <t>(1,1-0,52)*(738,5-6,25-342,56)*2</t>
  </si>
  <si>
    <t xml:space="preserve">č.v. 2 : </t>
  </si>
  <si>
    <t xml:space="preserve"> sjezd : </t>
  </si>
  <si>
    <t>(1,1-0,52)*6,25*(2,2+1,5)/2*2</t>
  </si>
  <si>
    <t xml:space="preserve">plocha štěrkodrť 150mm : </t>
  </si>
  <si>
    <t>(1,1-0,52)*342,56*2</t>
  </si>
  <si>
    <t>162601102R00</t>
  </si>
  <si>
    <t>Vodorovné přemístění výkopku z horniny 1 až 4, na vzdálenost přes 4 000  do 5 000 m</t>
  </si>
  <si>
    <t xml:space="preserve">výměra - viz položka : </t>
  </si>
  <si>
    <t>862,8225/2*2</t>
  </si>
  <si>
    <t>167101102R00</t>
  </si>
  <si>
    <t>Nakládání, skládání, překládání neulehlého výkopku nakládání výkopku  přes 100 m3, z horniny 1 až 4</t>
  </si>
  <si>
    <t>862,8225/2</t>
  </si>
  <si>
    <t>171201201R00</t>
  </si>
  <si>
    <t>Uložení sypaniny na dočasnou skládku tak, že na 1 m2 plochy připadá přes 2 m3 výkopku nebo ornice</t>
  </si>
  <si>
    <t>58530164.AC</t>
  </si>
  <si>
    <t>Vápno pro zpevnění podloží</t>
  </si>
  <si>
    <t>t</t>
  </si>
  <si>
    <t>Specifikace</t>
  </si>
  <si>
    <t>POL3_</t>
  </si>
  <si>
    <t>(1,1-0,52)*(738,5-6,25-342,56)*2*0,025</t>
  </si>
  <si>
    <t>(1,1-0,52)*6,25*(2,2+1,5)/2*2*0,025</t>
  </si>
  <si>
    <t>(1,1-0,52)*342,56*2*0,025</t>
  </si>
  <si>
    <t>289970111R00</t>
  </si>
  <si>
    <t>Geotextílie separační, filtrační, zpevňující polypropylén, 300 g/m2</t>
  </si>
  <si>
    <t>800-2</t>
  </si>
  <si>
    <t>564851111R00</t>
  </si>
  <si>
    <t>Podklad ze štěrkodrti s rozprostřením a zhutněním frakce 0-63 mm, tloušťka po zhutnění 150 mm</t>
  </si>
  <si>
    <t>822-1</t>
  </si>
  <si>
    <t>342,56</t>
  </si>
  <si>
    <t>564861111R00</t>
  </si>
  <si>
    <t>Podklad ze štěrkodrti s rozprostřením a zhutněním frakce 0-63 mm, tloušťka po zhutnění 200 mm</t>
  </si>
  <si>
    <t>6,25*(2,2+1,5)/2</t>
  </si>
  <si>
    <t>564871111R00</t>
  </si>
  <si>
    <t>Podklad ze štěrkodrti s rozprostřením a zhutněním frakce 0-63 mm, tloušťka po zhutnění 250 mm</t>
  </si>
  <si>
    <t>-6,25*(2,2+1,5)/2</t>
  </si>
  <si>
    <t>-342,56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</si>
  <si>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</si>
  <si>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</si>
  <si>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</si>
  <si>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564851111XT4</t>
  </si>
  <si>
    <t>Podklad ze štěrkodrti po zhutnění tloušťky 15 cm, štěrkodrť frakce 32-63 mm</t>
  </si>
  <si>
    <t>564861111XT4</t>
  </si>
  <si>
    <t>Podklad ze štěrkodrti po zhutnění tloušťky 20 cm, štěrkodrť frakce 32-63 mm</t>
  </si>
  <si>
    <t>599141111R99</t>
  </si>
  <si>
    <t>Vyplnění spár živičnou zálivkou</t>
  </si>
  <si>
    <t>m</t>
  </si>
  <si>
    <t>10,35</t>
  </si>
  <si>
    <t>59245030R</t>
  </si>
  <si>
    <t>dlažba betonová zámková, dvouvrstvá; kost; šedá; l = 200 mm; š = 165 mm; tl. 80,0 mm</t>
  </si>
  <si>
    <t>SPCM</t>
  </si>
  <si>
    <t xml:space="preserve">č.v. 2, č.v. 4 : </t>
  </si>
  <si>
    <t>738,5*1,15</t>
  </si>
  <si>
    <t xml:space="preserve">umělá vodící linie : </t>
  </si>
  <si>
    <t>-6,25*0,4*1,15</t>
  </si>
  <si>
    <t>59248000RC</t>
  </si>
  <si>
    <t>Dlažba zámková - umělá vodící linie tl. 80mm</t>
  </si>
  <si>
    <t>6,25*0,4*1,15</t>
  </si>
  <si>
    <t xml:space="preserve">č.v.2 : </t>
  </si>
  <si>
    <t>596215021R00</t>
  </si>
  <si>
    <t>Kladení zámkové dlažby do drtě tloušťka dlažby 60 mm, tloušťka lože 40 mm</t>
  </si>
  <si>
    <t>59245020R</t>
  </si>
  <si>
    <t>dlažba betonová zámková, dvouvrstvá; kost; šedá; l = 200 mm; š = 165 mm; tl. 60,0 mm</t>
  </si>
  <si>
    <t>79,0*1,15</t>
  </si>
  <si>
    <t>59,0*1,15</t>
  </si>
  <si>
    <t xml:space="preserve">varovný pas : </t>
  </si>
  <si>
    <t>-(0,5*(1,4*2+1,85*2+2,26))*1,15</t>
  </si>
  <si>
    <t>59245031R</t>
  </si>
  <si>
    <t>dlažba betonová zámková, dvouvrstvá; kost; červená; l = 200 mm; š = 165 mm; tl. 80,0 mm</t>
  </si>
  <si>
    <t>(0,5*(1,4*2+1,85*2+2,26))*1,15</t>
  </si>
  <si>
    <t>914001121R00</t>
  </si>
  <si>
    <t xml:space="preserve">Osazení a montáž svislých dopravních značek sloupek, do betonového základu a AL patky,  </t>
  </si>
  <si>
    <t xml:space="preserve">č.v. 3 : </t>
  </si>
  <si>
    <t>914001125R00</t>
  </si>
  <si>
    <t xml:space="preserve">Osazení a montáž svislých dopravních značek značka, na sloupek,sloup, konzolu nebo objekt,  </t>
  </si>
  <si>
    <t>915712112RT1</t>
  </si>
  <si>
    <t>Vodorovné značení krytů silnovrstvou barvou, bílou, vodicích proužků šířky 250 mm</t>
  </si>
  <si>
    <t>0,25*5,0*21</t>
  </si>
  <si>
    <t>915791111R00</t>
  </si>
  <si>
    <t>Předznačení pro vodorovné značení pro dělící čáry, vodící proužky</t>
  </si>
  <si>
    <t>stříkané barvou nebo prováděné z nátěrových hmot</t>
  </si>
  <si>
    <t>5,0*21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</si>
  <si>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</si>
  <si>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</si>
  <si>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</si>
  <si>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přechodový silniční : </t>
  </si>
  <si>
    <t xml:space="preserve">nájezdový : </t>
  </si>
  <si>
    <t>8,35</t>
  </si>
  <si>
    <t xml:space="preserve">silniční : </t>
  </si>
  <si>
    <t>(1,86+2,27+1,5*3,14+0,79+2,36+31,72+1,46*3,14)</t>
  </si>
  <si>
    <t xml:space="preserve">chodníkový ABO 100/20/10 : </t>
  </si>
  <si>
    <t>(2,32+0,68+31,62+4,06+30,17+1,0*9+5,56+1,01+6,56)</t>
  </si>
  <si>
    <t xml:space="preserve">chodníkový ABO 100/20/15 : </t>
  </si>
  <si>
    <t>(7,15+1,5+4,75+29,17+9,05+5,56+8,44+3,62)</t>
  </si>
  <si>
    <t xml:space="preserve">chodníkový ABO 100/25/10 : </t>
  </si>
  <si>
    <t>(5,65+1,85+1,97+3,93+10,0*2+2,5*2+3,6*2+0,45*3,14)</t>
  </si>
  <si>
    <t xml:space="preserve">chodníkový ABO 100/15/15 : </t>
  </si>
  <si>
    <t>1,5</t>
  </si>
  <si>
    <t>918101111R00</t>
  </si>
  <si>
    <t>Lože pod obrubníky, krajníky nebo obruby z betonu prostého C 12/15</t>
  </si>
  <si>
    <t>z dlažebních kostek z betonu prostého</t>
  </si>
  <si>
    <t xml:space="preserve">výměra - viz položka 917862111R00 : </t>
  </si>
  <si>
    <t>267,3774*0,25*0,25</t>
  </si>
  <si>
    <t>919735112R00</t>
  </si>
  <si>
    <t>Řezání stávajících krytů nebo podkladů živičných, hloubky přes 50 do 100 mm</t>
  </si>
  <si>
    <t>včetně spotřeby vody</t>
  </si>
  <si>
    <t>91_99_01</t>
  </si>
  <si>
    <t>D + M reklamních bannerů</t>
  </si>
  <si>
    <t>91_99_02</t>
  </si>
  <si>
    <t>D + M vjezdového a výjezdového  systému</t>
  </si>
  <si>
    <t xml:space="preserve">ks    </t>
  </si>
  <si>
    <t>915017151R00</t>
  </si>
  <si>
    <t>Vodorovné značení - symbol inmobilní  bílé š. 25cm vč. přednástřiku</t>
  </si>
  <si>
    <t>40445050.AR</t>
  </si>
  <si>
    <t>značka dopravní silniční svislá; informativní provozní IP11-IP13; tvar obdélník svislý; 500x700 mm; štít z pozink.plechu s dvoj.ohybem,retroref.folie I.tř.; záruka 7 let</t>
  </si>
  <si>
    <t>POL3_1</t>
  </si>
  <si>
    <t>40450113R</t>
  </si>
  <si>
    <t>příslušenství k dopr.značení pouzdro sloupku zemní</t>
  </si>
  <si>
    <t>RTS 20/ I</t>
  </si>
  <si>
    <t>RTS 18/ II</t>
  </si>
  <si>
    <t>40450116R</t>
  </si>
  <si>
    <t>příslušenství k dopr.značení sloupek Fe Zn 60 mm</t>
  </si>
  <si>
    <t>40450205R</t>
  </si>
  <si>
    <t>příslušenství k dopr.značení plastové víčko na sloupek 60, pro zaslepení sloupku pr. 60 mm</t>
  </si>
  <si>
    <t>40450207R</t>
  </si>
  <si>
    <t>příslušenství k dopr.značení upínací svorka  s "C" profilem na sloupek pr. 60 mm, spoj.mat. Zn, materiál svorky Al</t>
  </si>
  <si>
    <t>59217010R</t>
  </si>
  <si>
    <t>obrubník silniční materiál beton; l = 1000,0 mm; š = 150,0 mm; h = 250,0 mm; barva přírodní</t>
  </si>
  <si>
    <t>(1,86+2,27+1,5*3,14+0,79+2,36+31,72+1,46*3,14)*1,15</t>
  </si>
  <si>
    <t>592171600R</t>
  </si>
  <si>
    <t>obrubník silniční nájezdový; materiál beton; l = 1000,0 mm; š = 150,0 mm; h = 150,0 mm; barva přírodní</t>
  </si>
  <si>
    <t>9</t>
  </si>
  <si>
    <t>59217420R</t>
  </si>
  <si>
    <t>obrubník chodníkový materiál beton; l = 1000,0 mm; š = 100,0 mm; h = 200,0 mm; barva šedá</t>
  </si>
  <si>
    <t>(2,32+0,68+31,62+4,06+30,17+1,0*9+5,56+1,01+6,56)*1,15</t>
  </si>
  <si>
    <t>59217421R</t>
  </si>
  <si>
    <t>obrubník chodníkový materiál beton; l = 1000,0 mm; š = 100,0 mm; h = 250,0 mm; barva šedá</t>
  </si>
  <si>
    <t>(5,65+1,85+1,97+3,93+10,0*2+2,5*2+3,6*2+0,45*3,14)*1,15</t>
  </si>
  <si>
    <t>59217422RC</t>
  </si>
  <si>
    <t>Obrubník chodníkový  1000/150/200, přírodní</t>
  </si>
  <si>
    <t>(7,15+1,5+4,75+29,17+9,05+5,56+8,44+3,62)*1,15</t>
  </si>
  <si>
    <t>59217480R</t>
  </si>
  <si>
    <t>obrubník silniční přechodový levý; materiál beton; l = 1000,0 mm; š = 150,0 mm; výškový rozsah h = 150 až 250 mm; barva šedá</t>
  </si>
  <si>
    <t>59217481R</t>
  </si>
  <si>
    <t>obrubník silniční přechodový pravý; materiál beton; l = 1000,0 mm; š = 150,0 mm; výškový rozsah h = 150 až 250 mm; barva šedá</t>
  </si>
  <si>
    <t>59217491RX</t>
  </si>
  <si>
    <t>Obrubník chodníkový ABO 100/15/15</t>
  </si>
  <si>
    <t>1,5*1,15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</si>
  <si>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</si>
  <si>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</si>
  <si>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</si>
  <si>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 xml:space="preserve">č.v. 4 : </t>
  </si>
  <si>
    <t>10,4</t>
  </si>
  <si>
    <t>961044111R00</t>
  </si>
  <si>
    <t>Bourání základů z betonu prostého</t>
  </si>
  <si>
    <t>801-3</t>
  </si>
  <si>
    <t>nebo vybourání otvorů průřezové plochy přes 4 m2 v základech,</t>
  </si>
  <si>
    <t>10,4*0,25*0,25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</si>
  <si>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</si>
  <si>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</si>
  <si>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</si>
  <si>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</si>
  <si>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</si>
  <si>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</si>
  <si>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8,9,10,11,12,13,14,15,16,17,18,19,20,21,22,23,25,27,28,32,33,34,35,36,37,38,39,40,41,42,43,44,45, : </t>
  </si>
  <si>
    <t>Součet: : 989,58783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</si>
  <si>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</si>
  <si>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</si>
  <si>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</si>
  <si>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</si>
  <si>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</si>
  <si>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46,47, : </t>
  </si>
  <si>
    <t>Součet: : 3,58800</t>
  </si>
  <si>
    <t>979082219R00</t>
  </si>
  <si>
    <t>Vodorovná doprava suti po suchu příplatek k ceně za každý další i započatý 1 km přes 1 km</t>
  </si>
  <si>
    <t>Součet: : 104,05200</t>
  </si>
  <si>
    <t>979990103R00</t>
  </si>
  <si>
    <t>Poplatek za skládku za uložení, betonu,  , skupina 17 01 01 z Katalogu odpadů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</si>
  <si>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</si>
  <si>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</si>
  <si>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</si>
  <si>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ostatní zemní práce - viz HTÚ : </t>
  </si>
  <si>
    <t xml:space="preserve">č.v. 03 : </t>
  </si>
  <si>
    <t>0,2*0,5*(10,0*2+2,5*2)</t>
  </si>
  <si>
    <t xml:space="preserve">č.v. 04 : </t>
  </si>
  <si>
    <t>0,4*0,9*(5,8+0,2*2)*2,0</t>
  </si>
  <si>
    <t>0,4*0,9*(5,8+0,2*2)</t>
  </si>
  <si>
    <t>0,2*0,5*(10,0*2+2,5*2)*10</t>
  </si>
  <si>
    <t>0,4*0,9*(5,8+0,2*2)*10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</si>
  <si>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</si>
  <si>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</si>
  <si>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</si>
  <si>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</si>
  <si>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274272140RT3</t>
  </si>
  <si>
    <t>Zdivo základové z bednicích tvárnic tloušťky 300 mm, výplň betonem C 16/20, Beton čerstvý obyčejný;  C 16/20;  prostředí: X0;  cement: CEM I;  Dmax = 8 mm;  S 4</t>
  </si>
  <si>
    <t>801-1</t>
  </si>
  <si>
    <t>s výplní betonem, bez výztuže,</t>
  </si>
  <si>
    <t>0,5*(10,0)*2</t>
  </si>
  <si>
    <t>274272160RT3</t>
  </si>
  <si>
    <t>Zdivo základové z bednicích tvárnic tloušťky 500 mm, výplň betonem C 16/20, Beton čerstvý obyčejný;  C 16/20;  prostředí: X0;  cement: CEM I;  Dmax = 8 mm;  S 4</t>
  </si>
  <si>
    <t>0,5*3,405*2</t>
  </si>
  <si>
    <t>274313611R00</t>
  </si>
  <si>
    <t>Beton základových pasů prostý třídy C 16/20, Beton čerstvý obyčejný;  C 16/20;  prostředí: X0;  cement: CEM II;  Dmax = 22 mm;  S 3</t>
  </si>
  <si>
    <t>Včetně dodávky a uložení betonu a kamene.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</si>
  <si>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</si>
  <si>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</si>
  <si>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</si>
  <si>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2*0,9*(5,8+0,2*2)*2,0</t>
  </si>
  <si>
    <t>274351216R00</t>
  </si>
  <si>
    <t>Bednění stěn základových pasů odstranění</t>
  </si>
  <si>
    <t>Včetně očištění, vytřídění a uložení bednicího materiálu.</t>
  </si>
  <si>
    <t>279361821R00</t>
  </si>
  <si>
    <t>Výztuž základových zdí z betonářské oceli 10 505(R)</t>
  </si>
  <si>
    <t>včetně distančních prvků</t>
  </si>
  <si>
    <t xml:space="preserve">množství výztuže je pouze orientační - PD neobsahuje  armovací výkresy !!! : </t>
  </si>
  <si>
    <t>0,5*(10,0*2)*0,3*30/1000</t>
  </si>
  <si>
    <t>0,5*3,405*2*0,5*50/1000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</si>
  <si>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</si>
  <si>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</si>
  <si>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0,8*(5,8+0,5*2)*0,3*40/1000</t>
  </si>
  <si>
    <t>318216115RT2</t>
  </si>
  <si>
    <t>Zdivo oplocení - gabiony ze svařovaných sítí šířka 500 mm, oko 100x50 mm, včetně dodávky kameniva</t>
  </si>
  <si>
    <t>801-5</t>
  </si>
  <si>
    <t>Al+Zn oka 100x100 mm, spirál, táhel, vazacího drátu, vrstvení po 0,5 m, vnitřní délkové dělení po 1 m, včetně pomocného pracovního lešení o výšce podlahy do 1900 mm a pro zatížení do 1,5 kPa,</t>
  </si>
  <si>
    <t>2,5*2,5*2</t>
  </si>
  <si>
    <t>10,0*1,5</t>
  </si>
  <si>
    <t>345232121RT1</t>
  </si>
  <si>
    <t>Stříška na zdivo plotové ze zákrytových desek, délky 800 mm, šířky 300 mm, tloušťky 80 mm</t>
  </si>
  <si>
    <t>s dodávkou zákrytových desek</t>
  </si>
  <si>
    <t>(5,8+0,5*2)</t>
  </si>
  <si>
    <t>345231114RT1</t>
  </si>
  <si>
    <t>Zdivo plot,tvárnice 1stran.štíp,bet.zálivka,tl.300, tvárnice v barvě přírodní, štípané jednostranně</t>
  </si>
  <si>
    <t>0,8*(5,8+0,5*2)</t>
  </si>
  <si>
    <t>411321315R00</t>
  </si>
  <si>
    <t>Beton stropů železový stropů deskových, desek plochých střech, desek balkónových, desek hřibových stropů včetně hlavic hřibových sloupů, železový (bez výztuže) třídy C 20/25, Beton čerstvý obyčejný;  C 20/25;  prostředí: X0;  cement: CEM I;  Dmax = 22 mm;  S 3</t>
  </si>
  <si>
    <t>10,0*2,45*0,115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</si>
  <si>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</si>
  <si>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</si>
  <si>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</si>
  <si>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10,0*2,45</t>
  </si>
  <si>
    <t>411354172R00</t>
  </si>
  <si>
    <t>Podpěrná konstrukce bednění stropů do 5 kPa, odstranění</t>
  </si>
  <si>
    <t>411354251R00</t>
  </si>
  <si>
    <t>Bednění stropů zabudované (ztracené) z ocelových trapézových plechů pozinkovaných,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</si>
  <si>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</si>
  <si>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</si>
  <si>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</si>
  <si>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</si>
  <si>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10,0*2,45*2*1,4*74,04/6/1000</t>
  </si>
  <si>
    <t>411320042RAB</t>
  </si>
  <si>
    <t>Stropy ze ŽB do bednění včetně podpěrné konstrukce z betonu C 25/30, tloušťky 150 mm, výztuž 120 kg/m3</t>
  </si>
  <si>
    <t>beton stropů deskových, výztuž z betonářské oceli 11 375, bednění stropů deskových plných rovných, podpěrná konstrukce stropů výšky do 6 m.</t>
  </si>
  <si>
    <t xml:space="preserve">č.v. 05 : </t>
  </si>
  <si>
    <t>(2,445*2,785-0,6*0,6)*2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</si>
  <si>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</si>
  <si>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</si>
  <si>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</si>
  <si>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0,06*(9,5*2+2,45*2)</t>
  </si>
  <si>
    <t>899102111RT2</t>
  </si>
  <si>
    <t>Osazení poklopů litinových a ocelových včetně dodávky poklopu litinového s rámem   čtyřhranného 600 x 600 mm</t>
  </si>
  <si>
    <t>827-1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</si>
  <si>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</si>
  <si>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</si>
  <si>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</si>
  <si>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(2,445*2,785-0,6*0,6)*0,15</t>
  </si>
  <si>
    <t>976085311R00</t>
  </si>
  <si>
    <t>Vybourání madel, objímek, rámů, mříží apod. kanalizačních rámů litinových, z rýhovaného plechu nebo betonových včetně poklopů nebo mříží  plochy do 0,6 m2</t>
  </si>
  <si>
    <t>967216113RT1</t>
  </si>
  <si>
    <t>Rozebrání gabionových stěn</t>
  </si>
  <si>
    <t>2,25*1,0*0,5</t>
  </si>
  <si>
    <t>10,0*1,0*0,5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</si>
  <si>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</si>
  <si>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</si>
  <si>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</si>
  <si>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 xml:space="preserve">7,8,9,10,12,13,14,15,16,17,18,20,21,23,24,25,27, : </t>
  </si>
  <si>
    <t>Součet: : 69,93186</t>
  </si>
  <si>
    <t>711132311R00</t>
  </si>
  <si>
    <t>Provedení izolace proti zemní vlhkosti pásy na sucho svislá,  , nopovou fólií včetně uchycovacích prvků</t>
  </si>
  <si>
    <t>800-711</t>
  </si>
  <si>
    <t xml:space="preserve">č.v. 02 : </t>
  </si>
  <si>
    <t>82,8*0,5</t>
  </si>
  <si>
    <t>1,7*(5,8+0,5*2)</t>
  </si>
  <si>
    <t>28323113R</t>
  </si>
  <si>
    <t>fólie izolační zemní drenážní; tloušťka 1,00 mm; výška nopů 20,0 mm; plošná hmotnost 1 000 g/m2; HDPE</t>
  </si>
  <si>
    <t>82,8*0,5*1,15</t>
  </si>
  <si>
    <t>1,7*(5,8+0,5*2)*1,15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</si>
  <si>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</si>
  <si>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</si>
  <si>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</si>
  <si>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711131311R00</t>
  </si>
  <si>
    <t xml:space="preserve">Provedení izolace proti zemní vlhkosti pásy na sucho vodorovná,  , nopovou fólií včetně pásky </t>
  </si>
  <si>
    <t>712391172R00</t>
  </si>
  <si>
    <t>Textílie na střechách do 10° ochranná, položení - bez dodávky textílie</t>
  </si>
  <si>
    <t>712015011RCC</t>
  </si>
  <si>
    <t>D + M vegetační vstva, bez dodávky zeleně</t>
  </si>
  <si>
    <t>1,87*9,5</t>
  </si>
  <si>
    <t>712330010RAC</t>
  </si>
  <si>
    <t>Povlaková krytina střech sklonu do 10° do asfaltu 1 x lak asfaltový penetrační, 2 x nátěr asfaltový, 1 x pás izolační z modifikovaného asfaltu natavitelný, vložka polyesterové rouno, tl. 5 mm, 1 x nátěr asfaltový pomocný za horka</t>
  </si>
  <si>
    <t>AP-PSV</t>
  </si>
  <si>
    <t>RTS 23/ I</t>
  </si>
  <si>
    <t>RTS 22/ I</t>
  </si>
  <si>
    <t>nátěr penetrační, nátěr asfaltový za horka, nátěr asfaltový pomocný,  povlaková krytina střech plochých sklonu do 10° do horkého asfaltu.</t>
  </si>
  <si>
    <t>28323125R</t>
  </si>
  <si>
    <t>fólie izolační zemní hydroakumulační, drenážní; tloušťka 1,00 mm; výška nopů 20,0 mm; plošná hmotnost 1 000 g/m2; HDPE</t>
  </si>
  <si>
    <t>10,0*2,45*1,15</t>
  </si>
  <si>
    <t>69366199R</t>
  </si>
  <si>
    <t>geotextilie PP; funkce separační, ochranná, výztužná, filtrační; plošná hmotnost 500 g/m2; zpevněná oboustranně</t>
  </si>
  <si>
    <t>998712201R00</t>
  </si>
  <si>
    <t>Přesun hmot pro povlakové krytiny v objektech výšky do 6 m</t>
  </si>
  <si>
    <t>50 m vodorovně</t>
  </si>
  <si>
    <t>767_01_NM</t>
  </si>
  <si>
    <t>D + M OK prvky nosných kcí vč. předepsaných povrchových úprav a zvedacích mechanismů, nátěr základní. 2x syntetický</t>
  </si>
  <si>
    <t>kg</t>
  </si>
  <si>
    <t xml:space="preserve">10% prořez, 10% svary, spojovací prostředky : </t>
  </si>
  <si>
    <t xml:space="preserve">množství ocele je pouze orientační - PD  neobsahuje výpis !!! : </t>
  </si>
  <si>
    <t xml:space="preserve">TR DN 100 : </t>
  </si>
  <si>
    <t>14*2,4*19,84*1,1*1,1</t>
  </si>
  <si>
    <t xml:space="preserve">U 220 : </t>
  </si>
  <si>
    <t>11,0*29,4*1,1*1,1</t>
  </si>
  <si>
    <t xml:space="preserve">U 100 : </t>
  </si>
  <si>
    <t>11,0*10,6*1,1*1,1</t>
  </si>
  <si>
    <t xml:space="preserve">jackel 80/80 : </t>
  </si>
  <si>
    <t>(2,4*7+11,0*2)*9,22*1,1*1,1</t>
  </si>
  <si>
    <t>767_01a</t>
  </si>
  <si>
    <t>D + M OK prvky nosných kcí - zednické přípomoci,, malty, kapsy, betony na podlití,  atd...-neuvedené v samostatných položkách</t>
  </si>
  <si>
    <t>764351010RAA</t>
  </si>
  <si>
    <t>Žlaby z pozinkovaného plechu podokapní, čtyřhranný, RŠ 250 mm</t>
  </si>
  <si>
    <t>podokapní včetně háků a podílu rohů, rovných hrdel, kotlíků a dilatací.</t>
  </si>
  <si>
    <t>10,0</t>
  </si>
  <si>
    <t>764450010RAC</t>
  </si>
  <si>
    <t>Odpadní trouby z pozinkovaného plechu čtvercové, o straně, 120 mm</t>
  </si>
  <si>
    <t>včetně zděří, manžet, odboček, kolen, odskoků, vypustí vody a přechodových kusů.</t>
  </si>
  <si>
    <t>3,0</t>
  </si>
  <si>
    <t>767_01.b</t>
  </si>
  <si>
    <t>D + M pletivových vrat vč. rámu a výpně mimo vrat, kompletně viz výkres 03</t>
  </si>
  <si>
    <t xml:space="preserve">m2    </t>
  </si>
  <si>
    <t>Celkem 3 vstupní otvory budou uzavřeny ocelovými vraty s rámem z ocelových uzavřených profilů a výplní</t>
  </si>
  <si>
    <t>z designového pletiva, např. Tahokov RB 45. Vrata budou dle požadavku DI PČR otvírána dovnitř.</t>
  </si>
  <si>
    <t>10,0*2,23</t>
  </si>
  <si>
    <t>998767201R00</t>
  </si>
  <si>
    <t>Přesun hmot pro kovové stavební doplňk. konstrukce v objektech výšky do 6 m</t>
  </si>
  <si>
    <t>800-767</t>
  </si>
  <si>
    <t xml:space="preserve">25,26,27, : </t>
  </si>
  <si>
    <t>Součet: : 16,44201</t>
  </si>
  <si>
    <t>Součet: : 476,81829</t>
  </si>
  <si>
    <t>115101201R00</t>
  </si>
  <si>
    <t>Čerpání vody na výšku do 10 m, přítok do 500 l/min</t>
  </si>
  <si>
    <t>h</t>
  </si>
  <si>
    <t>POL1_0</t>
  </si>
  <si>
    <t>131201201R00</t>
  </si>
  <si>
    <t>Hloubení zapažených jam v hor.3 do 100 m3</t>
  </si>
  <si>
    <t>131201209R00</t>
  </si>
  <si>
    <t>Příplatek za lepivost - hloubení zapaž.jam v hor.3</t>
  </si>
  <si>
    <t>132201209R00</t>
  </si>
  <si>
    <t>Příplatek za lepivost - hloubení rýh 200cm v hor.3</t>
  </si>
  <si>
    <t>132201211R00</t>
  </si>
  <si>
    <t>Hloubení rýh š.do 200 cm hor.3 do 100 m3,STROJNĚ</t>
  </si>
  <si>
    <t>151101102R00</t>
  </si>
  <si>
    <t>Pažení a rozepření stěn rýh - příložné - hl. do 4m</t>
  </si>
  <si>
    <t>151101112R00</t>
  </si>
  <si>
    <t>Odstranění pažení stěn rýh - příložné - hl. do 4 m</t>
  </si>
  <si>
    <t>161101102R00</t>
  </si>
  <si>
    <t>Svislé přemístění výkopku z hor.1-4 do 4,0 m</t>
  </si>
  <si>
    <t>74,04 rýha + 47,72  jáma = 121,76 m3</t>
  </si>
  <si>
    <t>Vodorovné přemístění výkopku z hor.1-4 do 10000 m</t>
  </si>
  <si>
    <t>Příplatek k vod. přemístění hor.1-4 za další 1 km</t>
  </si>
  <si>
    <t>25 km x 93,34 = 2333,50 m3</t>
  </si>
  <si>
    <t>Uložení sypaniny na skl.-modelace na výšku přes 2m</t>
  </si>
  <si>
    <t>74,04 + 19,30 = 93,34 m3</t>
  </si>
  <si>
    <t>Zásyp jam, rýh, šachet se zhutněním</t>
  </si>
  <si>
    <t>51,19 rýha + 34,76 jáma = 85,95 m3</t>
  </si>
  <si>
    <t>175101101R00</t>
  </si>
  <si>
    <t>Obsyp potrubí bez prohození sypaniny</t>
  </si>
  <si>
    <t>Poplatek za skládku horniny 1- 4</t>
  </si>
  <si>
    <t>58337213</t>
  </si>
  <si>
    <t>Štěrkopísek frakce 0-32 Z</t>
  </si>
  <si>
    <t>POL3_0</t>
  </si>
  <si>
    <t>rýha 51,19 m3</t>
  </si>
  <si>
    <t>jáma 1, 0 m3</t>
  </si>
  <si>
    <t>celkem 52,19 m3</t>
  </si>
  <si>
    <t>452311131R00</t>
  </si>
  <si>
    <t>Desky podkladní pod potrubí z betonu C 12/15</t>
  </si>
  <si>
    <t>452351101R00</t>
  </si>
  <si>
    <t>Bednění desek nebo sedlových loží pod potrubí</t>
  </si>
  <si>
    <t>1,30 rýha + 4,80 jáma = 6,10 m3</t>
  </si>
  <si>
    <t>Desky podkladní pod jámy z betonu C 12/15</t>
  </si>
  <si>
    <t>R-položka</t>
  </si>
  <si>
    <t>POL12_1</t>
  </si>
  <si>
    <t>376351112R00</t>
  </si>
  <si>
    <t>Bednění stěn šachet oboustranné</t>
  </si>
  <si>
    <t>831312121RT2</t>
  </si>
  <si>
    <t>Montáž trub kameninových, pryž. kroužek, DN 150, včetně dodávky trub kamenin. DN 150 dl. 1000 mm</t>
  </si>
  <si>
    <t>837314111RT2</t>
  </si>
  <si>
    <t>Montáž kameninových útesů s hrdlem DN 150, včetně dodávky trouby DN 150 dl. 1000 mm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</si>
  <si>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</si>
  <si>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</si>
  <si>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</si>
  <si>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</si>
  <si>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</si>
  <si>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892581111R00</t>
  </si>
  <si>
    <t>Zkouška těsnosti kanalizace DN do 300, vodou</t>
  </si>
  <si>
    <t>892583111R00</t>
  </si>
  <si>
    <t>Zabezpečení konců kanal. potrubí DN do 300, vodou</t>
  </si>
  <si>
    <t>894302161R00</t>
  </si>
  <si>
    <t>Stěny šachet želbet. C 30/37,XC2,XA tl. nad 20 cm</t>
  </si>
  <si>
    <t>894302162R00</t>
  </si>
  <si>
    <t>Strop šachet z železobetonu C 30/37,XC2,XA</t>
  </si>
  <si>
    <t>894411121R00</t>
  </si>
  <si>
    <t>Zřízení šachet z dílců, dno B 30, potrubí DN 300</t>
  </si>
  <si>
    <t>894422111RT1</t>
  </si>
  <si>
    <t>Osazení betonových dílců šachet, skruže přechodové, na kroužek</t>
  </si>
  <si>
    <t>894503111R00</t>
  </si>
  <si>
    <t>Bednění deskových stropů šachet, jakýkoliv rozměr</t>
  </si>
  <si>
    <t>894607112R00</t>
  </si>
  <si>
    <t>Výztuž šachet z oceli B 500 B</t>
  </si>
  <si>
    <t>899102111R00</t>
  </si>
  <si>
    <t>Osazení poklopu s rámem do 100 kg</t>
  </si>
  <si>
    <t>899501111R00</t>
  </si>
  <si>
    <t>Stupadla vidlicová osazovaná při zdění a betonáži</t>
  </si>
  <si>
    <t>899623141R00</t>
  </si>
  <si>
    <t>Obetonování potrubí nebo zdiva stok betonem C12/15</t>
  </si>
  <si>
    <t>899643111R00</t>
  </si>
  <si>
    <t>Bednění pro obetonování potrubí v otevřeném výkopu</t>
  </si>
  <si>
    <t>Předběžná cena</t>
  </si>
  <si>
    <t>Montáž ventilu vírového na potrubí DN 150</t>
  </si>
  <si>
    <t>Vírový ventil RVKL 3 - 6</t>
  </si>
  <si>
    <t>POL12_0</t>
  </si>
  <si>
    <t>55243346.A</t>
  </si>
  <si>
    <t>Poklop celolitinový průměr 600 mm,  zatížení 40 t</t>
  </si>
  <si>
    <t>59224346R</t>
  </si>
  <si>
    <t>Prstenec vyrovnávací šachetní TBW-Q.1 63/4</t>
  </si>
  <si>
    <t>59224348.AR</t>
  </si>
  <si>
    <t>Prstenec vyrovnávací šachetní TBW-Q.1 63/8</t>
  </si>
  <si>
    <t>59224349R</t>
  </si>
  <si>
    <t>Prstenec vyrovnávací šachetní TBW-Q.1 63/12</t>
  </si>
  <si>
    <t>59224353.AR</t>
  </si>
  <si>
    <t xml:space="preserve">Konus šachetní TBR-Q.1 100-63/58/12 </t>
  </si>
  <si>
    <t>59224354R</t>
  </si>
  <si>
    <t>Deska zákrytová TZK-Q.1 100-63/17</t>
  </si>
  <si>
    <t>59224359.AR</t>
  </si>
  <si>
    <t>Skruž šachetní TBS-Q.1 100/50/12</t>
  </si>
  <si>
    <t>59224362.AR</t>
  </si>
  <si>
    <t>Skruž šachetní TBS-Q.1 100/100/12</t>
  </si>
  <si>
    <t>59224366.AR</t>
  </si>
  <si>
    <t>Dno šachetní přímé TBZ-Q.1 100/60 V max. 40</t>
  </si>
  <si>
    <t>59224373.A</t>
  </si>
  <si>
    <t>Těsnění elastom pro šach díly EMT - DN 1000</t>
  </si>
  <si>
    <t>Sorpční vpusť  SOL 2/4M</t>
  </si>
  <si>
    <t>Dno šachet z železobetonu C 30/37,XC2,XA</t>
  </si>
  <si>
    <t>998274101R00</t>
  </si>
  <si>
    <t>Přesun hmot, trubní vedení betonové, otevř. výkop</t>
  </si>
  <si>
    <t>1.1</t>
  </si>
  <si>
    <t>Doplnění stávajícího rozvaděče o jistící prvky, spínací hodiny, podružné měření</t>
  </si>
  <si>
    <t>kpl</t>
  </si>
  <si>
    <t>1.10</t>
  </si>
  <si>
    <t>Zemnící drát FeZn 10mm včetně montáže</t>
  </si>
  <si>
    <t>1.11</t>
  </si>
  <si>
    <t>Páskový zemnič FeZn 30x4mm kompletní istalace včetně ochranných nátěrů</t>
  </si>
  <si>
    <t>1.12</t>
  </si>
  <si>
    <t>Svorka páska-páska</t>
  </si>
  <si>
    <t>ks</t>
  </si>
  <si>
    <t>1.13</t>
  </si>
  <si>
    <t>Svorka SS</t>
  </si>
  <si>
    <t>1.14</t>
  </si>
  <si>
    <t>Výstražná folie</t>
  </si>
  <si>
    <t>1.15</t>
  </si>
  <si>
    <t>Montáž trubka ochranná do výkopu D do 70 mm uložená volně</t>
  </si>
  <si>
    <t>1.16</t>
  </si>
  <si>
    <t>Trubka KOPOFLEX 75-červená-ohebná chránička dvouplášťová zemní</t>
  </si>
  <si>
    <t>1.17</t>
  </si>
  <si>
    <t>Výkop pro sloup osvětelní, vybetonování patky pro sloup, zahoz, bezterenních úprav</t>
  </si>
  <si>
    <t>1.18</t>
  </si>
  <si>
    <t>Měření impedance nulové smyčky okruhu vedení třífázového 3x380 V</t>
  </si>
  <si>
    <t>1.19</t>
  </si>
  <si>
    <t>Ukončení vodičů na svorkovnici s otevřením a uzavřením krytu včetně zapojení průřezu žíly do 16 mm2</t>
  </si>
  <si>
    <t>1.2</t>
  </si>
  <si>
    <t>Svítidlo ST 25BU 3000K</t>
  </si>
  <si>
    <t>1.20</t>
  </si>
  <si>
    <t>Ukončení vodičů v rozváděči nebo na přístroji včetně zapojení průřezu žíly do 16 mm2</t>
  </si>
  <si>
    <t>1.21</t>
  </si>
  <si>
    <t>Zkouška izolační kabelu do 1 kV počtu a průřezu žil do 4x16 mm2</t>
  </si>
  <si>
    <t>1.22</t>
  </si>
  <si>
    <t>Měření intenzity osvětlení</t>
  </si>
  <si>
    <t>1.23</t>
  </si>
  <si>
    <t>Koordinace postupu prací s ostatními profesemi</t>
  </si>
  <si>
    <t>hod</t>
  </si>
  <si>
    <t>1.24</t>
  </si>
  <si>
    <t>Stavebně izolační asfalt - antikorozní ochrana spojů vč. Montáže</t>
  </si>
  <si>
    <t>1.25</t>
  </si>
  <si>
    <t>Antikorozní ochrana zemních spojů - asfaltový potěr, prostup z betonu</t>
  </si>
  <si>
    <t>1.26</t>
  </si>
  <si>
    <t>Ostatní nespecifikovaný materiál a jeho montáž</t>
  </si>
  <si>
    <t>1.27</t>
  </si>
  <si>
    <t>Vrn, jednání s investorem, koordinace díla</t>
  </si>
  <si>
    <t>1.28</t>
  </si>
  <si>
    <t>Doprava a přesun hmot</t>
  </si>
  <si>
    <t>1.29</t>
  </si>
  <si>
    <t>Pronájem autoplošiny</t>
  </si>
  <si>
    <t>1.3</t>
  </si>
  <si>
    <t>Stožár osvětlení parkoviště 7m s elektrickou výstrojí</t>
  </si>
  <si>
    <t>1.30</t>
  </si>
  <si>
    <t>Výchozí revize</t>
  </si>
  <si>
    <t>1.31</t>
  </si>
  <si>
    <t>Dokumentace skutečného provedení</t>
  </si>
  <si>
    <t>Zemní práce nejsou součástí dodavky elektro!!!</t>
  </si>
  <si>
    <t>1.4</t>
  </si>
  <si>
    <t>Výložník UZD 1-1000 přímý</t>
  </si>
  <si>
    <t>1.5</t>
  </si>
  <si>
    <t>Kabel silový s Cu jádrem CYKY 4x16 mm2</t>
  </si>
  <si>
    <t>1.6</t>
  </si>
  <si>
    <t>Kabel silový s Cu jádrem CYKY 5x2,5 mm2</t>
  </si>
  <si>
    <t>1.7</t>
  </si>
  <si>
    <t>Kabel silový s Cu jádrem CYKY 3x2,5 mm2</t>
  </si>
  <si>
    <t>1.8</t>
  </si>
  <si>
    <t>Keline, instalační kabel venkovní Cat.5E FTP PE 300MHz 500m/cívka</t>
  </si>
  <si>
    <t>1.9</t>
  </si>
  <si>
    <t>Kabelový žlab, PVC lišty pro vnitřní rozvody</t>
  </si>
  <si>
    <t>131,67</t>
  </si>
  <si>
    <t>183403161R00</t>
  </si>
  <si>
    <t>Obdělávání půdy válením, v rovině nebo na svahu 1:5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</si>
  <si>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</si>
  <si>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</si>
  <si>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</si>
  <si>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181300014RAA</t>
  </si>
  <si>
    <t>Rozprostření ornice v rovině nebo svahu do 1 : 5 a osetí travou při tloušťce 300 mm, dovoz ornice ze vzdálenosti 500 m</t>
  </si>
  <si>
    <t>vč. urovnání ornice, naložení na skládce, vodorovným přemístěním ornice na místo rozprostření, založení trávníku osetím a dodávky travního semene.</t>
  </si>
  <si>
    <t>Včetně přesunu hmot.</t>
  </si>
  <si>
    <t xml:space="preserve">ornice viz SO 01 PŘÍPRAVA ÚZEMÍ+HTÚ : </t>
  </si>
  <si>
    <t>184201114RXX</t>
  </si>
  <si>
    <t>Výsadba stromu s balem, v rovině, výšky do 200 cm, s dodávkou dřeviny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</si>
  <si>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</si>
  <si>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Dodávku dřeviny nacenit 6500Kč/ks - bude upřesněno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</si>
</sst>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164" fontId="16" fillId="3" borderId="0" xfId="0" applyNumberFormat="1" applyFont="1" applyFill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19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02"/>
  <sheetViews>
    <sheetView showGridLines="0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86" t="s">
        <v>39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5">
      <c r="A2" s="2"/>
      <c r="B2" s="76" t="s">
        <v>22</v>
      </c>
      <c r="C2" s="77"/>
      <c r="D2" s="78" t="s">
        <v>41</v>
      </c>
      <c r="E2" s="195" t="s">
        <v>42</v>
      </c>
      <c r="F2" s="196"/>
      <c r="G2" s="196"/>
      <c r="H2" s="196"/>
      <c r="I2" s="196"/>
      <c r="J2" s="197"/>
      <c r="O2" s="1"/>
    </row>
    <row r="3" spans="1:15" ht="27" hidden="1" customHeight="1" x14ac:dyDescent="0.25">
      <c r="A3" s="2"/>
      <c r="B3" s="79"/>
      <c r="C3" s="77"/>
      <c r="D3" s="80"/>
      <c r="E3" s="198"/>
      <c r="F3" s="199"/>
      <c r="G3" s="199"/>
      <c r="H3" s="199"/>
      <c r="I3" s="199"/>
      <c r="J3" s="200"/>
    </row>
    <row r="4" spans="1:15" ht="23.25" customHeight="1" x14ac:dyDescent="0.25">
      <c r="A4" s="2"/>
      <c r="B4" s="81"/>
      <c r="C4" s="82"/>
      <c r="D4" s="83"/>
      <c r="E4" s="208"/>
      <c r="F4" s="208"/>
      <c r="G4" s="208"/>
      <c r="H4" s="208"/>
      <c r="I4" s="208"/>
      <c r="J4" s="209"/>
    </row>
    <row r="5" spans="1:15" ht="24" customHeight="1" x14ac:dyDescent="0.25">
      <c r="A5" s="2"/>
      <c r="B5" s="31" t="s">
        <v>40</v>
      </c>
      <c r="D5" s="212"/>
      <c r="E5" s="213"/>
      <c r="F5" s="213"/>
      <c r="G5" s="213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14"/>
      <c r="E6" s="215"/>
      <c r="F6" s="215"/>
      <c r="G6" s="215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02"/>
      <c r="E11" s="202"/>
      <c r="F11" s="202"/>
      <c r="G11" s="202"/>
      <c r="H11" s="18" t="s">
        <v>38</v>
      </c>
      <c r="I11" s="85"/>
      <c r="J11" s="8"/>
    </row>
    <row r="12" spans="1:15" ht="15.75" customHeight="1" x14ac:dyDescent="0.25">
      <c r="A12" s="2"/>
      <c r="B12" s="28"/>
      <c r="C12" s="55"/>
      <c r="D12" s="207"/>
      <c r="E12" s="207"/>
      <c r="F12" s="207"/>
      <c r="G12" s="207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0"/>
      <c r="F13" s="211"/>
      <c r="G13" s="211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1"/>
      <c r="F15" s="201"/>
      <c r="G15" s="203"/>
      <c r="H15" s="203"/>
      <c r="I15" s="203" t="s">
        <v>29</v>
      </c>
      <c r="J15" s="204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192"/>
      <c r="F16" s="193"/>
      <c r="G16" s="192"/>
      <c r="H16" s="193"/>
      <c r="I16" s="192">
        <f>SUMIF(F77:F98,A16,I77:I98)+SUMIF(F77:F98,"PSU",I77:I98)</f>
        <v>0</v>
      </c>
      <c r="J16" s="194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192"/>
      <c r="F17" s="193"/>
      <c r="G17" s="192"/>
      <c r="H17" s="193"/>
      <c r="I17" s="192">
        <f>SUMIF(F77:F98,A17,I77:I98)</f>
        <v>0</v>
      </c>
      <c r="J17" s="194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192"/>
      <c r="F18" s="193"/>
      <c r="G18" s="192"/>
      <c r="H18" s="193"/>
      <c r="I18" s="192">
        <f>SUMIF(F77:F98,A18,I77:I98)</f>
        <v>0</v>
      </c>
      <c r="J18" s="194"/>
    </row>
    <row r="19" spans="1:10" ht="23.25" customHeight="1" x14ac:dyDescent="0.25">
      <c r="A19" s="138" t="s">
        <v>123</v>
      </c>
      <c r="B19" s="38" t="s">
        <v>27</v>
      </c>
      <c r="C19" s="62"/>
      <c r="D19" s="63"/>
      <c r="E19" s="192"/>
      <c r="F19" s="193"/>
      <c r="G19" s="192"/>
      <c r="H19" s="193"/>
      <c r="I19" s="192">
        <f>SUMIF(F77:F98,A19,I77:I98)</f>
        <v>0</v>
      </c>
      <c r="J19" s="194"/>
    </row>
    <row r="20" spans="1:10" ht="23.25" customHeight="1" x14ac:dyDescent="0.25">
      <c r="A20" s="138" t="s">
        <v>124</v>
      </c>
      <c r="B20" s="38" t="s">
        <v>28</v>
      </c>
      <c r="C20" s="62"/>
      <c r="D20" s="63"/>
      <c r="E20" s="192"/>
      <c r="F20" s="193"/>
      <c r="G20" s="192"/>
      <c r="H20" s="193"/>
      <c r="I20" s="192">
        <f>SUMIF(F77:F98,A20,I77:I98)</f>
        <v>0</v>
      </c>
      <c r="J20" s="194"/>
    </row>
    <row r="21" spans="1:10" ht="23.25" customHeight="1" x14ac:dyDescent="0.25">
      <c r="A21" s="2"/>
      <c r="B21" s="48" t="s">
        <v>29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3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9">
        <f>IF(A24&gt;50, ROUNDUP(A23, 0), ROUNDDOWN(A23, 0))</f>
        <v>0</v>
      </c>
      <c r="H24" s="220"/>
      <c r="I24" s="22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9">
        <f>IF(A26&gt;50, ROUNDUP(A25, 0), ROUNDDOWN(A25, 0))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1">
        <f>CenaCelkem-(ZakladDPHSni+DPHSni+ZakladDPHZakl+DPHZakl)</f>
        <v>0</v>
      </c>
      <c r="H27" s="191"/>
      <c r="I27" s="191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25">
        <f>ZakladDPHSniVypocet+ZakladDPHZaklVypocet</f>
        <v>0</v>
      </c>
      <c r="H28" s="225"/>
      <c r="I28" s="225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4">
        <f>IF(A29&gt;50, ROUNDUP(A27, 0), ROUNDDOWN(A27, 0))</f>
        <v>0</v>
      </c>
      <c r="H29" s="224"/>
      <c r="I29" s="224"/>
      <c r="J29" s="119" t="s">
        <v>62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230"/>
      <c r="D39" s="230"/>
      <c r="E39" s="230"/>
      <c r="F39" s="99">
        <f>'00 00 Naklady'!AE37+'SO 01 SO 01 Pol'!AE85+'SO 02 SO 02 Pol'!AE351+'SO 03 SO 03 Pol'!AE293+'SO 04 SO 04 Pol'!AE121+'SO 05 SO 05 Pol'!AE73+'SO 06 SO 06 Pol'!AE78</f>
        <v>0</v>
      </c>
      <c r="G39" s="100">
        <f>'00 00 Naklady'!AF37+'SO 01 SO 01 Pol'!AF85+'SO 02 SO 02 Pol'!AF351+'SO 03 SO 03 Pol'!AF293+'SO 04 SO 04 Pol'!AF121+'SO 05 SO 05 Pol'!AF73+'SO 06 SO 06 Pol'!AF78</f>
        <v>0</v>
      </c>
      <c r="H39" s="101">
        <f t="shared" ref="H39:H5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231" t="s">
        <v>44</v>
      </c>
      <c r="D40" s="231"/>
      <c r="E40" s="231"/>
      <c r="F40" s="104">
        <f>'00 00 Naklady'!AE37</f>
        <v>0</v>
      </c>
      <c r="G40" s="105">
        <f>'00 00 Naklady'!AF37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45</v>
      </c>
      <c r="C41" s="230" t="s">
        <v>46</v>
      </c>
      <c r="D41" s="230"/>
      <c r="E41" s="230"/>
      <c r="F41" s="108">
        <f>'00 00 Naklady'!AE37</f>
        <v>0</v>
      </c>
      <c r="G41" s="101">
        <f>'00 00 Naklady'!AF37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231" t="s">
        <v>47</v>
      </c>
      <c r="D42" s="231"/>
      <c r="E42" s="231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48</v>
      </c>
      <c r="C43" s="231" t="s">
        <v>49</v>
      </c>
      <c r="D43" s="231"/>
      <c r="E43" s="231"/>
      <c r="F43" s="104">
        <f>'SO 01 SO 01 Pol'!AE85</f>
        <v>0</v>
      </c>
      <c r="G43" s="105">
        <f>'SO 01 SO 01 Pol'!AF85</f>
        <v>0</v>
      </c>
      <c r="H43" s="105">
        <f t="shared" si="1"/>
        <v>0</v>
      </c>
      <c r="I43" s="105">
        <f t="shared" ref="I43:I54" si="2">F43+G43+H43</f>
        <v>0</v>
      </c>
      <c r="J43" s="106" t="str">
        <f t="shared" ref="J43:J54" si="3">IF(CenaCelkemVypocet=0,"",I43/CenaCelkemVypocet*100)</f>
        <v/>
      </c>
    </row>
    <row r="44" spans="1:10" ht="25.5" customHeight="1" x14ac:dyDescent="0.25">
      <c r="A44" s="88">
        <v>3</v>
      </c>
      <c r="B44" s="107" t="s">
        <v>48</v>
      </c>
      <c r="C44" s="230" t="s">
        <v>49</v>
      </c>
      <c r="D44" s="230"/>
      <c r="E44" s="230"/>
      <c r="F44" s="108">
        <f>'SO 01 SO 01 Pol'!AE85</f>
        <v>0</v>
      </c>
      <c r="G44" s="101">
        <f>'SO 01 SO 01 Pol'!AF85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2</v>
      </c>
      <c r="B45" s="103" t="s">
        <v>50</v>
      </c>
      <c r="C45" s="231" t="s">
        <v>51</v>
      </c>
      <c r="D45" s="231"/>
      <c r="E45" s="231"/>
      <c r="F45" s="104">
        <f>'SO 02 SO 02 Pol'!AE351</f>
        <v>0</v>
      </c>
      <c r="G45" s="105">
        <f>'SO 02 SO 02 Pol'!AF351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5">
      <c r="A46" s="88">
        <v>3</v>
      </c>
      <c r="B46" s="107" t="s">
        <v>50</v>
      </c>
      <c r="C46" s="230" t="s">
        <v>51</v>
      </c>
      <c r="D46" s="230"/>
      <c r="E46" s="230"/>
      <c r="F46" s="108">
        <f>'SO 02 SO 02 Pol'!AE351</f>
        <v>0</v>
      </c>
      <c r="G46" s="101">
        <f>'SO 02 SO 02 Pol'!AF351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2</v>
      </c>
      <c r="B47" s="103" t="s">
        <v>52</v>
      </c>
      <c r="C47" s="231" t="s">
        <v>53</v>
      </c>
      <c r="D47" s="231"/>
      <c r="E47" s="231"/>
      <c r="F47" s="104">
        <f>'SO 03 SO 03 Pol'!AE293</f>
        <v>0</v>
      </c>
      <c r="G47" s="105">
        <f>'SO 03 SO 03 Pol'!AF293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5">
      <c r="A48" s="88">
        <v>3</v>
      </c>
      <c r="B48" s="107" t="s">
        <v>52</v>
      </c>
      <c r="C48" s="230" t="s">
        <v>53</v>
      </c>
      <c r="D48" s="230"/>
      <c r="E48" s="230"/>
      <c r="F48" s="108">
        <f>'SO 03 SO 03 Pol'!AE293</f>
        <v>0</v>
      </c>
      <c r="G48" s="101">
        <f>'SO 03 SO 03 Pol'!AF293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2</v>
      </c>
      <c r="B49" s="103" t="s">
        <v>54</v>
      </c>
      <c r="C49" s="231" t="s">
        <v>55</v>
      </c>
      <c r="D49" s="231"/>
      <c r="E49" s="231"/>
      <c r="F49" s="104">
        <f>'SO 04 SO 04 Pol'!AE121</f>
        <v>0</v>
      </c>
      <c r="G49" s="105">
        <f>'SO 04 SO 04 Pol'!AF121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5">
      <c r="A50" s="88">
        <v>3</v>
      </c>
      <c r="B50" s="107" t="s">
        <v>54</v>
      </c>
      <c r="C50" s="230" t="s">
        <v>55</v>
      </c>
      <c r="D50" s="230"/>
      <c r="E50" s="230"/>
      <c r="F50" s="108">
        <f>'SO 04 SO 04 Pol'!AE121</f>
        <v>0</v>
      </c>
      <c r="G50" s="101">
        <f>'SO 04 SO 04 Pol'!AF121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5">
      <c r="A51" s="88">
        <v>2</v>
      </c>
      <c r="B51" s="103" t="s">
        <v>56</v>
      </c>
      <c r="C51" s="231" t="s">
        <v>57</v>
      </c>
      <c r="D51" s="231"/>
      <c r="E51" s="231"/>
      <c r="F51" s="104">
        <f>'SO 05 SO 05 Pol'!AE73</f>
        <v>0</v>
      </c>
      <c r="G51" s="105">
        <f>'SO 05 SO 05 Pol'!AF73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5">
      <c r="A52" s="88">
        <v>3</v>
      </c>
      <c r="B52" s="107" t="s">
        <v>56</v>
      </c>
      <c r="C52" s="230" t="s">
        <v>57</v>
      </c>
      <c r="D52" s="230"/>
      <c r="E52" s="230"/>
      <c r="F52" s="108">
        <f>'SO 05 SO 05 Pol'!AE73</f>
        <v>0</v>
      </c>
      <c r="G52" s="101">
        <f>'SO 05 SO 05 Pol'!AF73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5">
      <c r="A53" s="88">
        <v>2</v>
      </c>
      <c r="B53" s="103" t="s">
        <v>58</v>
      </c>
      <c r="C53" s="231" t="s">
        <v>59</v>
      </c>
      <c r="D53" s="231"/>
      <c r="E53" s="231"/>
      <c r="F53" s="104">
        <f>'SO 06 SO 06 Pol'!AE78</f>
        <v>0</v>
      </c>
      <c r="G53" s="105">
        <f>'SO 06 SO 06 Pol'!AF78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5">
      <c r="A54" s="88">
        <v>3</v>
      </c>
      <c r="B54" s="107" t="s">
        <v>58</v>
      </c>
      <c r="C54" s="230" t="s">
        <v>60</v>
      </c>
      <c r="D54" s="230"/>
      <c r="E54" s="230"/>
      <c r="F54" s="108">
        <f>'SO 06 SO 06 Pol'!AE78</f>
        <v>0</v>
      </c>
      <c r="G54" s="101">
        <f>'SO 06 SO 06 Pol'!AF78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5">
      <c r="A55" s="88"/>
      <c r="B55" s="232" t="s">
        <v>61</v>
      </c>
      <c r="C55" s="233"/>
      <c r="D55" s="233"/>
      <c r="E55" s="234"/>
      <c r="F55" s="109">
        <f>SUMIF(A39:A54,"=1",F39:F54)</f>
        <v>0</v>
      </c>
      <c r="G55" s="110">
        <f>SUMIF(A39:A54,"=1",G39:G54)</f>
        <v>0</v>
      </c>
      <c r="H55" s="110">
        <f>SUMIF(A39:A54,"=1",H39:H54)</f>
        <v>0</v>
      </c>
      <c r="I55" s="110">
        <f>SUMIF(A39:A54,"=1",I39:I54)</f>
        <v>0</v>
      </c>
      <c r="J55" s="111">
        <f>SUMIF(A39:A54,"=1",J39:J54)</f>
        <v>0</v>
      </c>
    </row>
    <row r="57" spans="1:10" x14ac:dyDescent="0.25">
      <c r="A57" t="s">
        <v>63</v>
      </c>
      <c r="B57" t="s">
        <v>64</v>
      </c>
    </row>
    <row r="58" spans="1:10" x14ac:dyDescent="0.25">
      <c r="A58" t="s">
        <v>65</v>
      </c>
      <c r="B58" t="s">
        <v>66</v>
      </c>
    </row>
    <row r="59" spans="1:10" x14ac:dyDescent="0.25">
      <c r="A59" t="s">
        <v>67</v>
      </c>
      <c r="B59" t="s">
        <v>68</v>
      </c>
    </row>
    <row r="60" spans="1:10" x14ac:dyDescent="0.25">
      <c r="A60" t="s">
        <v>65</v>
      </c>
      <c r="B60" t="s">
        <v>69</v>
      </c>
    </row>
    <row r="61" spans="1:10" x14ac:dyDescent="0.25">
      <c r="A61" t="s">
        <v>67</v>
      </c>
      <c r="B61" t="s">
        <v>70</v>
      </c>
    </row>
    <row r="62" spans="1:10" x14ac:dyDescent="0.25">
      <c r="A62" t="s">
        <v>65</v>
      </c>
      <c r="B62" t="s">
        <v>71</v>
      </c>
    </row>
    <row r="63" spans="1:10" x14ac:dyDescent="0.25">
      <c r="A63" t="s">
        <v>67</v>
      </c>
      <c r="B63" t="s">
        <v>72</v>
      </c>
    </row>
    <row r="64" spans="1:10" x14ac:dyDescent="0.25">
      <c r="A64" t="s">
        <v>65</v>
      </c>
      <c r="B64" t="s">
        <v>73</v>
      </c>
    </row>
    <row r="65" spans="1:10" x14ac:dyDescent="0.25">
      <c r="A65" t="s">
        <v>67</v>
      </c>
      <c r="B65" t="s">
        <v>74</v>
      </c>
    </row>
    <row r="66" spans="1:10" x14ac:dyDescent="0.25">
      <c r="A66" t="s">
        <v>65</v>
      </c>
      <c r="B66" t="s">
        <v>75</v>
      </c>
    </row>
    <row r="67" spans="1:10" x14ac:dyDescent="0.25">
      <c r="A67" t="s">
        <v>67</v>
      </c>
      <c r="B67" t="s">
        <v>76</v>
      </c>
    </row>
    <row r="68" spans="1:10" x14ac:dyDescent="0.25">
      <c r="A68" t="s">
        <v>65</v>
      </c>
      <c r="B68" t="s">
        <v>77</v>
      </c>
    </row>
    <row r="69" spans="1:10" x14ac:dyDescent="0.25">
      <c r="A69" t="s">
        <v>67</v>
      </c>
      <c r="B69" t="s">
        <v>78</v>
      </c>
    </row>
    <row r="70" spans="1:10" x14ac:dyDescent="0.25">
      <c r="A70" t="s">
        <v>65</v>
      </c>
      <c r="B70" t="s">
        <v>79</v>
      </c>
    </row>
    <row r="71" spans="1:10" x14ac:dyDescent="0.25">
      <c r="A71" t="s">
        <v>67</v>
      </c>
      <c r="B71" t="s">
        <v>80</v>
      </c>
    </row>
    <row r="74" spans="1:10" ht="15.6" x14ac:dyDescent="0.3">
      <c r="B74" s="120" t="s">
        <v>81</v>
      </c>
    </row>
    <row r="76" spans="1:10" ht="25.5" customHeight="1" x14ac:dyDescent="0.25">
      <c r="A76" s="122"/>
      <c r="B76" s="125" t="s">
        <v>17</v>
      </c>
      <c r="C76" s="125" t="s">
        <v>5</v>
      </c>
      <c r="D76" s="126"/>
      <c r="E76" s="126"/>
      <c r="F76" s="127" t="s">
        <v>82</v>
      </c>
      <c r="G76" s="127"/>
      <c r="H76" s="127"/>
      <c r="I76" s="127" t="s">
        <v>29</v>
      </c>
      <c r="J76" s="127" t="s">
        <v>0</v>
      </c>
    </row>
    <row r="77" spans="1:10" ht="36.75" customHeight="1" x14ac:dyDescent="0.25">
      <c r="A77" s="123"/>
      <c r="B77" s="128" t="s">
        <v>45</v>
      </c>
      <c r="C77" s="235" t="s">
        <v>83</v>
      </c>
      <c r="D77" s="236"/>
      <c r="E77" s="236"/>
      <c r="F77" s="134" t="s">
        <v>24</v>
      </c>
      <c r="G77" s="135"/>
      <c r="H77" s="135"/>
      <c r="I77" s="135">
        <f>'SO 01 SO 01 Pol'!G8+'SO 02 SO 02 Pol'!G8+'SO 03 SO 03 Pol'!G8+'SO 06 SO 06 Pol'!G8</f>
        <v>0</v>
      </c>
      <c r="J77" s="132" t="str">
        <f>IF(I99=0,"",I77/I99*100)</f>
        <v/>
      </c>
    </row>
    <row r="78" spans="1:10" ht="36.75" customHeight="1" x14ac:dyDescent="0.25">
      <c r="A78" s="123"/>
      <c r="B78" s="128" t="s">
        <v>84</v>
      </c>
      <c r="C78" s="235" t="s">
        <v>85</v>
      </c>
      <c r="D78" s="236"/>
      <c r="E78" s="236"/>
      <c r="F78" s="134" t="s">
        <v>24</v>
      </c>
      <c r="G78" s="135"/>
      <c r="H78" s="135"/>
      <c r="I78" s="135">
        <f>'SO 01 SO 01 Pol'!G27+'SO 02 SO 02 Pol'!G27+'SO 03 SO 03 Pol'!G27+'SO 04 SO 04 Pol'!G8+'SO 06 SO 06 Pol'!G27</f>
        <v>0</v>
      </c>
      <c r="J78" s="132" t="str">
        <f>IF(I99=0,"",I78/I99*100)</f>
        <v/>
      </c>
    </row>
    <row r="79" spans="1:10" ht="36.75" customHeight="1" x14ac:dyDescent="0.25">
      <c r="A79" s="123"/>
      <c r="B79" s="128" t="s">
        <v>86</v>
      </c>
      <c r="C79" s="235" t="s">
        <v>87</v>
      </c>
      <c r="D79" s="236"/>
      <c r="E79" s="236"/>
      <c r="F79" s="134" t="s">
        <v>24</v>
      </c>
      <c r="G79" s="135"/>
      <c r="H79" s="135"/>
      <c r="I79" s="135">
        <f>'SO 02 SO 02 Pol'!G54</f>
        <v>0</v>
      </c>
      <c r="J79" s="132" t="str">
        <f>IF(I99=0,"",I79/I99*100)</f>
        <v/>
      </c>
    </row>
    <row r="80" spans="1:10" ht="36.75" customHeight="1" x14ac:dyDescent="0.25">
      <c r="A80" s="123"/>
      <c r="B80" s="128" t="s">
        <v>88</v>
      </c>
      <c r="C80" s="235" t="s">
        <v>89</v>
      </c>
      <c r="D80" s="236"/>
      <c r="E80" s="236"/>
      <c r="F80" s="134" t="s">
        <v>24</v>
      </c>
      <c r="G80" s="135"/>
      <c r="H80" s="135"/>
      <c r="I80" s="135">
        <f>'SO 03 SO 03 Pol'!G65</f>
        <v>0</v>
      </c>
      <c r="J80" s="132" t="str">
        <f>IF(I99=0,"",I80/I99*100)</f>
        <v/>
      </c>
    </row>
    <row r="81" spans="1:10" ht="36.75" customHeight="1" x14ac:dyDescent="0.25">
      <c r="A81" s="123"/>
      <c r="B81" s="128" t="s">
        <v>90</v>
      </c>
      <c r="C81" s="235" t="s">
        <v>91</v>
      </c>
      <c r="D81" s="236"/>
      <c r="E81" s="236"/>
      <c r="F81" s="134" t="s">
        <v>24</v>
      </c>
      <c r="G81" s="135"/>
      <c r="H81" s="135"/>
      <c r="I81" s="135">
        <f>'SO 03 SO 03 Pol'!G101</f>
        <v>0</v>
      </c>
      <c r="J81" s="132" t="str">
        <f>IF(I99=0,"",I81/I99*100)</f>
        <v/>
      </c>
    </row>
    <row r="82" spans="1:10" ht="36.75" customHeight="1" x14ac:dyDescent="0.25">
      <c r="A82" s="123"/>
      <c r="B82" s="128" t="s">
        <v>92</v>
      </c>
      <c r="C82" s="235" t="s">
        <v>93</v>
      </c>
      <c r="D82" s="236"/>
      <c r="E82" s="236"/>
      <c r="F82" s="134" t="s">
        <v>24</v>
      </c>
      <c r="G82" s="135"/>
      <c r="H82" s="135"/>
      <c r="I82" s="135">
        <f>'SO 03 SO 03 Pol'!G122+'SO 04 SO 04 Pol'!G46</f>
        <v>0</v>
      </c>
      <c r="J82" s="132" t="str">
        <f>IF(I99=0,"",I82/I99*100)</f>
        <v/>
      </c>
    </row>
    <row r="83" spans="1:10" ht="36.75" customHeight="1" x14ac:dyDescent="0.25">
      <c r="A83" s="123"/>
      <c r="B83" s="128" t="s">
        <v>94</v>
      </c>
      <c r="C83" s="235" t="s">
        <v>95</v>
      </c>
      <c r="D83" s="236"/>
      <c r="E83" s="236"/>
      <c r="F83" s="134" t="s">
        <v>24</v>
      </c>
      <c r="G83" s="135"/>
      <c r="H83" s="135"/>
      <c r="I83" s="135">
        <f>'SO 02 SO 02 Pol'!G97</f>
        <v>0</v>
      </c>
      <c r="J83" s="132" t="str">
        <f>IF(I99=0,"",I83/I99*100)</f>
        <v/>
      </c>
    </row>
    <row r="84" spans="1:10" ht="36.75" customHeight="1" x14ac:dyDescent="0.25">
      <c r="A84" s="123"/>
      <c r="B84" s="128" t="s">
        <v>96</v>
      </c>
      <c r="C84" s="235" t="s">
        <v>97</v>
      </c>
      <c r="D84" s="236"/>
      <c r="E84" s="236"/>
      <c r="F84" s="134" t="s">
        <v>24</v>
      </c>
      <c r="G84" s="135"/>
      <c r="H84" s="135"/>
      <c r="I84" s="135">
        <f>'SO 02 SO 02 Pol'!G167</f>
        <v>0</v>
      </c>
      <c r="J84" s="132" t="str">
        <f>IF(I99=0,"",I84/I99*100)</f>
        <v/>
      </c>
    </row>
    <row r="85" spans="1:10" ht="36.75" customHeight="1" x14ac:dyDescent="0.25">
      <c r="A85" s="123"/>
      <c r="B85" s="128" t="s">
        <v>98</v>
      </c>
      <c r="C85" s="235" t="s">
        <v>99</v>
      </c>
      <c r="D85" s="236"/>
      <c r="E85" s="236"/>
      <c r="F85" s="134" t="s">
        <v>24</v>
      </c>
      <c r="G85" s="135"/>
      <c r="H85" s="135"/>
      <c r="I85" s="135">
        <f>'SO 03 SO 03 Pol'!G152</f>
        <v>0</v>
      </c>
      <c r="J85" s="132" t="str">
        <f>IF(I99=0,"",I85/I99*100)</f>
        <v/>
      </c>
    </row>
    <row r="86" spans="1:10" ht="36.75" customHeight="1" x14ac:dyDescent="0.25">
      <c r="A86" s="123"/>
      <c r="B86" s="128" t="s">
        <v>100</v>
      </c>
      <c r="C86" s="235" t="s">
        <v>101</v>
      </c>
      <c r="D86" s="236"/>
      <c r="E86" s="236"/>
      <c r="F86" s="134" t="s">
        <v>24</v>
      </c>
      <c r="G86" s="135"/>
      <c r="H86" s="135"/>
      <c r="I86" s="135">
        <f>'SO 03 SO 03 Pol'!G158+'SO 04 SO 04 Pol'!G54</f>
        <v>0</v>
      </c>
      <c r="J86" s="132" t="str">
        <f>IF(I99=0,"",I86/I99*100)</f>
        <v/>
      </c>
    </row>
    <row r="87" spans="1:10" ht="36.75" customHeight="1" x14ac:dyDescent="0.25">
      <c r="A87" s="123"/>
      <c r="B87" s="128" t="s">
        <v>102</v>
      </c>
      <c r="C87" s="235" t="s">
        <v>103</v>
      </c>
      <c r="D87" s="236"/>
      <c r="E87" s="236"/>
      <c r="F87" s="134" t="s">
        <v>24</v>
      </c>
      <c r="G87" s="135"/>
      <c r="H87" s="135"/>
      <c r="I87" s="135">
        <f>'SO 02 SO 02 Pol'!G203</f>
        <v>0</v>
      </c>
      <c r="J87" s="132" t="str">
        <f>IF(I99=0,"",I87/I99*100)</f>
        <v/>
      </c>
    </row>
    <row r="88" spans="1:10" ht="36.75" customHeight="1" x14ac:dyDescent="0.25">
      <c r="A88" s="123"/>
      <c r="B88" s="128" t="s">
        <v>104</v>
      </c>
      <c r="C88" s="235" t="s">
        <v>105</v>
      </c>
      <c r="D88" s="236"/>
      <c r="E88" s="236"/>
      <c r="F88" s="134" t="s">
        <v>24</v>
      </c>
      <c r="G88" s="135"/>
      <c r="H88" s="135"/>
      <c r="I88" s="135">
        <f>'SO 02 SO 02 Pol'!G316+'SO 03 SO 03 Pol'!G163</f>
        <v>0</v>
      </c>
      <c r="J88" s="132" t="str">
        <f>IF(I99=0,"",I88/I99*100)</f>
        <v/>
      </c>
    </row>
    <row r="89" spans="1:10" ht="36.75" customHeight="1" x14ac:dyDescent="0.25">
      <c r="A89" s="123"/>
      <c r="B89" s="128" t="s">
        <v>106</v>
      </c>
      <c r="C89" s="235" t="s">
        <v>107</v>
      </c>
      <c r="D89" s="236"/>
      <c r="E89" s="236"/>
      <c r="F89" s="134" t="s">
        <v>24</v>
      </c>
      <c r="G89" s="135"/>
      <c r="H89" s="135"/>
      <c r="I89" s="135">
        <f>'SO 02 SO 02 Pol'!G327+'SO 03 SO 03 Pol'!G178+'SO 04 SO 04 Pol'!G117</f>
        <v>0</v>
      </c>
      <c r="J89" s="132" t="str">
        <f>IF(I99=0,"",I89/I99*100)</f>
        <v/>
      </c>
    </row>
    <row r="90" spans="1:10" ht="36.75" customHeight="1" x14ac:dyDescent="0.25">
      <c r="A90" s="123"/>
      <c r="B90" s="128" t="s">
        <v>108</v>
      </c>
      <c r="C90" s="235" t="s">
        <v>109</v>
      </c>
      <c r="D90" s="236"/>
      <c r="E90" s="236"/>
      <c r="F90" s="134" t="s">
        <v>25</v>
      </c>
      <c r="G90" s="135"/>
      <c r="H90" s="135"/>
      <c r="I90" s="135">
        <f>'SO 03 SO 03 Pol'!G185</f>
        <v>0</v>
      </c>
      <c r="J90" s="132" t="str">
        <f>IF(I99=0,"",I90/I99*100)</f>
        <v/>
      </c>
    </row>
    <row r="91" spans="1:10" ht="36.75" customHeight="1" x14ac:dyDescent="0.25">
      <c r="A91" s="123"/>
      <c r="B91" s="128" t="s">
        <v>110</v>
      </c>
      <c r="C91" s="235" t="s">
        <v>111</v>
      </c>
      <c r="D91" s="236"/>
      <c r="E91" s="236"/>
      <c r="F91" s="134" t="s">
        <v>25</v>
      </c>
      <c r="G91" s="135"/>
      <c r="H91" s="135"/>
      <c r="I91" s="135">
        <f>'SO 03 SO 03 Pol'!G201</f>
        <v>0</v>
      </c>
      <c r="J91" s="132" t="str">
        <f>IF(I99=0,"",I91/I99*100)</f>
        <v/>
      </c>
    </row>
    <row r="92" spans="1:10" ht="36.75" customHeight="1" x14ac:dyDescent="0.25">
      <c r="A92" s="123"/>
      <c r="B92" s="128" t="s">
        <v>112</v>
      </c>
      <c r="C92" s="235" t="s">
        <v>113</v>
      </c>
      <c r="D92" s="236"/>
      <c r="E92" s="236"/>
      <c r="F92" s="134" t="s">
        <v>25</v>
      </c>
      <c r="G92" s="135"/>
      <c r="H92" s="135"/>
      <c r="I92" s="135">
        <f>'SO 03 SO 03 Pol'!G230</f>
        <v>0</v>
      </c>
      <c r="J92" s="132" t="str">
        <f>IF(I99=0,"",I92/I99*100)</f>
        <v/>
      </c>
    </row>
    <row r="93" spans="1:10" ht="36.75" customHeight="1" x14ac:dyDescent="0.25">
      <c r="A93" s="123"/>
      <c r="B93" s="128" t="s">
        <v>114</v>
      </c>
      <c r="C93" s="235" t="s">
        <v>115</v>
      </c>
      <c r="D93" s="236"/>
      <c r="E93" s="236"/>
      <c r="F93" s="134" t="s">
        <v>25</v>
      </c>
      <c r="G93" s="135"/>
      <c r="H93" s="135"/>
      <c r="I93" s="135">
        <f>'SO 03 SO 03 Pol'!G255</f>
        <v>0</v>
      </c>
      <c r="J93" s="132" t="str">
        <f>IF(I99=0,"",I93/I99*100)</f>
        <v/>
      </c>
    </row>
    <row r="94" spans="1:10" ht="36.75" customHeight="1" x14ac:dyDescent="0.25">
      <c r="A94" s="123"/>
      <c r="B94" s="128" t="s">
        <v>116</v>
      </c>
      <c r="C94" s="235" t="s">
        <v>117</v>
      </c>
      <c r="D94" s="236"/>
      <c r="E94" s="236"/>
      <c r="F94" s="134" t="s">
        <v>25</v>
      </c>
      <c r="G94" s="135"/>
      <c r="H94" s="135"/>
      <c r="I94" s="135">
        <f>'SO 03 SO 03 Pol'!G266</f>
        <v>0</v>
      </c>
      <c r="J94" s="132" t="str">
        <f>IF(I99=0,"",I94/I99*100)</f>
        <v/>
      </c>
    </row>
    <row r="95" spans="1:10" ht="36.75" customHeight="1" x14ac:dyDescent="0.25">
      <c r="A95" s="123"/>
      <c r="B95" s="128" t="s">
        <v>118</v>
      </c>
      <c r="C95" s="235" t="s">
        <v>119</v>
      </c>
      <c r="D95" s="236"/>
      <c r="E95" s="236"/>
      <c r="F95" s="134" t="s">
        <v>26</v>
      </c>
      <c r="G95" s="135"/>
      <c r="H95" s="135"/>
      <c r="I95" s="135">
        <f>'SO 05 SO 05 Pol'!G8</f>
        <v>0</v>
      </c>
      <c r="J95" s="132" t="str">
        <f>IF(I99=0,"",I95/I99*100)</f>
        <v/>
      </c>
    </row>
    <row r="96" spans="1:10" ht="36.75" customHeight="1" x14ac:dyDescent="0.25">
      <c r="A96" s="123"/>
      <c r="B96" s="128" t="s">
        <v>120</v>
      </c>
      <c r="C96" s="235" t="s">
        <v>121</v>
      </c>
      <c r="D96" s="236"/>
      <c r="E96" s="236"/>
      <c r="F96" s="134" t="s">
        <v>122</v>
      </c>
      <c r="G96" s="135"/>
      <c r="H96" s="135"/>
      <c r="I96" s="135">
        <f>'SO 02 SO 02 Pol'!G334+'SO 03 SO 03 Pol'!G276</f>
        <v>0</v>
      </c>
      <c r="J96" s="132" t="str">
        <f>IF(I99=0,"",I96/I99*100)</f>
        <v/>
      </c>
    </row>
    <row r="97" spans="1:10" ht="36.75" customHeight="1" x14ac:dyDescent="0.25">
      <c r="A97" s="123"/>
      <c r="B97" s="128" t="s">
        <v>123</v>
      </c>
      <c r="C97" s="235" t="s">
        <v>27</v>
      </c>
      <c r="D97" s="236"/>
      <c r="E97" s="236"/>
      <c r="F97" s="134" t="s">
        <v>123</v>
      </c>
      <c r="G97" s="135"/>
      <c r="H97" s="135"/>
      <c r="I97" s="135">
        <f>'00 00 Naklady'!G8</f>
        <v>0</v>
      </c>
      <c r="J97" s="132" t="str">
        <f>IF(I99=0,"",I97/I99*100)</f>
        <v/>
      </c>
    </row>
    <row r="98" spans="1:10" ht="36.75" customHeight="1" x14ac:dyDescent="0.25">
      <c r="A98" s="123"/>
      <c r="B98" s="128" t="s">
        <v>124</v>
      </c>
      <c r="C98" s="235" t="s">
        <v>28</v>
      </c>
      <c r="D98" s="236"/>
      <c r="E98" s="236"/>
      <c r="F98" s="134" t="s">
        <v>124</v>
      </c>
      <c r="G98" s="135"/>
      <c r="H98" s="135"/>
      <c r="I98" s="135">
        <f>'00 00 Naklady'!G21</f>
        <v>0</v>
      </c>
      <c r="J98" s="132" t="str">
        <f>IF(I99=0,"",I98/I99*100)</f>
        <v/>
      </c>
    </row>
    <row r="99" spans="1:10" ht="25.5" customHeight="1" x14ac:dyDescent="0.25">
      <c r="A99" s="124"/>
      <c r="B99" s="129" t="s">
        <v>1</v>
      </c>
      <c r="C99" s="130"/>
      <c r="D99" s="131"/>
      <c r="E99" s="131"/>
      <c r="F99" s="136"/>
      <c r="G99" s="137"/>
      <c r="H99" s="137"/>
      <c r="I99" s="137">
        <f>SUM(I77:I98)</f>
        <v>0</v>
      </c>
      <c r="J99" s="133">
        <f>SUM(J77:J98)</f>
        <v>0</v>
      </c>
    </row>
    <row r="100" spans="1:10" x14ac:dyDescent="0.25">
      <c r="F100" s="86"/>
      <c r="G100" s="86"/>
      <c r="H100" s="86"/>
      <c r="I100" s="86"/>
      <c r="J100" s="87"/>
    </row>
    <row r="101" spans="1:10" x14ac:dyDescent="0.25">
      <c r="F101" s="86"/>
      <c r="G101" s="86"/>
      <c r="H101" s="86"/>
      <c r="I101" s="86"/>
      <c r="J101" s="87"/>
    </row>
    <row r="102" spans="1:10" x14ac:dyDescent="0.25">
      <c r="F102" s="86"/>
      <c r="G102" s="86"/>
      <c r="H102" s="86"/>
      <c r="I102" s="86"/>
      <c r="J102" s="87"/>
    </row>
  </sheetData>
  <sheetProtection password="84C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95:E95"/>
    <mergeCell ref="C96:E96"/>
    <mergeCell ref="C97:E97"/>
    <mergeCell ref="C98:E98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54:E54"/>
    <mergeCell ref="B55:E55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7" t="s">
        <v>6</v>
      </c>
      <c r="B1" s="237"/>
      <c r="C1" s="238"/>
      <c r="D1" s="237"/>
      <c r="E1" s="237"/>
      <c r="F1" s="237"/>
      <c r="G1" s="237"/>
    </row>
    <row r="2" spans="1:7" ht="24.9" customHeight="1" x14ac:dyDescent="0.25">
      <c r="A2" s="50" t="s">
        <v>7</v>
      </c>
      <c r="B2" s="49"/>
      <c r="C2" s="239"/>
      <c r="D2" s="239"/>
      <c r="E2" s="239"/>
      <c r="F2" s="239"/>
      <c r="G2" s="240"/>
    </row>
    <row r="3" spans="1:7" ht="24.9" customHeight="1" x14ac:dyDescent="0.25">
      <c r="A3" s="50" t="s">
        <v>8</v>
      </c>
      <c r="B3" s="49"/>
      <c r="C3" s="239"/>
      <c r="D3" s="239"/>
      <c r="E3" s="239"/>
      <c r="F3" s="239"/>
      <c r="G3" s="240"/>
    </row>
    <row r="4" spans="1:7" ht="24.9" customHeight="1" x14ac:dyDescent="0.25">
      <c r="A4" s="50" t="s">
        <v>9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sheetProtection password="84C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125</v>
      </c>
      <c r="B1" s="243"/>
      <c r="C1" s="243"/>
      <c r="D1" s="243"/>
      <c r="E1" s="243"/>
      <c r="F1" s="243"/>
      <c r="G1" s="243"/>
      <c r="AG1" t="s">
        <v>126</v>
      </c>
    </row>
    <row r="2" spans="1:60" ht="24.9" customHeight="1" x14ac:dyDescent="0.25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127</v>
      </c>
    </row>
    <row r="3" spans="1:60" ht="24.9" customHeight="1" x14ac:dyDescent="0.25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128</v>
      </c>
      <c r="AG3" t="s">
        <v>129</v>
      </c>
    </row>
    <row r="4" spans="1:60" ht="24.9" customHeight="1" x14ac:dyDescent="0.25">
      <c r="A4" s="140" t="s">
        <v>9</v>
      </c>
      <c r="B4" s="141" t="s">
        <v>45</v>
      </c>
      <c r="C4" s="247" t="s">
        <v>46</v>
      </c>
      <c r="D4" s="248"/>
      <c r="E4" s="248"/>
      <c r="F4" s="248"/>
      <c r="G4" s="249"/>
      <c r="AG4" t="s">
        <v>130</v>
      </c>
    </row>
    <row r="5" spans="1:60" x14ac:dyDescent="0.25">
      <c r="D5" s="10"/>
    </row>
    <row r="6" spans="1:60" ht="39.6" x14ac:dyDescent="0.25">
      <c r="A6" s="143" t="s">
        <v>131</v>
      </c>
      <c r="B6" s="145" t="s">
        <v>132</v>
      </c>
      <c r="C6" s="145" t="s">
        <v>133</v>
      </c>
      <c r="D6" s="144" t="s">
        <v>134</v>
      </c>
      <c r="E6" s="143" t="s">
        <v>135</v>
      </c>
      <c r="F6" s="142" t="s">
        <v>136</v>
      </c>
      <c r="G6" s="143" t="s">
        <v>29</v>
      </c>
      <c r="H6" s="146" t="s">
        <v>30</v>
      </c>
      <c r="I6" s="146" t="s">
        <v>137</v>
      </c>
      <c r="J6" s="146" t="s">
        <v>31</v>
      </c>
      <c r="K6" s="146" t="s">
        <v>138</v>
      </c>
      <c r="L6" s="146" t="s">
        <v>139</v>
      </c>
      <c r="M6" s="146" t="s">
        <v>140</v>
      </c>
      <c r="N6" s="146" t="s">
        <v>141</v>
      </c>
      <c r="O6" s="146" t="s">
        <v>142</v>
      </c>
      <c r="P6" s="146" t="s">
        <v>143</v>
      </c>
      <c r="Q6" s="146" t="s">
        <v>144</v>
      </c>
      <c r="R6" s="146" t="s">
        <v>145</v>
      </c>
      <c r="S6" s="146" t="s">
        <v>146</v>
      </c>
      <c r="T6" s="146" t="s">
        <v>147</v>
      </c>
      <c r="U6" s="146" t="s">
        <v>148</v>
      </c>
      <c r="V6" s="146" t="s">
        <v>149</v>
      </c>
      <c r="W6" s="146" t="s">
        <v>150</v>
      </c>
      <c r="X6" s="146" t="s">
        <v>151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152</v>
      </c>
      <c r="B8" s="162" t="s">
        <v>123</v>
      </c>
      <c r="C8" s="177" t="s">
        <v>27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AG8" t="s">
        <v>153</v>
      </c>
    </row>
    <row r="9" spans="1:60" outlineLevel="1" x14ac:dyDescent="0.25">
      <c r="A9" s="167">
        <v>1</v>
      </c>
      <c r="B9" s="168" t="s">
        <v>154</v>
      </c>
      <c r="C9" s="178" t="s">
        <v>155</v>
      </c>
      <c r="D9" s="169" t="s">
        <v>156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157</v>
      </c>
      <c r="T9" s="173" t="s">
        <v>158</v>
      </c>
      <c r="U9" s="158">
        <v>0</v>
      </c>
      <c r="V9" s="158">
        <f>ROUND(E9*U9,2)</f>
        <v>0</v>
      </c>
      <c r="W9" s="158"/>
      <c r="X9" s="158" t="s">
        <v>159</v>
      </c>
      <c r="Y9" s="147"/>
      <c r="Z9" s="147"/>
      <c r="AA9" s="147"/>
      <c r="AB9" s="147"/>
      <c r="AC9" s="147"/>
      <c r="AD9" s="147"/>
      <c r="AE9" s="147"/>
      <c r="AF9" s="147"/>
      <c r="AG9" s="147" t="s">
        <v>160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0" t="s">
        <v>161</v>
      </c>
      <c r="D10" s="251"/>
      <c r="E10" s="251"/>
      <c r="F10" s="251"/>
      <c r="G10" s="251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162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4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41"/>
      <c r="D11" s="242"/>
      <c r="E11" s="242"/>
      <c r="F11" s="242"/>
      <c r="G11" s="242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7">
        <v>2</v>
      </c>
      <c r="B12" s="168" t="s">
        <v>164</v>
      </c>
      <c r="C12" s="178" t="s">
        <v>165</v>
      </c>
      <c r="D12" s="169" t="s">
        <v>156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2"/>
      <c r="S12" s="172" t="s">
        <v>157</v>
      </c>
      <c r="T12" s="173" t="s">
        <v>158</v>
      </c>
      <c r="U12" s="158">
        <v>0</v>
      </c>
      <c r="V12" s="158">
        <f>ROUND(E12*U12,2)</f>
        <v>0</v>
      </c>
      <c r="W12" s="158"/>
      <c r="X12" s="158" t="s">
        <v>159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1.2" outlineLevel="1" x14ac:dyDescent="0.25">
      <c r="A13" s="154"/>
      <c r="B13" s="155"/>
      <c r="C13" s="250" t="s">
        <v>166</v>
      </c>
      <c r="D13" s="251"/>
      <c r="E13" s="251"/>
      <c r="F13" s="251"/>
      <c r="G13" s="25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162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4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1"/>
      <c r="D14" s="242"/>
      <c r="E14" s="242"/>
      <c r="F14" s="242"/>
      <c r="G14" s="24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7">
        <v>3</v>
      </c>
      <c r="B15" s="168" t="s">
        <v>167</v>
      </c>
      <c r="C15" s="178" t="s">
        <v>168</v>
      </c>
      <c r="D15" s="169" t="s">
        <v>156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157</v>
      </c>
      <c r="T15" s="173" t="s">
        <v>158</v>
      </c>
      <c r="U15" s="158">
        <v>0</v>
      </c>
      <c r="V15" s="158">
        <f>ROUND(E15*U15,2)</f>
        <v>0</v>
      </c>
      <c r="W15" s="158"/>
      <c r="X15" s="158" t="s">
        <v>159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1.2" outlineLevel="1" x14ac:dyDescent="0.25">
      <c r="A16" s="154"/>
      <c r="B16" s="155"/>
      <c r="C16" s="250" t="s">
        <v>169</v>
      </c>
      <c r="D16" s="251"/>
      <c r="E16" s="251"/>
      <c r="F16" s="251"/>
      <c r="G16" s="251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162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4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1"/>
      <c r="D17" s="242"/>
      <c r="E17" s="242"/>
      <c r="F17" s="242"/>
      <c r="G17" s="242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7">
        <v>4</v>
      </c>
      <c r="B18" s="168" t="s">
        <v>170</v>
      </c>
      <c r="C18" s="178" t="s">
        <v>171</v>
      </c>
      <c r="D18" s="169" t="s">
        <v>156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2"/>
      <c r="S18" s="172" t="s">
        <v>157</v>
      </c>
      <c r="T18" s="173" t="s">
        <v>158</v>
      </c>
      <c r="U18" s="158">
        <v>0</v>
      </c>
      <c r="V18" s="158">
        <f>ROUND(E18*U18,2)</f>
        <v>0</v>
      </c>
      <c r="W18" s="158"/>
      <c r="X18" s="158" t="s">
        <v>159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" outlineLevel="1" x14ac:dyDescent="0.25">
      <c r="A19" s="154"/>
      <c r="B19" s="155"/>
      <c r="C19" s="250" t="s">
        <v>172</v>
      </c>
      <c r="D19" s="251"/>
      <c r="E19" s="251"/>
      <c r="F19" s="251"/>
      <c r="G19" s="251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162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4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1"/>
      <c r="D20" s="242"/>
      <c r="E20" s="242"/>
      <c r="F20" s="242"/>
      <c r="G20" s="24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1" t="s">
        <v>152</v>
      </c>
      <c r="B21" s="162" t="s">
        <v>124</v>
      </c>
      <c r="C21" s="177" t="s">
        <v>28</v>
      </c>
      <c r="D21" s="163"/>
      <c r="E21" s="164"/>
      <c r="F21" s="165"/>
      <c r="G21" s="165">
        <f>SUMIF(AG22:AG35,"&lt;&gt;NOR",G22:G35)</f>
        <v>0</v>
      </c>
      <c r="H21" s="165"/>
      <c r="I21" s="165">
        <f>SUM(I22:I35)</f>
        <v>0</v>
      </c>
      <c r="J21" s="165"/>
      <c r="K21" s="165">
        <f>SUM(K22:K35)</f>
        <v>0</v>
      </c>
      <c r="L21" s="165"/>
      <c r="M21" s="165">
        <f>SUM(M22:M35)</f>
        <v>0</v>
      </c>
      <c r="N21" s="164"/>
      <c r="O21" s="164">
        <f>SUM(O22:O35)</f>
        <v>0</v>
      </c>
      <c r="P21" s="164"/>
      <c r="Q21" s="164">
        <f>SUM(Q22:Q35)</f>
        <v>0</v>
      </c>
      <c r="R21" s="165"/>
      <c r="S21" s="165"/>
      <c r="T21" s="166"/>
      <c r="U21" s="160"/>
      <c r="V21" s="160">
        <f>SUM(V22:V35)</f>
        <v>0</v>
      </c>
      <c r="W21" s="160"/>
      <c r="X21" s="160"/>
      <c r="AG21" t="s">
        <v>153</v>
      </c>
    </row>
    <row r="22" spans="1:60" outlineLevel="1" x14ac:dyDescent="0.25">
      <c r="A22" s="167">
        <v>5</v>
      </c>
      <c r="B22" s="168" t="s">
        <v>173</v>
      </c>
      <c r="C22" s="178" t="s">
        <v>174</v>
      </c>
      <c r="D22" s="169" t="s">
        <v>156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/>
      <c r="S22" s="172" t="s">
        <v>157</v>
      </c>
      <c r="T22" s="173" t="s">
        <v>158</v>
      </c>
      <c r="U22" s="158">
        <v>0</v>
      </c>
      <c r="V22" s="158">
        <f>ROUND(E22*U22,2)</f>
        <v>0</v>
      </c>
      <c r="W22" s="158"/>
      <c r="X22" s="158" t="s">
        <v>159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160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1.2" outlineLevel="1" x14ac:dyDescent="0.25">
      <c r="A23" s="154"/>
      <c r="B23" s="155"/>
      <c r="C23" s="250" t="s">
        <v>175</v>
      </c>
      <c r="D23" s="251"/>
      <c r="E23" s="251"/>
      <c r="F23" s="251"/>
      <c r="G23" s="251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162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4" t="str">
        <f>C23</f>
        <v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1"/>
      <c r="D24" s="242"/>
      <c r="E24" s="242"/>
      <c r="F24" s="242"/>
      <c r="G24" s="24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7">
        <v>6</v>
      </c>
      <c r="B25" s="168" t="s">
        <v>176</v>
      </c>
      <c r="C25" s="178" t="s">
        <v>177</v>
      </c>
      <c r="D25" s="169" t="s">
        <v>156</v>
      </c>
      <c r="E25" s="170">
        <v>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2"/>
      <c r="S25" s="172" t="s">
        <v>157</v>
      </c>
      <c r="T25" s="173" t="s">
        <v>158</v>
      </c>
      <c r="U25" s="158">
        <v>0</v>
      </c>
      <c r="V25" s="158">
        <f>ROUND(E25*U25,2)</f>
        <v>0</v>
      </c>
      <c r="W25" s="158"/>
      <c r="X25" s="158" t="s">
        <v>159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0" t="s">
        <v>178</v>
      </c>
      <c r="D26" s="251"/>
      <c r="E26" s="251"/>
      <c r="F26" s="251"/>
      <c r="G26" s="251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4" t="str">
        <f>C26</f>
        <v>Náklady na vyhotovení dokumentace skutečného provedení stavby a její předání objednateli v požadované formě a požadovaném počtu.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1"/>
      <c r="D27" s="242"/>
      <c r="E27" s="242"/>
      <c r="F27" s="242"/>
      <c r="G27" s="24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7">
        <v>7</v>
      </c>
      <c r="B28" s="168" t="s">
        <v>179</v>
      </c>
      <c r="C28" s="178" t="s">
        <v>180</v>
      </c>
      <c r="D28" s="169" t="s">
        <v>156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181</v>
      </c>
      <c r="T28" s="173" t="s">
        <v>158</v>
      </c>
      <c r="U28" s="158">
        <v>0</v>
      </c>
      <c r="V28" s="158">
        <f>ROUND(E28*U28,2)</f>
        <v>0</v>
      </c>
      <c r="W28" s="158"/>
      <c r="X28" s="158" t="s">
        <v>159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2"/>
      <c r="D29" s="253"/>
      <c r="E29" s="253"/>
      <c r="F29" s="253"/>
      <c r="G29" s="253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7">
        <v>8</v>
      </c>
      <c r="B30" s="168" t="s">
        <v>182</v>
      </c>
      <c r="C30" s="178" t="s">
        <v>183</v>
      </c>
      <c r="D30" s="169" t="s">
        <v>156</v>
      </c>
      <c r="E30" s="170">
        <v>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2"/>
      <c r="S30" s="172" t="s">
        <v>181</v>
      </c>
      <c r="T30" s="173" t="s">
        <v>158</v>
      </c>
      <c r="U30" s="158">
        <v>0</v>
      </c>
      <c r="V30" s="158">
        <f>ROUND(E30*U30,2)</f>
        <v>0</v>
      </c>
      <c r="W30" s="158"/>
      <c r="X30" s="158" t="s">
        <v>159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52"/>
      <c r="D31" s="253"/>
      <c r="E31" s="253"/>
      <c r="F31" s="253"/>
      <c r="G31" s="253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163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67">
        <v>9</v>
      </c>
      <c r="B32" s="168" t="s">
        <v>184</v>
      </c>
      <c r="C32" s="178" t="s">
        <v>185</v>
      </c>
      <c r="D32" s="169" t="s">
        <v>186</v>
      </c>
      <c r="E32" s="170">
        <v>50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0">
        <v>0</v>
      </c>
      <c r="O32" s="170">
        <f>ROUND(E32*N32,2)</f>
        <v>0</v>
      </c>
      <c r="P32" s="170">
        <v>0</v>
      </c>
      <c r="Q32" s="170">
        <f>ROUND(E32*P32,2)</f>
        <v>0</v>
      </c>
      <c r="R32" s="172"/>
      <c r="S32" s="172" t="s">
        <v>181</v>
      </c>
      <c r="T32" s="173" t="s">
        <v>158</v>
      </c>
      <c r="U32" s="158">
        <v>0</v>
      </c>
      <c r="V32" s="158">
        <f>ROUND(E32*U32,2)</f>
        <v>0</v>
      </c>
      <c r="W32" s="158"/>
      <c r="X32" s="158" t="s">
        <v>159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160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52"/>
      <c r="D33" s="253"/>
      <c r="E33" s="253"/>
      <c r="F33" s="253"/>
      <c r="G33" s="253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7">
        <v>10</v>
      </c>
      <c r="B34" s="168" t="s">
        <v>187</v>
      </c>
      <c r="C34" s="178" t="s">
        <v>188</v>
      </c>
      <c r="D34" s="169" t="s">
        <v>156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/>
      <c r="S34" s="172" t="s">
        <v>181</v>
      </c>
      <c r="T34" s="173" t="s">
        <v>158</v>
      </c>
      <c r="U34" s="158">
        <v>0</v>
      </c>
      <c r="V34" s="158">
        <f>ROUND(E34*U34,2)</f>
        <v>0</v>
      </c>
      <c r="W34" s="158"/>
      <c r="X34" s="158" t="s">
        <v>159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2"/>
      <c r="D35" s="253"/>
      <c r="E35" s="253"/>
      <c r="F35" s="253"/>
      <c r="G35" s="253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5">
      <c r="A36" s="3"/>
      <c r="B36" s="4"/>
      <c r="C36" s="17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139</v>
      </c>
    </row>
    <row r="37" spans="1:60" x14ac:dyDescent="0.25">
      <c r="A37" s="150"/>
      <c r="B37" s="151" t="s">
        <v>29</v>
      </c>
      <c r="C37" s="180"/>
      <c r="D37" s="152"/>
      <c r="E37" s="153"/>
      <c r="F37" s="153"/>
      <c r="G37" s="176">
        <f>G8+G21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189</v>
      </c>
    </row>
    <row r="38" spans="1:60" x14ac:dyDescent="0.25">
      <c r="C38" s="181"/>
      <c r="D38" s="10"/>
      <c r="AG38" t="s">
        <v>190</v>
      </c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20">
    <mergeCell ref="C33:G33"/>
    <mergeCell ref="C35:G35"/>
    <mergeCell ref="C23:G23"/>
    <mergeCell ref="C24:G24"/>
    <mergeCell ref="C26:G26"/>
    <mergeCell ref="C27:G27"/>
    <mergeCell ref="C29:G29"/>
    <mergeCell ref="C31:G31"/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191</v>
      </c>
      <c r="B1" s="243"/>
      <c r="C1" s="243"/>
      <c r="D1" s="243"/>
      <c r="E1" s="243"/>
      <c r="F1" s="243"/>
      <c r="G1" s="243"/>
      <c r="AG1" t="s">
        <v>126</v>
      </c>
    </row>
    <row r="2" spans="1:60" ht="24.9" customHeight="1" x14ac:dyDescent="0.25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127</v>
      </c>
    </row>
    <row r="3" spans="1:60" ht="24.9" customHeight="1" x14ac:dyDescent="0.25">
      <c r="A3" s="139" t="s">
        <v>8</v>
      </c>
      <c r="B3" s="49" t="s">
        <v>48</v>
      </c>
      <c r="C3" s="244" t="s">
        <v>49</v>
      </c>
      <c r="D3" s="245"/>
      <c r="E3" s="245"/>
      <c r="F3" s="245"/>
      <c r="G3" s="246"/>
      <c r="AC3" s="121" t="s">
        <v>127</v>
      </c>
      <c r="AG3" t="s">
        <v>129</v>
      </c>
    </row>
    <row r="4" spans="1:60" ht="24.9" customHeight="1" x14ac:dyDescent="0.25">
      <c r="A4" s="140" t="s">
        <v>9</v>
      </c>
      <c r="B4" s="141" t="s">
        <v>48</v>
      </c>
      <c r="C4" s="247" t="s">
        <v>49</v>
      </c>
      <c r="D4" s="248"/>
      <c r="E4" s="248"/>
      <c r="F4" s="248"/>
      <c r="G4" s="249"/>
      <c r="AG4" t="s">
        <v>130</v>
      </c>
    </row>
    <row r="5" spans="1:60" x14ac:dyDescent="0.25">
      <c r="D5" s="10"/>
    </row>
    <row r="6" spans="1:60" ht="39.6" x14ac:dyDescent="0.25">
      <c r="A6" s="143" t="s">
        <v>131</v>
      </c>
      <c r="B6" s="145" t="s">
        <v>132</v>
      </c>
      <c r="C6" s="145" t="s">
        <v>133</v>
      </c>
      <c r="D6" s="144" t="s">
        <v>134</v>
      </c>
      <c r="E6" s="143" t="s">
        <v>135</v>
      </c>
      <c r="F6" s="142" t="s">
        <v>136</v>
      </c>
      <c r="G6" s="143" t="s">
        <v>29</v>
      </c>
      <c r="H6" s="146" t="s">
        <v>30</v>
      </c>
      <c r="I6" s="146" t="s">
        <v>137</v>
      </c>
      <c r="J6" s="146" t="s">
        <v>31</v>
      </c>
      <c r="K6" s="146" t="s">
        <v>138</v>
      </c>
      <c r="L6" s="146" t="s">
        <v>139</v>
      </c>
      <c r="M6" s="146" t="s">
        <v>140</v>
      </c>
      <c r="N6" s="146" t="s">
        <v>141</v>
      </c>
      <c r="O6" s="146" t="s">
        <v>142</v>
      </c>
      <c r="P6" s="146" t="s">
        <v>143</v>
      </c>
      <c r="Q6" s="146" t="s">
        <v>144</v>
      </c>
      <c r="R6" s="146" t="s">
        <v>145</v>
      </c>
      <c r="S6" s="146" t="s">
        <v>146</v>
      </c>
      <c r="T6" s="146" t="s">
        <v>147</v>
      </c>
      <c r="U6" s="146" t="s">
        <v>148</v>
      </c>
      <c r="V6" s="146" t="s">
        <v>149</v>
      </c>
      <c r="W6" s="146" t="s">
        <v>150</v>
      </c>
      <c r="X6" s="146" t="s">
        <v>151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152</v>
      </c>
      <c r="B8" s="162" t="s">
        <v>45</v>
      </c>
      <c r="C8" s="177" t="s">
        <v>83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153</v>
      </c>
    </row>
    <row r="9" spans="1:60" outlineLevel="1" x14ac:dyDescent="0.25">
      <c r="A9" s="167">
        <v>1</v>
      </c>
      <c r="B9" s="168" t="s">
        <v>45</v>
      </c>
      <c r="C9" s="178" t="s">
        <v>192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181</v>
      </c>
      <c r="T9" s="173" t="s">
        <v>158</v>
      </c>
      <c r="U9" s="158">
        <v>0</v>
      </c>
      <c r="V9" s="158">
        <f>ROUND(E9*U9,2)</f>
        <v>0</v>
      </c>
      <c r="W9" s="158"/>
      <c r="X9" s="158" t="s">
        <v>193</v>
      </c>
      <c r="Y9" s="147"/>
      <c r="Z9" s="147"/>
      <c r="AA9" s="147"/>
      <c r="AB9" s="147"/>
      <c r="AC9" s="147"/>
      <c r="AD9" s="147"/>
      <c r="AE9" s="147"/>
      <c r="AF9" s="147"/>
      <c r="AG9" s="147" t="s">
        <v>194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195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197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198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199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200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201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202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203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204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205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206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207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208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209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210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211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152</v>
      </c>
      <c r="B27" s="162" t="s">
        <v>84</v>
      </c>
      <c r="C27" s="177" t="s">
        <v>85</v>
      </c>
      <c r="D27" s="163"/>
      <c r="E27" s="164"/>
      <c r="F27" s="165"/>
      <c r="G27" s="165">
        <f>SUMIF(AG28:AG83,"&lt;&gt;NOR",G28:G83)</f>
        <v>0</v>
      </c>
      <c r="H27" s="165"/>
      <c r="I27" s="165">
        <f>SUM(I28:I83)</f>
        <v>0</v>
      </c>
      <c r="J27" s="165"/>
      <c r="K27" s="165">
        <f>SUM(K28:K83)</f>
        <v>0</v>
      </c>
      <c r="L27" s="165"/>
      <c r="M27" s="165">
        <f>SUM(M28:M83)</f>
        <v>0</v>
      </c>
      <c r="N27" s="164"/>
      <c r="O27" s="164">
        <f>SUM(O28:O83)</f>
        <v>0.08</v>
      </c>
      <c r="P27" s="164"/>
      <c r="Q27" s="164">
        <f>SUM(Q28:Q83)</f>
        <v>0</v>
      </c>
      <c r="R27" s="165"/>
      <c r="S27" s="165"/>
      <c r="T27" s="166"/>
      <c r="U27" s="160"/>
      <c r="V27" s="160">
        <f>SUM(V28:V83)</f>
        <v>47.14</v>
      </c>
      <c r="W27" s="160"/>
      <c r="X27" s="160"/>
      <c r="AG27" t="s">
        <v>153</v>
      </c>
    </row>
    <row r="28" spans="1:60" outlineLevel="1" x14ac:dyDescent="0.25">
      <c r="A28" s="167">
        <v>2</v>
      </c>
      <c r="B28" s="168" t="s">
        <v>212</v>
      </c>
      <c r="C28" s="178" t="s">
        <v>213</v>
      </c>
      <c r="D28" s="169" t="s">
        <v>214</v>
      </c>
      <c r="E28" s="170">
        <v>80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215</v>
      </c>
      <c r="S28" s="172" t="s">
        <v>157</v>
      </c>
      <c r="T28" s="173" t="s">
        <v>216</v>
      </c>
      <c r="U28" s="158">
        <v>0.42199999999999999</v>
      </c>
      <c r="V28" s="158">
        <f>ROUND(E28*U28,2)</f>
        <v>33.76</v>
      </c>
      <c r="W28" s="158"/>
      <c r="X28" s="158" t="s">
        <v>193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4" t="s">
        <v>217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s přemístěním výkopku v příčných profilech na vzdálenost do 15 m nebo s naložením na dopravní prostředek.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219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220</v>
      </c>
      <c r="D31" s="182"/>
      <c r="E31" s="183">
        <v>80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1"/>
      <c r="D32" s="242"/>
      <c r="E32" s="242"/>
      <c r="F32" s="242"/>
      <c r="G32" s="242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7">
        <v>3</v>
      </c>
      <c r="B33" s="168" t="s">
        <v>221</v>
      </c>
      <c r="C33" s="178" t="s">
        <v>222</v>
      </c>
      <c r="D33" s="169" t="s">
        <v>214</v>
      </c>
      <c r="E33" s="170">
        <v>349.79899999999998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 t="s">
        <v>215</v>
      </c>
      <c r="S33" s="172" t="s">
        <v>157</v>
      </c>
      <c r="T33" s="173" t="s">
        <v>216</v>
      </c>
      <c r="U33" s="158">
        <v>0.01</v>
      </c>
      <c r="V33" s="158">
        <f>ROUND(E33*U33,2)</f>
        <v>3.5</v>
      </c>
      <c r="W33" s="158"/>
      <c r="X33" s="158" t="s">
        <v>193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194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4" t="s">
        <v>223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4" t="s">
        <v>224</v>
      </c>
      <c r="D35" s="182"/>
      <c r="E35" s="183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196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4" t="s">
        <v>225</v>
      </c>
      <c r="D36" s="182"/>
      <c r="E36" s="183">
        <v>269.79899999999998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4" t="s">
        <v>219</v>
      </c>
      <c r="D37" s="182"/>
      <c r="E37" s="183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196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4" t="s">
        <v>220</v>
      </c>
      <c r="D38" s="182"/>
      <c r="E38" s="183">
        <v>80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1"/>
      <c r="D39" s="242"/>
      <c r="E39" s="242"/>
      <c r="F39" s="242"/>
      <c r="G39" s="242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67">
        <v>4</v>
      </c>
      <c r="B40" s="168" t="s">
        <v>226</v>
      </c>
      <c r="C40" s="178" t="s">
        <v>227</v>
      </c>
      <c r="D40" s="169" t="s">
        <v>214</v>
      </c>
      <c r="E40" s="170">
        <v>3228.1909999999998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0">
        <v>0</v>
      </c>
      <c r="O40" s="170">
        <f>ROUND(E40*N40,2)</f>
        <v>0</v>
      </c>
      <c r="P40" s="170">
        <v>0</v>
      </c>
      <c r="Q40" s="170">
        <f>ROUND(E40*P40,2)</f>
        <v>0</v>
      </c>
      <c r="R40" s="172" t="s">
        <v>215</v>
      </c>
      <c r="S40" s="172" t="s">
        <v>157</v>
      </c>
      <c r="T40" s="173" t="s">
        <v>216</v>
      </c>
      <c r="U40" s="158">
        <v>0</v>
      </c>
      <c r="V40" s="158">
        <f>ROUND(E40*U40,2)</f>
        <v>0</v>
      </c>
      <c r="W40" s="158"/>
      <c r="X40" s="158" t="s">
        <v>193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194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54" t="s">
        <v>223</v>
      </c>
      <c r="D41" s="255"/>
      <c r="E41" s="255"/>
      <c r="F41" s="255"/>
      <c r="G41" s="25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218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4" t="s">
        <v>219</v>
      </c>
      <c r="D42" s="182"/>
      <c r="E42" s="183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4" t="s">
        <v>228</v>
      </c>
      <c r="D43" s="182"/>
      <c r="E43" s="183">
        <v>800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196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4" t="s">
        <v>224</v>
      </c>
      <c r="D44" s="182"/>
      <c r="E44" s="183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4" t="s">
        <v>229</v>
      </c>
      <c r="D45" s="182"/>
      <c r="E45" s="183">
        <v>2428.1909999999998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196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1"/>
      <c r="D46" s="242"/>
      <c r="E46" s="242"/>
      <c r="F46" s="242"/>
      <c r="G46" s="24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67">
        <v>5</v>
      </c>
      <c r="B47" s="168" t="s">
        <v>230</v>
      </c>
      <c r="C47" s="178" t="s">
        <v>231</v>
      </c>
      <c r="D47" s="169" t="s">
        <v>232</v>
      </c>
      <c r="E47" s="170">
        <v>8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0">
        <v>9.4000000000000004E-3</v>
      </c>
      <c r="O47" s="170">
        <f>ROUND(E47*N47,2)</f>
        <v>0.08</v>
      </c>
      <c r="P47" s="170">
        <v>0</v>
      </c>
      <c r="Q47" s="170">
        <f>ROUND(E47*P47,2)</f>
        <v>0</v>
      </c>
      <c r="R47" s="172" t="s">
        <v>233</v>
      </c>
      <c r="S47" s="172" t="s">
        <v>157</v>
      </c>
      <c r="T47" s="173" t="s">
        <v>234</v>
      </c>
      <c r="U47" s="158">
        <v>0.86399999999999999</v>
      </c>
      <c r="V47" s="158">
        <f>ROUND(E47*U47,2)</f>
        <v>6.91</v>
      </c>
      <c r="W47" s="158"/>
      <c r="X47" s="158" t="s">
        <v>193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194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54" t="s">
        <v>235</v>
      </c>
      <c r="D48" s="255"/>
      <c r="E48" s="255"/>
      <c r="F48" s="255"/>
      <c r="G48" s="25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218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56" t="s">
        <v>236</v>
      </c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162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4" t="s">
        <v>237</v>
      </c>
      <c r="D50" s="182"/>
      <c r="E50" s="183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196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4" t="s">
        <v>238</v>
      </c>
      <c r="D51" s="182"/>
      <c r="E51" s="183">
        <v>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1"/>
      <c r="D52" s="242"/>
      <c r="E52" s="242"/>
      <c r="F52" s="242"/>
      <c r="G52" s="242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163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67">
        <v>6</v>
      </c>
      <c r="B53" s="168" t="s">
        <v>239</v>
      </c>
      <c r="C53" s="178" t="s">
        <v>240</v>
      </c>
      <c r="D53" s="169" t="s">
        <v>232</v>
      </c>
      <c r="E53" s="170">
        <v>8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0">
        <v>0</v>
      </c>
      <c r="O53" s="170">
        <f>ROUND(E53*N53,2)</f>
        <v>0</v>
      </c>
      <c r="P53" s="170">
        <v>0</v>
      </c>
      <c r="Q53" s="170">
        <f>ROUND(E53*P53,2)</f>
        <v>0</v>
      </c>
      <c r="R53" s="172" t="s">
        <v>233</v>
      </c>
      <c r="S53" s="172" t="s">
        <v>157</v>
      </c>
      <c r="T53" s="173" t="s">
        <v>234</v>
      </c>
      <c r="U53" s="158">
        <v>0.371</v>
      </c>
      <c r="V53" s="158">
        <f>ROUND(E53*U53,2)</f>
        <v>2.97</v>
      </c>
      <c r="W53" s="158"/>
      <c r="X53" s="158" t="s">
        <v>193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194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54" t="s">
        <v>235</v>
      </c>
      <c r="D54" s="255"/>
      <c r="E54" s="255"/>
      <c r="F54" s="255"/>
      <c r="G54" s="25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218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56" t="s">
        <v>236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162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4" t="s">
        <v>237</v>
      </c>
      <c r="D56" s="182"/>
      <c r="E56" s="183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196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4" t="s">
        <v>238</v>
      </c>
      <c r="D57" s="182"/>
      <c r="E57" s="183">
        <v>8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1"/>
      <c r="D58" s="242"/>
      <c r="E58" s="242"/>
      <c r="F58" s="242"/>
      <c r="G58" s="24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163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7">
        <v>7</v>
      </c>
      <c r="B59" s="168" t="s">
        <v>241</v>
      </c>
      <c r="C59" s="178" t="s">
        <v>242</v>
      </c>
      <c r="D59" s="169" t="s">
        <v>214</v>
      </c>
      <c r="E59" s="170">
        <v>349.79899999999998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0">
        <v>0</v>
      </c>
      <c r="O59" s="170">
        <f>ROUND(E59*N59,2)</f>
        <v>0</v>
      </c>
      <c r="P59" s="170">
        <v>0</v>
      </c>
      <c r="Q59" s="170">
        <f>ROUND(E59*P59,2)</f>
        <v>0</v>
      </c>
      <c r="R59" s="172" t="s">
        <v>215</v>
      </c>
      <c r="S59" s="172" t="s">
        <v>157</v>
      </c>
      <c r="T59" s="173" t="s">
        <v>216</v>
      </c>
      <c r="U59" s="158">
        <v>0</v>
      </c>
      <c r="V59" s="158">
        <f>ROUND(E59*U59,2)</f>
        <v>0</v>
      </c>
      <c r="W59" s="158"/>
      <c r="X59" s="158" t="s">
        <v>193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194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4" t="s">
        <v>219</v>
      </c>
      <c r="D60" s="182"/>
      <c r="E60" s="183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4" t="s">
        <v>243</v>
      </c>
      <c r="D61" s="182"/>
      <c r="E61" s="183">
        <v>80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224</v>
      </c>
      <c r="D62" s="182"/>
      <c r="E62" s="183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225</v>
      </c>
      <c r="D63" s="182"/>
      <c r="E63" s="183">
        <v>269.79899999999998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1"/>
      <c r="D64" s="242"/>
      <c r="E64" s="242"/>
      <c r="F64" s="242"/>
      <c r="G64" s="24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163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67">
        <v>8</v>
      </c>
      <c r="B65" s="168" t="s">
        <v>244</v>
      </c>
      <c r="C65" s="178" t="s">
        <v>245</v>
      </c>
      <c r="D65" s="169" t="s">
        <v>246</v>
      </c>
      <c r="E65" s="170">
        <v>1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0">
        <v>3.0400000000000002E-3</v>
      </c>
      <c r="O65" s="170">
        <f>ROUND(E65*N65,2)</f>
        <v>0</v>
      </c>
      <c r="P65" s="170">
        <v>0</v>
      </c>
      <c r="Q65" s="170">
        <f>ROUND(E65*P65,2)</f>
        <v>0</v>
      </c>
      <c r="R65" s="172" t="s">
        <v>247</v>
      </c>
      <c r="S65" s="172" t="s">
        <v>157</v>
      </c>
      <c r="T65" s="173" t="s">
        <v>248</v>
      </c>
      <c r="U65" s="158">
        <v>0</v>
      </c>
      <c r="V65" s="158">
        <f>ROUND(E65*U65,2)</f>
        <v>0</v>
      </c>
      <c r="W65" s="158"/>
      <c r="X65" s="158" t="s">
        <v>249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250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1" outlineLevel="1" x14ac:dyDescent="0.25">
      <c r="A66" s="154"/>
      <c r="B66" s="155"/>
      <c r="C66" s="254" t="s">
        <v>251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218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4" t="str">
        <f>C66</f>
        <v>Kácení stromů s odřezáním kmene a s odvětvením, odstranění pařezů s přesekáním kořenů, naložení kmenů a pařezů na dopravní prostředek a vodorovné přemístění, spálení větví.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56" t="s">
        <v>252</v>
      </c>
      <c r="D67" s="257"/>
      <c r="E67" s="257"/>
      <c r="F67" s="257"/>
      <c r="G67" s="25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162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4" t="s">
        <v>237</v>
      </c>
      <c r="D68" s="182"/>
      <c r="E68" s="183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4" t="s">
        <v>84</v>
      </c>
      <c r="D69" s="182"/>
      <c r="E69" s="183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196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1"/>
      <c r="D70" s="242"/>
      <c r="E70" s="242"/>
      <c r="F70" s="242"/>
      <c r="G70" s="242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163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67">
        <v>9</v>
      </c>
      <c r="B71" s="168" t="s">
        <v>253</v>
      </c>
      <c r="C71" s="178" t="s">
        <v>254</v>
      </c>
      <c r="D71" s="169" t="s">
        <v>214</v>
      </c>
      <c r="E71" s="170">
        <v>269.79899999999998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2" t="s">
        <v>247</v>
      </c>
      <c r="S71" s="172" t="s">
        <v>157</v>
      </c>
      <c r="T71" s="173" t="s">
        <v>248</v>
      </c>
      <c r="U71" s="158">
        <v>0</v>
      </c>
      <c r="V71" s="158">
        <f>ROUND(E71*U71,2)</f>
        <v>0</v>
      </c>
      <c r="W71" s="158"/>
      <c r="X71" s="158" t="s">
        <v>249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250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4" t="s">
        <v>255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218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4" t="str">
        <f>C72</f>
        <v>popř. lesní půdy s naložením, vodorovným přemístěním a složením na hromady nebo se zpětným přemístěním a rozprostřením.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56" t="s">
        <v>256</v>
      </c>
      <c r="D73" s="257"/>
      <c r="E73" s="257"/>
      <c r="F73" s="257"/>
      <c r="G73" s="25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162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4" t="s">
        <v>224</v>
      </c>
      <c r="D74" s="182"/>
      <c r="E74" s="183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196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4" t="s">
        <v>225</v>
      </c>
      <c r="D75" s="182"/>
      <c r="E75" s="183">
        <v>269.79899999999998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196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1"/>
      <c r="D76" s="242"/>
      <c r="E76" s="242"/>
      <c r="F76" s="242"/>
      <c r="G76" s="242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67">
        <v>10</v>
      </c>
      <c r="B77" s="168" t="s">
        <v>257</v>
      </c>
      <c r="C77" s="178" t="s">
        <v>258</v>
      </c>
      <c r="D77" s="169" t="s">
        <v>214</v>
      </c>
      <c r="E77" s="170">
        <v>39.500999999999998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0">
        <v>0</v>
      </c>
      <c r="O77" s="170">
        <f>ROUND(E77*N77,2)</f>
        <v>0</v>
      </c>
      <c r="P77" s="170">
        <v>0</v>
      </c>
      <c r="Q77" s="170">
        <f>ROUND(E77*P77,2)</f>
        <v>0</v>
      </c>
      <c r="R77" s="172" t="s">
        <v>247</v>
      </c>
      <c r="S77" s="172" t="s">
        <v>157</v>
      </c>
      <c r="T77" s="173" t="s">
        <v>248</v>
      </c>
      <c r="U77" s="158">
        <v>0</v>
      </c>
      <c r="V77" s="158">
        <f>ROUND(E77*U77,2)</f>
        <v>0</v>
      </c>
      <c r="W77" s="158"/>
      <c r="X77" s="158" t="s">
        <v>249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250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54" t="s">
        <v>255</v>
      </c>
      <c r="D78" s="255"/>
      <c r="E78" s="255"/>
      <c r="F78" s="255"/>
      <c r="G78" s="25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218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74" t="str">
        <f>C78</f>
        <v>popř. lesní půdy s naložením, vodorovným přemístěním a složením na hromady nebo se zpětným přemístěním a rozprostřením.</v>
      </c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4" t="s">
        <v>259</v>
      </c>
      <c r="D79" s="182"/>
      <c r="E79" s="183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196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4" t="s">
        <v>260</v>
      </c>
      <c r="D80" s="182"/>
      <c r="E80" s="183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196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4" t="s">
        <v>261</v>
      </c>
      <c r="D81" s="182"/>
      <c r="E81" s="183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4" t="s">
        <v>262</v>
      </c>
      <c r="D82" s="182"/>
      <c r="E82" s="183">
        <v>39.500999999999998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196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1"/>
      <c r="D83" s="242"/>
      <c r="E83" s="242"/>
      <c r="F83" s="242"/>
      <c r="G83" s="242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163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5">
      <c r="A84" s="3"/>
      <c r="B84" s="4"/>
      <c r="C84" s="17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139</v>
      </c>
    </row>
    <row r="85" spans="1:60" x14ac:dyDescent="0.25">
      <c r="A85" s="150"/>
      <c r="B85" s="151" t="s">
        <v>29</v>
      </c>
      <c r="C85" s="180"/>
      <c r="D85" s="152"/>
      <c r="E85" s="153"/>
      <c r="F85" s="153"/>
      <c r="G85" s="176">
        <f>G8+G27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189</v>
      </c>
    </row>
    <row r="86" spans="1:60" x14ac:dyDescent="0.25">
      <c r="C86" s="181"/>
      <c r="D86" s="10"/>
      <c r="AG86" t="s">
        <v>190</v>
      </c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26">
    <mergeCell ref="C78:G78"/>
    <mergeCell ref="C83:G83"/>
    <mergeCell ref="C66:G66"/>
    <mergeCell ref="C67:G67"/>
    <mergeCell ref="C70:G70"/>
    <mergeCell ref="C72:G72"/>
    <mergeCell ref="C73:G73"/>
    <mergeCell ref="C76:G76"/>
    <mergeCell ref="C64:G64"/>
    <mergeCell ref="C32:G32"/>
    <mergeCell ref="C34:G34"/>
    <mergeCell ref="C39:G39"/>
    <mergeCell ref="C41:G41"/>
    <mergeCell ref="C46:G46"/>
    <mergeCell ref="C48:G48"/>
    <mergeCell ref="C49:G49"/>
    <mergeCell ref="C52:G52"/>
    <mergeCell ref="C54:G54"/>
    <mergeCell ref="C55:G55"/>
    <mergeCell ref="C58:G58"/>
    <mergeCell ref="C29:G29"/>
    <mergeCell ref="A1:G1"/>
    <mergeCell ref="C2:G2"/>
    <mergeCell ref="C3:G3"/>
    <mergeCell ref="C4:G4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191</v>
      </c>
      <c r="B1" s="243"/>
      <c r="C1" s="243"/>
      <c r="D1" s="243"/>
      <c r="E1" s="243"/>
      <c r="F1" s="243"/>
      <c r="G1" s="243"/>
      <c r="AG1" t="s">
        <v>126</v>
      </c>
    </row>
    <row r="2" spans="1:60" ht="24.9" customHeight="1" x14ac:dyDescent="0.25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127</v>
      </c>
    </row>
    <row r="3" spans="1:60" ht="24.9" customHeight="1" x14ac:dyDescent="0.25">
      <c r="A3" s="139" t="s">
        <v>8</v>
      </c>
      <c r="B3" s="49" t="s">
        <v>50</v>
      </c>
      <c r="C3" s="244" t="s">
        <v>51</v>
      </c>
      <c r="D3" s="245"/>
      <c r="E3" s="245"/>
      <c r="F3" s="245"/>
      <c r="G3" s="246"/>
      <c r="AC3" s="121" t="s">
        <v>127</v>
      </c>
      <c r="AG3" t="s">
        <v>129</v>
      </c>
    </row>
    <row r="4" spans="1:60" ht="24.9" customHeight="1" x14ac:dyDescent="0.25">
      <c r="A4" s="140" t="s">
        <v>9</v>
      </c>
      <c r="B4" s="141" t="s">
        <v>50</v>
      </c>
      <c r="C4" s="247" t="s">
        <v>51</v>
      </c>
      <c r="D4" s="248"/>
      <c r="E4" s="248"/>
      <c r="F4" s="248"/>
      <c r="G4" s="249"/>
      <c r="AG4" t="s">
        <v>130</v>
      </c>
    </row>
    <row r="5" spans="1:60" x14ac:dyDescent="0.25">
      <c r="D5" s="10"/>
    </row>
    <row r="6" spans="1:60" ht="39.6" x14ac:dyDescent="0.25">
      <c r="A6" s="143" t="s">
        <v>131</v>
      </c>
      <c r="B6" s="145" t="s">
        <v>132</v>
      </c>
      <c r="C6" s="145" t="s">
        <v>133</v>
      </c>
      <c r="D6" s="144" t="s">
        <v>134</v>
      </c>
      <c r="E6" s="143" t="s">
        <v>135</v>
      </c>
      <c r="F6" s="142" t="s">
        <v>136</v>
      </c>
      <c r="G6" s="143" t="s">
        <v>29</v>
      </c>
      <c r="H6" s="146" t="s">
        <v>30</v>
      </c>
      <c r="I6" s="146" t="s">
        <v>137</v>
      </c>
      <c r="J6" s="146" t="s">
        <v>31</v>
      </c>
      <c r="K6" s="146" t="s">
        <v>138</v>
      </c>
      <c r="L6" s="146" t="s">
        <v>139</v>
      </c>
      <c r="M6" s="146" t="s">
        <v>140</v>
      </c>
      <c r="N6" s="146" t="s">
        <v>141</v>
      </c>
      <c r="O6" s="146" t="s">
        <v>142</v>
      </c>
      <c r="P6" s="146" t="s">
        <v>143</v>
      </c>
      <c r="Q6" s="146" t="s">
        <v>144</v>
      </c>
      <c r="R6" s="146" t="s">
        <v>145</v>
      </c>
      <c r="S6" s="146" t="s">
        <v>146</v>
      </c>
      <c r="T6" s="146" t="s">
        <v>147</v>
      </c>
      <c r="U6" s="146" t="s">
        <v>148</v>
      </c>
      <c r="V6" s="146" t="s">
        <v>149</v>
      </c>
      <c r="W6" s="146" t="s">
        <v>150</v>
      </c>
      <c r="X6" s="146" t="s">
        <v>151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152</v>
      </c>
      <c r="B8" s="162" t="s">
        <v>45</v>
      </c>
      <c r="C8" s="177" t="s">
        <v>83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153</v>
      </c>
    </row>
    <row r="9" spans="1:60" outlineLevel="1" x14ac:dyDescent="0.25">
      <c r="A9" s="167">
        <v>1</v>
      </c>
      <c r="B9" s="168" t="s">
        <v>45</v>
      </c>
      <c r="C9" s="178" t="s">
        <v>192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181</v>
      </c>
      <c r="T9" s="173" t="s">
        <v>158</v>
      </c>
      <c r="U9" s="158">
        <v>0</v>
      </c>
      <c r="V9" s="158">
        <f>ROUND(E9*U9,2)</f>
        <v>0</v>
      </c>
      <c r="W9" s="158"/>
      <c r="X9" s="158" t="s">
        <v>193</v>
      </c>
      <c r="Y9" s="147"/>
      <c r="Z9" s="147"/>
      <c r="AA9" s="147"/>
      <c r="AB9" s="147"/>
      <c r="AC9" s="147"/>
      <c r="AD9" s="147"/>
      <c r="AE9" s="147"/>
      <c r="AF9" s="147"/>
      <c r="AG9" s="147" t="s">
        <v>194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195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197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198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199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200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201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202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203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204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205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206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207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208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209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210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211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152</v>
      </c>
      <c r="B27" s="162" t="s">
        <v>84</v>
      </c>
      <c r="C27" s="177" t="s">
        <v>85</v>
      </c>
      <c r="D27" s="163"/>
      <c r="E27" s="164"/>
      <c r="F27" s="165"/>
      <c r="G27" s="165">
        <f>SUMIF(AG28:AG53,"&lt;&gt;NOR",G28:G53)</f>
        <v>0</v>
      </c>
      <c r="H27" s="165"/>
      <c r="I27" s="165">
        <f>SUM(I28:I53)</f>
        <v>0</v>
      </c>
      <c r="J27" s="165"/>
      <c r="K27" s="165">
        <f>SUM(K28:K53)</f>
        <v>0</v>
      </c>
      <c r="L27" s="165"/>
      <c r="M27" s="165">
        <f>SUM(M28:M53)</f>
        <v>0</v>
      </c>
      <c r="N27" s="164"/>
      <c r="O27" s="164">
        <f>SUM(O28:O53)</f>
        <v>0</v>
      </c>
      <c r="P27" s="164"/>
      <c r="Q27" s="164">
        <f>SUM(Q28:Q53)</f>
        <v>0</v>
      </c>
      <c r="R27" s="165"/>
      <c r="S27" s="165"/>
      <c r="T27" s="166"/>
      <c r="U27" s="160"/>
      <c r="V27" s="160">
        <f>SUM(V28:V53)</f>
        <v>113.52</v>
      </c>
      <c r="W27" s="160"/>
      <c r="X27" s="160"/>
      <c r="AG27" t="s">
        <v>153</v>
      </c>
    </row>
    <row r="28" spans="1:60" outlineLevel="1" x14ac:dyDescent="0.25">
      <c r="A28" s="167">
        <v>2</v>
      </c>
      <c r="B28" s="168" t="s">
        <v>263</v>
      </c>
      <c r="C28" s="178" t="s">
        <v>264</v>
      </c>
      <c r="D28" s="169" t="s">
        <v>232</v>
      </c>
      <c r="E28" s="170">
        <v>1032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215</v>
      </c>
      <c r="S28" s="172" t="s">
        <v>157</v>
      </c>
      <c r="T28" s="173" t="s">
        <v>157</v>
      </c>
      <c r="U28" s="158">
        <v>0.02</v>
      </c>
      <c r="V28" s="158">
        <f>ROUND(E28*U28,2)</f>
        <v>20.64</v>
      </c>
      <c r="W28" s="158"/>
      <c r="X28" s="158" t="s">
        <v>193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4" t="s">
        <v>265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219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237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4" t="s">
        <v>266</v>
      </c>
      <c r="D32" s="182"/>
      <c r="E32" s="183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4" t="s">
        <v>267</v>
      </c>
      <c r="D33" s="182"/>
      <c r="E33" s="183">
        <v>738.5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196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4" t="s">
        <v>268</v>
      </c>
      <c r="D34" s="182"/>
      <c r="E34" s="183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4" t="s">
        <v>269</v>
      </c>
      <c r="D35" s="182"/>
      <c r="E35" s="183">
        <v>79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196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4" t="s">
        <v>270</v>
      </c>
      <c r="D36" s="182"/>
      <c r="E36" s="183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4" t="s">
        <v>271</v>
      </c>
      <c r="D37" s="182"/>
      <c r="E37" s="183">
        <v>59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196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4" t="s">
        <v>272</v>
      </c>
      <c r="D38" s="182"/>
      <c r="E38" s="183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4" t="s">
        <v>273</v>
      </c>
      <c r="D39" s="182"/>
      <c r="E39" s="183">
        <v>155.5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1"/>
      <c r="D40" s="242"/>
      <c r="E40" s="242"/>
      <c r="F40" s="242"/>
      <c r="G40" s="242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67">
        <v>3</v>
      </c>
      <c r="B41" s="168" t="s">
        <v>274</v>
      </c>
      <c r="C41" s="178" t="s">
        <v>275</v>
      </c>
      <c r="D41" s="169" t="s">
        <v>232</v>
      </c>
      <c r="E41" s="170">
        <v>1032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 t="s">
        <v>233</v>
      </c>
      <c r="S41" s="172" t="s">
        <v>157</v>
      </c>
      <c r="T41" s="173" t="s">
        <v>157</v>
      </c>
      <c r="U41" s="158">
        <v>0.09</v>
      </c>
      <c r="V41" s="158">
        <f>ROUND(E41*U41,2)</f>
        <v>92.88</v>
      </c>
      <c r="W41" s="158"/>
      <c r="X41" s="158" t="s">
        <v>193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194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4" t="s">
        <v>276</v>
      </c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218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4" t="s">
        <v>219</v>
      </c>
      <c r="D43" s="182"/>
      <c r="E43" s="183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196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4" t="s">
        <v>237</v>
      </c>
      <c r="D44" s="182"/>
      <c r="E44" s="183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4" t="s">
        <v>266</v>
      </c>
      <c r="D45" s="182"/>
      <c r="E45" s="18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196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4" t="s">
        <v>267</v>
      </c>
      <c r="D46" s="182"/>
      <c r="E46" s="183">
        <v>738.5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4" t="s">
        <v>268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4" t="s">
        <v>269</v>
      </c>
      <c r="D48" s="182"/>
      <c r="E48" s="183">
        <v>79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4" t="s">
        <v>270</v>
      </c>
      <c r="D49" s="182"/>
      <c r="E49" s="183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4" t="s">
        <v>271</v>
      </c>
      <c r="D50" s="182"/>
      <c r="E50" s="183">
        <v>59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196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4" t="s">
        <v>272</v>
      </c>
      <c r="D51" s="182"/>
      <c r="E51" s="183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4" t="s">
        <v>273</v>
      </c>
      <c r="D52" s="182"/>
      <c r="E52" s="183">
        <v>155.5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196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1"/>
      <c r="D53" s="242"/>
      <c r="E53" s="242"/>
      <c r="F53" s="242"/>
      <c r="G53" s="24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163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1" t="s">
        <v>152</v>
      </c>
      <c r="B54" s="162" t="s">
        <v>86</v>
      </c>
      <c r="C54" s="177" t="s">
        <v>87</v>
      </c>
      <c r="D54" s="163"/>
      <c r="E54" s="164"/>
      <c r="F54" s="165"/>
      <c r="G54" s="165">
        <f>SUMIF(AG55:AG96,"&lt;&gt;NOR",G55:G96)</f>
        <v>0</v>
      </c>
      <c r="H54" s="165"/>
      <c r="I54" s="165">
        <f>SUM(I55:I96)</f>
        <v>0</v>
      </c>
      <c r="J54" s="165"/>
      <c r="K54" s="165">
        <f>SUM(K55:K96)</f>
        <v>0</v>
      </c>
      <c r="L54" s="165"/>
      <c r="M54" s="165">
        <f>SUM(M55:M96)</f>
        <v>0</v>
      </c>
      <c r="N54" s="164"/>
      <c r="O54" s="164">
        <f>SUM(O55:O96)</f>
        <v>21.57</v>
      </c>
      <c r="P54" s="164"/>
      <c r="Q54" s="164">
        <f>SUM(Q55:Q96)</f>
        <v>0</v>
      </c>
      <c r="R54" s="165"/>
      <c r="S54" s="165"/>
      <c r="T54" s="166"/>
      <c r="U54" s="160"/>
      <c r="V54" s="160">
        <f>SUM(V55:V96)</f>
        <v>52.63</v>
      </c>
      <c r="W54" s="160"/>
      <c r="X54" s="160"/>
      <c r="AG54" t="s">
        <v>153</v>
      </c>
    </row>
    <row r="55" spans="1:60" outlineLevel="1" x14ac:dyDescent="0.25">
      <c r="A55" s="167">
        <v>4</v>
      </c>
      <c r="B55" s="168" t="s">
        <v>277</v>
      </c>
      <c r="C55" s="178" t="s">
        <v>278</v>
      </c>
      <c r="D55" s="169" t="s">
        <v>214</v>
      </c>
      <c r="E55" s="170">
        <v>862.82249999999999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0">
        <v>0</v>
      </c>
      <c r="O55" s="170">
        <f>ROUND(E55*N55,2)</f>
        <v>0</v>
      </c>
      <c r="P55" s="170">
        <v>0</v>
      </c>
      <c r="Q55" s="170">
        <f>ROUND(E55*P55,2)</f>
        <v>0</v>
      </c>
      <c r="R55" s="172" t="s">
        <v>215</v>
      </c>
      <c r="S55" s="172" t="s">
        <v>157</v>
      </c>
      <c r="T55" s="173" t="s">
        <v>157</v>
      </c>
      <c r="U55" s="158">
        <v>0.02</v>
      </c>
      <c r="V55" s="158">
        <f>ROUND(E55*U55,2)</f>
        <v>17.260000000000002</v>
      </c>
      <c r="W55" s="158"/>
      <c r="X55" s="158" t="s">
        <v>193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279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54" t="s">
        <v>280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218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4" t="s">
        <v>281</v>
      </c>
      <c r="D57" s="182"/>
      <c r="E57" s="183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4" t="s">
        <v>282</v>
      </c>
      <c r="D58" s="182"/>
      <c r="E58" s="183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196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4" t="s">
        <v>283</v>
      </c>
      <c r="D59" s="182"/>
      <c r="E59" s="183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4" t="s">
        <v>219</v>
      </c>
      <c r="D60" s="182"/>
      <c r="E60" s="183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4" t="s">
        <v>237</v>
      </c>
      <c r="D61" s="182"/>
      <c r="E61" s="183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284</v>
      </c>
      <c r="D62" s="182"/>
      <c r="E62" s="183">
        <v>452.04039999999998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219</v>
      </c>
      <c r="D63" s="182"/>
      <c r="E63" s="183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4" t="s">
        <v>285</v>
      </c>
      <c r="D64" s="182"/>
      <c r="E64" s="183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4" t="s">
        <v>286</v>
      </c>
      <c r="D65" s="182"/>
      <c r="E65" s="183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196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4" t="s">
        <v>287</v>
      </c>
      <c r="D66" s="182"/>
      <c r="E66" s="183">
        <v>13.4125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4" t="s">
        <v>288</v>
      </c>
      <c r="D67" s="182"/>
      <c r="E67" s="183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196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4" t="s">
        <v>289</v>
      </c>
      <c r="D68" s="182"/>
      <c r="E68" s="183">
        <v>397.36959999999999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1"/>
      <c r="D69" s="242"/>
      <c r="E69" s="242"/>
      <c r="F69" s="242"/>
      <c r="G69" s="242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163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67">
        <v>5</v>
      </c>
      <c r="B70" s="168" t="s">
        <v>290</v>
      </c>
      <c r="C70" s="178" t="s">
        <v>291</v>
      </c>
      <c r="D70" s="169" t="s">
        <v>214</v>
      </c>
      <c r="E70" s="170">
        <v>862.82249999999999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0">
        <v>0</v>
      </c>
      <c r="O70" s="170">
        <f>ROUND(E70*N70,2)</f>
        <v>0</v>
      </c>
      <c r="P70" s="170">
        <v>0</v>
      </c>
      <c r="Q70" s="170">
        <f>ROUND(E70*P70,2)</f>
        <v>0</v>
      </c>
      <c r="R70" s="172" t="s">
        <v>215</v>
      </c>
      <c r="S70" s="172" t="s">
        <v>157</v>
      </c>
      <c r="T70" s="173" t="s">
        <v>234</v>
      </c>
      <c r="U70" s="158">
        <v>0.01</v>
      </c>
      <c r="V70" s="158">
        <f>ROUND(E70*U70,2)</f>
        <v>8.6300000000000008</v>
      </c>
      <c r="W70" s="158"/>
      <c r="X70" s="158" t="s">
        <v>193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194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54" t="s">
        <v>223</v>
      </c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218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4" t="s">
        <v>292</v>
      </c>
      <c r="D72" s="182"/>
      <c r="E72" s="183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196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4" t="s">
        <v>293</v>
      </c>
      <c r="D73" s="182"/>
      <c r="E73" s="183">
        <v>862.82249999999999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1"/>
      <c r="D74" s="242"/>
      <c r="E74" s="242"/>
      <c r="F74" s="242"/>
      <c r="G74" s="242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67">
        <v>6</v>
      </c>
      <c r="B75" s="168" t="s">
        <v>294</v>
      </c>
      <c r="C75" s="178" t="s">
        <v>295</v>
      </c>
      <c r="D75" s="169" t="s">
        <v>214</v>
      </c>
      <c r="E75" s="170">
        <v>431.41125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0">
        <v>0</v>
      </c>
      <c r="O75" s="170">
        <f>ROUND(E75*N75,2)</f>
        <v>0</v>
      </c>
      <c r="P75" s="170">
        <v>0</v>
      </c>
      <c r="Q75" s="170">
        <f>ROUND(E75*P75,2)</f>
        <v>0</v>
      </c>
      <c r="R75" s="172" t="s">
        <v>215</v>
      </c>
      <c r="S75" s="172" t="s">
        <v>157</v>
      </c>
      <c r="T75" s="173" t="s">
        <v>234</v>
      </c>
      <c r="U75" s="158">
        <v>5.2999999999999999E-2</v>
      </c>
      <c r="V75" s="158">
        <f>ROUND(E75*U75,2)</f>
        <v>22.86</v>
      </c>
      <c r="W75" s="158"/>
      <c r="X75" s="158" t="s">
        <v>193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194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4" t="s">
        <v>292</v>
      </c>
      <c r="D76" s="182"/>
      <c r="E76" s="183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196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4" t="s">
        <v>296</v>
      </c>
      <c r="D77" s="182"/>
      <c r="E77" s="183">
        <v>431.41125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196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1"/>
      <c r="D78" s="242"/>
      <c r="E78" s="242"/>
      <c r="F78" s="242"/>
      <c r="G78" s="242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163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67">
        <v>7</v>
      </c>
      <c r="B79" s="168" t="s">
        <v>297</v>
      </c>
      <c r="C79" s="178" t="s">
        <v>298</v>
      </c>
      <c r="D79" s="169" t="s">
        <v>214</v>
      </c>
      <c r="E79" s="170">
        <v>431.41125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0">
        <v>0</v>
      </c>
      <c r="O79" s="170">
        <f>ROUND(E79*N79,2)</f>
        <v>0</v>
      </c>
      <c r="P79" s="170">
        <v>0</v>
      </c>
      <c r="Q79" s="170">
        <f>ROUND(E79*P79,2)</f>
        <v>0</v>
      </c>
      <c r="R79" s="172" t="s">
        <v>215</v>
      </c>
      <c r="S79" s="172" t="s">
        <v>157</v>
      </c>
      <c r="T79" s="173" t="s">
        <v>234</v>
      </c>
      <c r="U79" s="158">
        <v>8.9999999999999993E-3</v>
      </c>
      <c r="V79" s="158">
        <f>ROUND(E79*U79,2)</f>
        <v>3.88</v>
      </c>
      <c r="W79" s="158"/>
      <c r="X79" s="158" t="s">
        <v>193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194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4" t="s">
        <v>292</v>
      </c>
      <c r="D80" s="182"/>
      <c r="E80" s="183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196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4" t="s">
        <v>296</v>
      </c>
      <c r="D81" s="182"/>
      <c r="E81" s="183">
        <v>431.41125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1"/>
      <c r="D82" s="242"/>
      <c r="E82" s="242"/>
      <c r="F82" s="242"/>
      <c r="G82" s="24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7">
        <v>8</v>
      </c>
      <c r="B83" s="168" t="s">
        <v>299</v>
      </c>
      <c r="C83" s="178" t="s">
        <v>300</v>
      </c>
      <c r="D83" s="169" t="s">
        <v>301</v>
      </c>
      <c r="E83" s="170">
        <v>21.57056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1</v>
      </c>
      <c r="O83" s="170">
        <f>ROUND(E83*N83,2)</f>
        <v>21.57</v>
      </c>
      <c r="P83" s="170">
        <v>0</v>
      </c>
      <c r="Q83" s="170">
        <f>ROUND(E83*P83,2)</f>
        <v>0</v>
      </c>
      <c r="R83" s="172"/>
      <c r="S83" s="172" t="s">
        <v>181</v>
      </c>
      <c r="T83" s="173" t="s">
        <v>216</v>
      </c>
      <c r="U83" s="158">
        <v>0</v>
      </c>
      <c r="V83" s="158">
        <f>ROUND(E83*U83,2)</f>
        <v>0</v>
      </c>
      <c r="W83" s="158"/>
      <c r="X83" s="158" t="s">
        <v>302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4" t="s">
        <v>281</v>
      </c>
      <c r="D84" s="182"/>
      <c r="E84" s="183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196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4" t="s">
        <v>282</v>
      </c>
      <c r="D85" s="182"/>
      <c r="E85" s="183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196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4" t="s">
        <v>283</v>
      </c>
      <c r="D86" s="182"/>
      <c r="E86" s="183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196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4" t="s">
        <v>219</v>
      </c>
      <c r="D87" s="182"/>
      <c r="E87" s="183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196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4" t="s">
        <v>237</v>
      </c>
      <c r="D88" s="182"/>
      <c r="E88" s="183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196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4" t="s">
        <v>304</v>
      </c>
      <c r="D89" s="182"/>
      <c r="E89" s="183">
        <v>11.30101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196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4" t="s">
        <v>219</v>
      </c>
      <c r="D90" s="182"/>
      <c r="E90" s="183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196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4" t="s">
        <v>285</v>
      </c>
      <c r="D91" s="182"/>
      <c r="E91" s="183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196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4" t="s">
        <v>286</v>
      </c>
      <c r="D92" s="182"/>
      <c r="E92" s="183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196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84" t="s">
        <v>305</v>
      </c>
      <c r="D93" s="182"/>
      <c r="E93" s="183">
        <v>0.33531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196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4" t="s">
        <v>288</v>
      </c>
      <c r="D94" s="182"/>
      <c r="E94" s="183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196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4" t="s">
        <v>306</v>
      </c>
      <c r="D95" s="182"/>
      <c r="E95" s="183">
        <v>9.9342400000000008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196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1"/>
      <c r="D96" s="242"/>
      <c r="E96" s="242"/>
      <c r="F96" s="242"/>
      <c r="G96" s="242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5">
      <c r="A97" s="161" t="s">
        <v>152</v>
      </c>
      <c r="B97" s="162" t="s">
        <v>94</v>
      </c>
      <c r="C97" s="177" t="s">
        <v>95</v>
      </c>
      <c r="D97" s="163"/>
      <c r="E97" s="164"/>
      <c r="F97" s="165"/>
      <c r="G97" s="165">
        <f>SUMIF(AG98:AG166,"&lt;&gt;NOR",G98:G166)</f>
        <v>0</v>
      </c>
      <c r="H97" s="165"/>
      <c r="I97" s="165">
        <f>SUM(I98:I166)</f>
        <v>0</v>
      </c>
      <c r="J97" s="165"/>
      <c r="K97" s="165">
        <f>SUM(K98:K166)</f>
        <v>0</v>
      </c>
      <c r="L97" s="165"/>
      <c r="M97" s="165">
        <f>SUM(M98:M166)</f>
        <v>0</v>
      </c>
      <c r="N97" s="164"/>
      <c r="O97" s="164">
        <f>SUM(O98:O166)</f>
        <v>828.15</v>
      </c>
      <c r="P97" s="164"/>
      <c r="Q97" s="164">
        <f>SUM(Q98:Q166)</f>
        <v>0</v>
      </c>
      <c r="R97" s="165"/>
      <c r="S97" s="165"/>
      <c r="T97" s="166"/>
      <c r="U97" s="160"/>
      <c r="V97" s="160">
        <f>SUM(V98:V166)</f>
        <v>463.23000000000008</v>
      </c>
      <c r="W97" s="160"/>
      <c r="X97" s="160"/>
      <c r="AG97" t="s">
        <v>153</v>
      </c>
    </row>
    <row r="98" spans="1:60" outlineLevel="1" x14ac:dyDescent="0.25">
      <c r="A98" s="167">
        <v>9</v>
      </c>
      <c r="B98" s="168" t="s">
        <v>307</v>
      </c>
      <c r="C98" s="178" t="s">
        <v>308</v>
      </c>
      <c r="D98" s="169" t="s">
        <v>232</v>
      </c>
      <c r="E98" s="170">
        <v>738.5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0">
        <v>5.0000000000000001E-4</v>
      </c>
      <c r="O98" s="170">
        <f>ROUND(E98*N98,2)</f>
        <v>0.37</v>
      </c>
      <c r="P98" s="170">
        <v>0</v>
      </c>
      <c r="Q98" s="170">
        <f>ROUND(E98*P98,2)</f>
        <v>0</v>
      </c>
      <c r="R98" s="172" t="s">
        <v>309</v>
      </c>
      <c r="S98" s="172" t="s">
        <v>157</v>
      </c>
      <c r="T98" s="173" t="s">
        <v>157</v>
      </c>
      <c r="U98" s="158">
        <v>0.09</v>
      </c>
      <c r="V98" s="158">
        <f>ROUND(E98*U98,2)</f>
        <v>66.47</v>
      </c>
      <c r="W98" s="158"/>
      <c r="X98" s="158" t="s">
        <v>193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279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4" t="s">
        <v>219</v>
      </c>
      <c r="D99" s="182"/>
      <c r="E99" s="183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196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4" t="s">
        <v>237</v>
      </c>
      <c r="D100" s="182"/>
      <c r="E100" s="183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196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84" t="s">
        <v>266</v>
      </c>
      <c r="D101" s="182"/>
      <c r="E101" s="183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196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4" t="s">
        <v>267</v>
      </c>
      <c r="D102" s="182"/>
      <c r="E102" s="183">
        <v>738.5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1"/>
      <c r="D103" s="242"/>
      <c r="E103" s="242"/>
      <c r="F103" s="242"/>
      <c r="G103" s="242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67">
        <v>10</v>
      </c>
      <c r="B104" s="168" t="s">
        <v>310</v>
      </c>
      <c r="C104" s="178" t="s">
        <v>311</v>
      </c>
      <c r="D104" s="169" t="s">
        <v>232</v>
      </c>
      <c r="E104" s="170">
        <v>342.56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0">
        <v>0.378</v>
      </c>
      <c r="O104" s="170">
        <f>ROUND(E104*N104,2)</f>
        <v>129.49</v>
      </c>
      <c r="P104" s="170">
        <v>0</v>
      </c>
      <c r="Q104" s="170">
        <f>ROUND(E104*P104,2)</f>
        <v>0</v>
      </c>
      <c r="R104" s="172" t="s">
        <v>312</v>
      </c>
      <c r="S104" s="172" t="s">
        <v>157</v>
      </c>
      <c r="T104" s="173" t="s">
        <v>157</v>
      </c>
      <c r="U104" s="158">
        <v>2.5999999999999999E-2</v>
      </c>
      <c r="V104" s="158">
        <f>ROUND(E104*U104,2)</f>
        <v>8.91</v>
      </c>
      <c r="W104" s="158"/>
      <c r="X104" s="158" t="s">
        <v>193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194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4" t="s">
        <v>219</v>
      </c>
      <c r="D105" s="182"/>
      <c r="E105" s="183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4" t="s">
        <v>285</v>
      </c>
      <c r="D106" s="182"/>
      <c r="E106" s="183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196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4" t="s">
        <v>288</v>
      </c>
      <c r="D107" s="182"/>
      <c r="E107" s="183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84" t="s">
        <v>313</v>
      </c>
      <c r="D108" s="182"/>
      <c r="E108" s="183">
        <v>342.56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1"/>
      <c r="D109" s="242"/>
      <c r="E109" s="242"/>
      <c r="F109" s="242"/>
      <c r="G109" s="242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67">
        <v>11</v>
      </c>
      <c r="B110" s="168" t="s">
        <v>314</v>
      </c>
      <c r="C110" s="178" t="s">
        <v>315</v>
      </c>
      <c r="D110" s="169" t="s">
        <v>232</v>
      </c>
      <c r="E110" s="170">
        <v>11.5625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0">
        <v>0.441</v>
      </c>
      <c r="O110" s="170">
        <f>ROUND(E110*N110,2)</f>
        <v>5.0999999999999996</v>
      </c>
      <c r="P110" s="170">
        <v>0</v>
      </c>
      <c r="Q110" s="170">
        <f>ROUND(E110*P110,2)</f>
        <v>0</v>
      </c>
      <c r="R110" s="172" t="s">
        <v>312</v>
      </c>
      <c r="S110" s="172" t="s">
        <v>157</v>
      </c>
      <c r="T110" s="173" t="s">
        <v>157</v>
      </c>
      <c r="U110" s="158">
        <v>0.03</v>
      </c>
      <c r="V110" s="158">
        <f>ROUND(E110*U110,2)</f>
        <v>0.35</v>
      </c>
      <c r="W110" s="158"/>
      <c r="X110" s="158" t="s">
        <v>193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194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4" t="s">
        <v>219</v>
      </c>
      <c r="D111" s="182"/>
      <c r="E111" s="183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196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4" t="s">
        <v>285</v>
      </c>
      <c r="D112" s="182"/>
      <c r="E112" s="183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84" t="s">
        <v>286</v>
      </c>
      <c r="D113" s="182"/>
      <c r="E113" s="183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196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4" t="s">
        <v>316</v>
      </c>
      <c r="D114" s="182"/>
      <c r="E114" s="183">
        <v>11.5625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196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41"/>
      <c r="D115" s="242"/>
      <c r="E115" s="242"/>
      <c r="F115" s="242"/>
      <c r="G115" s="242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 x14ac:dyDescent="0.25">
      <c r="A116" s="167">
        <v>12</v>
      </c>
      <c r="B116" s="168" t="s">
        <v>317</v>
      </c>
      <c r="C116" s="178" t="s">
        <v>318</v>
      </c>
      <c r="D116" s="169" t="s">
        <v>232</v>
      </c>
      <c r="E116" s="170">
        <v>384.3775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0">
        <v>0.55125000000000002</v>
      </c>
      <c r="O116" s="170">
        <f>ROUND(E116*N116,2)</f>
        <v>211.89</v>
      </c>
      <c r="P116" s="170">
        <v>0</v>
      </c>
      <c r="Q116" s="170">
        <f>ROUND(E116*P116,2)</f>
        <v>0</v>
      </c>
      <c r="R116" s="172" t="s">
        <v>312</v>
      </c>
      <c r="S116" s="172" t="s">
        <v>157</v>
      </c>
      <c r="T116" s="173" t="s">
        <v>157</v>
      </c>
      <c r="U116" s="158">
        <v>2.7E-2</v>
      </c>
      <c r="V116" s="158">
        <f>ROUND(E116*U116,2)</f>
        <v>10.38</v>
      </c>
      <c r="W116" s="158"/>
      <c r="X116" s="158" t="s">
        <v>193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279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4" t="s">
        <v>219</v>
      </c>
      <c r="D117" s="182"/>
      <c r="E117" s="183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196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4" t="s">
        <v>237</v>
      </c>
      <c r="D118" s="182"/>
      <c r="E118" s="183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196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4" t="s">
        <v>267</v>
      </c>
      <c r="D119" s="182"/>
      <c r="E119" s="183">
        <v>738.5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4" t="s">
        <v>219</v>
      </c>
      <c r="D120" s="182"/>
      <c r="E120" s="183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196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4" t="s">
        <v>285</v>
      </c>
      <c r="D121" s="182"/>
      <c r="E121" s="183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196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4" t="s">
        <v>286</v>
      </c>
      <c r="D122" s="182"/>
      <c r="E122" s="183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196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4" t="s">
        <v>319</v>
      </c>
      <c r="D123" s="182"/>
      <c r="E123" s="183">
        <v>-11.5625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196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4" t="s">
        <v>288</v>
      </c>
      <c r="D124" s="182"/>
      <c r="E124" s="183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4" t="s">
        <v>320</v>
      </c>
      <c r="D125" s="182"/>
      <c r="E125" s="183">
        <v>-342.56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196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41"/>
      <c r="D126" s="242"/>
      <c r="E126" s="242"/>
      <c r="F126" s="242"/>
      <c r="G126" s="242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67">
        <v>13</v>
      </c>
      <c r="B127" s="168" t="s">
        <v>321</v>
      </c>
      <c r="C127" s="178" t="s">
        <v>322</v>
      </c>
      <c r="D127" s="169" t="s">
        <v>232</v>
      </c>
      <c r="E127" s="170">
        <v>738.5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0">
        <v>7.3899999999999993E-2</v>
      </c>
      <c r="O127" s="170">
        <f>ROUND(E127*N127,2)</f>
        <v>54.58</v>
      </c>
      <c r="P127" s="170">
        <v>0</v>
      </c>
      <c r="Q127" s="170">
        <f>ROUND(E127*P127,2)</f>
        <v>0</v>
      </c>
      <c r="R127" s="172" t="s">
        <v>312</v>
      </c>
      <c r="S127" s="172" t="s">
        <v>157</v>
      </c>
      <c r="T127" s="173" t="s">
        <v>157</v>
      </c>
      <c r="U127" s="158">
        <v>0.48</v>
      </c>
      <c r="V127" s="158">
        <f>ROUND(E127*U127,2)</f>
        <v>354.48</v>
      </c>
      <c r="W127" s="158"/>
      <c r="X127" s="158" t="s">
        <v>193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194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1" outlineLevel="1" x14ac:dyDescent="0.25">
      <c r="A128" s="154"/>
      <c r="B128" s="155"/>
      <c r="C128" s="254" t="s">
        <v>323</v>
      </c>
      <c r="D128" s="255"/>
      <c r="E128" s="255"/>
      <c r="F128" s="255"/>
      <c r="G128" s="25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74" t="str">
        <f>C128</f>
        <v>s provedením lože z kameniva drceného, s vyplněním spár, s dvojitým hutněním a se smetením přebytečného materiálu na krajnici. S dodáním hmot pro lože a výplň spár.</v>
      </c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4" t="s">
        <v>219</v>
      </c>
      <c r="D129" s="182"/>
      <c r="E129" s="183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196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4" t="s">
        <v>285</v>
      </c>
      <c r="D130" s="182"/>
      <c r="E130" s="183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196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4" t="s">
        <v>266</v>
      </c>
      <c r="D131" s="182"/>
      <c r="E131" s="183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196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4" t="s">
        <v>267</v>
      </c>
      <c r="D132" s="182"/>
      <c r="E132" s="183">
        <v>738.5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196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41"/>
      <c r="D133" s="242"/>
      <c r="E133" s="242"/>
      <c r="F133" s="242"/>
      <c r="G133" s="242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67">
        <v>14</v>
      </c>
      <c r="B134" s="168" t="s">
        <v>324</v>
      </c>
      <c r="C134" s="178" t="s">
        <v>325</v>
      </c>
      <c r="D134" s="169" t="s">
        <v>232</v>
      </c>
      <c r="E134" s="170">
        <v>726.9375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0">
        <v>0.378</v>
      </c>
      <c r="O134" s="170">
        <f>ROUND(E134*N134,2)</f>
        <v>274.77999999999997</v>
      </c>
      <c r="P134" s="170">
        <v>0</v>
      </c>
      <c r="Q134" s="170">
        <f>ROUND(E134*P134,2)</f>
        <v>0</v>
      </c>
      <c r="R134" s="172"/>
      <c r="S134" s="172" t="s">
        <v>181</v>
      </c>
      <c r="T134" s="173" t="s">
        <v>234</v>
      </c>
      <c r="U134" s="158">
        <v>0.03</v>
      </c>
      <c r="V134" s="158">
        <f>ROUND(E134*U134,2)</f>
        <v>21.81</v>
      </c>
      <c r="W134" s="158"/>
      <c r="X134" s="158" t="s">
        <v>193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194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4" t="s">
        <v>219</v>
      </c>
      <c r="D135" s="182"/>
      <c r="E135" s="183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196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4" t="s">
        <v>237</v>
      </c>
      <c r="D136" s="182"/>
      <c r="E136" s="183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196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4" t="s">
        <v>267</v>
      </c>
      <c r="D137" s="182"/>
      <c r="E137" s="183">
        <v>738.5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196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4" t="s">
        <v>219</v>
      </c>
      <c r="D138" s="182"/>
      <c r="E138" s="183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196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4" t="s">
        <v>285</v>
      </c>
      <c r="D139" s="182"/>
      <c r="E139" s="183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196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4" t="s">
        <v>286</v>
      </c>
      <c r="D140" s="182"/>
      <c r="E140" s="183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196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4" t="s">
        <v>319</v>
      </c>
      <c r="D141" s="182"/>
      <c r="E141" s="183">
        <v>-11.5625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196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1"/>
      <c r="D142" s="242"/>
      <c r="E142" s="242"/>
      <c r="F142" s="242"/>
      <c r="G142" s="242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67">
        <v>15</v>
      </c>
      <c r="B143" s="168" t="s">
        <v>326</v>
      </c>
      <c r="C143" s="178" t="s">
        <v>327</v>
      </c>
      <c r="D143" s="169" t="s">
        <v>232</v>
      </c>
      <c r="E143" s="170">
        <v>11.5625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0">
        <v>0.441</v>
      </c>
      <c r="O143" s="170">
        <f>ROUND(E143*N143,2)</f>
        <v>5.0999999999999996</v>
      </c>
      <c r="P143" s="170">
        <v>0</v>
      </c>
      <c r="Q143" s="170">
        <f>ROUND(E143*P143,2)</f>
        <v>0</v>
      </c>
      <c r="R143" s="172"/>
      <c r="S143" s="172" t="s">
        <v>181</v>
      </c>
      <c r="T143" s="173" t="s">
        <v>234</v>
      </c>
      <c r="U143" s="158">
        <v>0.03</v>
      </c>
      <c r="V143" s="158">
        <f>ROUND(E143*U143,2)</f>
        <v>0.35</v>
      </c>
      <c r="W143" s="158"/>
      <c r="X143" s="158" t="s">
        <v>193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194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4" t="s">
        <v>219</v>
      </c>
      <c r="D144" s="182"/>
      <c r="E144" s="183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4" t="s">
        <v>285</v>
      </c>
      <c r="D145" s="182"/>
      <c r="E145" s="183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196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4" t="s">
        <v>286</v>
      </c>
      <c r="D146" s="182"/>
      <c r="E146" s="183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196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84" t="s">
        <v>316</v>
      </c>
      <c r="D147" s="182"/>
      <c r="E147" s="183">
        <v>11.5625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196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1"/>
      <c r="D148" s="242"/>
      <c r="E148" s="242"/>
      <c r="F148" s="242"/>
      <c r="G148" s="242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67">
        <v>16</v>
      </c>
      <c r="B149" s="168" t="s">
        <v>328</v>
      </c>
      <c r="C149" s="178" t="s">
        <v>329</v>
      </c>
      <c r="D149" s="169" t="s">
        <v>330</v>
      </c>
      <c r="E149" s="170">
        <v>10.35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0">
        <v>3.5999999999999999E-3</v>
      </c>
      <c r="O149" s="170">
        <f>ROUND(E149*N149,2)</f>
        <v>0.04</v>
      </c>
      <c r="P149" s="170">
        <v>0</v>
      </c>
      <c r="Q149" s="170">
        <f>ROUND(E149*P149,2)</f>
        <v>0</v>
      </c>
      <c r="R149" s="172"/>
      <c r="S149" s="172" t="s">
        <v>181</v>
      </c>
      <c r="T149" s="173" t="s">
        <v>216</v>
      </c>
      <c r="U149" s="158">
        <v>4.5999999999999999E-2</v>
      </c>
      <c r="V149" s="158">
        <f>ROUND(E149*U149,2)</f>
        <v>0.48</v>
      </c>
      <c r="W149" s="158"/>
      <c r="X149" s="158" t="s">
        <v>193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194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4" t="s">
        <v>237</v>
      </c>
      <c r="D150" s="182"/>
      <c r="E150" s="183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4" t="s">
        <v>331</v>
      </c>
      <c r="D151" s="182"/>
      <c r="E151" s="183">
        <v>10.35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196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1"/>
      <c r="D152" s="242"/>
      <c r="E152" s="242"/>
      <c r="F152" s="242"/>
      <c r="G152" s="242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67">
        <v>17</v>
      </c>
      <c r="B153" s="168" t="s">
        <v>332</v>
      </c>
      <c r="C153" s="178" t="s">
        <v>333</v>
      </c>
      <c r="D153" s="169" t="s">
        <v>232</v>
      </c>
      <c r="E153" s="170">
        <v>846.4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0">
        <v>0.17280000000000001</v>
      </c>
      <c r="O153" s="170">
        <f>ROUND(E153*N153,2)</f>
        <v>146.26</v>
      </c>
      <c r="P153" s="170">
        <v>0</v>
      </c>
      <c r="Q153" s="170">
        <f>ROUND(E153*P153,2)</f>
        <v>0</v>
      </c>
      <c r="R153" s="172" t="s">
        <v>334</v>
      </c>
      <c r="S153" s="172" t="s">
        <v>157</v>
      </c>
      <c r="T153" s="173" t="s">
        <v>157</v>
      </c>
      <c r="U153" s="158">
        <v>0</v>
      </c>
      <c r="V153" s="158">
        <f>ROUND(E153*U153,2)</f>
        <v>0</v>
      </c>
      <c r="W153" s="158"/>
      <c r="X153" s="158" t="s">
        <v>302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303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184" t="s">
        <v>219</v>
      </c>
      <c r="D154" s="182"/>
      <c r="E154" s="183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196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4" t="s">
        <v>335</v>
      </c>
      <c r="D155" s="182"/>
      <c r="E155" s="183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196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4" t="s">
        <v>266</v>
      </c>
      <c r="D156" s="182"/>
      <c r="E156" s="183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4" t="s">
        <v>336</v>
      </c>
      <c r="D157" s="182"/>
      <c r="E157" s="183">
        <v>849.27499999999998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196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4" t="s">
        <v>337</v>
      </c>
      <c r="D158" s="182"/>
      <c r="E158" s="183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196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4" t="s">
        <v>338</v>
      </c>
      <c r="D159" s="182"/>
      <c r="E159" s="183">
        <v>-2.875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196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241"/>
      <c r="D160" s="242"/>
      <c r="E160" s="242"/>
      <c r="F160" s="242"/>
      <c r="G160" s="242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67">
        <v>18</v>
      </c>
      <c r="B161" s="168" t="s">
        <v>339</v>
      </c>
      <c r="C161" s="178" t="s">
        <v>340</v>
      </c>
      <c r="D161" s="169" t="s">
        <v>232</v>
      </c>
      <c r="E161" s="170">
        <v>2.875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0">
        <v>0.188</v>
      </c>
      <c r="O161" s="170">
        <f>ROUND(E161*N161,2)</f>
        <v>0.54</v>
      </c>
      <c r="P161" s="170">
        <v>0</v>
      </c>
      <c r="Q161" s="170">
        <f>ROUND(E161*P161,2)</f>
        <v>0</v>
      </c>
      <c r="R161" s="172"/>
      <c r="S161" s="172" t="s">
        <v>181</v>
      </c>
      <c r="T161" s="173" t="s">
        <v>158</v>
      </c>
      <c r="U161" s="158">
        <v>0</v>
      </c>
      <c r="V161" s="158">
        <f>ROUND(E161*U161,2)</f>
        <v>0</v>
      </c>
      <c r="W161" s="158"/>
      <c r="X161" s="158" t="s">
        <v>302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303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184" t="s">
        <v>219</v>
      </c>
      <c r="D162" s="182"/>
      <c r="E162" s="183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196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4" t="s">
        <v>335</v>
      </c>
      <c r="D163" s="182"/>
      <c r="E163" s="183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196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4" t="s">
        <v>337</v>
      </c>
      <c r="D164" s="182"/>
      <c r="E164" s="183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196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4" t="s">
        <v>341</v>
      </c>
      <c r="D165" s="182"/>
      <c r="E165" s="183">
        <v>2.875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196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241"/>
      <c r="D166" s="242"/>
      <c r="E166" s="242"/>
      <c r="F166" s="242"/>
      <c r="G166" s="242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163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5">
      <c r="A167" s="161" t="s">
        <v>152</v>
      </c>
      <c r="B167" s="162" t="s">
        <v>96</v>
      </c>
      <c r="C167" s="177" t="s">
        <v>97</v>
      </c>
      <c r="D167" s="163"/>
      <c r="E167" s="164"/>
      <c r="F167" s="165"/>
      <c r="G167" s="165">
        <f>SUMIF(AG168:AG202,"&lt;&gt;NOR",G168:G202)</f>
        <v>0</v>
      </c>
      <c r="H167" s="165"/>
      <c r="I167" s="165">
        <f>SUM(I168:I202)</f>
        <v>0</v>
      </c>
      <c r="J167" s="165"/>
      <c r="K167" s="165">
        <f>SUM(K168:K202)</f>
        <v>0</v>
      </c>
      <c r="L167" s="165"/>
      <c r="M167" s="165">
        <f>SUM(M168:M202)</f>
        <v>0</v>
      </c>
      <c r="N167" s="164"/>
      <c r="O167" s="164">
        <f>SUM(O168:O202)</f>
        <v>31.05</v>
      </c>
      <c r="P167" s="164"/>
      <c r="Q167" s="164">
        <f>SUM(Q168:Q202)</f>
        <v>0</v>
      </c>
      <c r="R167" s="165"/>
      <c r="S167" s="165"/>
      <c r="T167" s="166"/>
      <c r="U167" s="160"/>
      <c r="V167" s="160">
        <f>SUM(V168:V202)</f>
        <v>74.8</v>
      </c>
      <c r="W167" s="160"/>
      <c r="X167" s="160"/>
      <c r="AG167" t="s">
        <v>153</v>
      </c>
    </row>
    <row r="168" spans="1:60" outlineLevel="1" x14ac:dyDescent="0.25">
      <c r="A168" s="167">
        <v>19</v>
      </c>
      <c r="B168" s="168" t="s">
        <v>307</v>
      </c>
      <c r="C168" s="178" t="s">
        <v>308</v>
      </c>
      <c r="D168" s="169" t="s">
        <v>232</v>
      </c>
      <c r="E168" s="170">
        <v>138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0">
        <v>5.0000000000000001E-4</v>
      </c>
      <c r="O168" s="170">
        <f>ROUND(E168*N168,2)</f>
        <v>7.0000000000000007E-2</v>
      </c>
      <c r="P168" s="170">
        <v>0</v>
      </c>
      <c r="Q168" s="170">
        <f>ROUND(E168*P168,2)</f>
        <v>0</v>
      </c>
      <c r="R168" s="172" t="s">
        <v>309</v>
      </c>
      <c r="S168" s="172" t="s">
        <v>157</v>
      </c>
      <c r="T168" s="173" t="s">
        <v>157</v>
      </c>
      <c r="U168" s="158">
        <v>0.09</v>
      </c>
      <c r="V168" s="158">
        <f>ROUND(E168*U168,2)</f>
        <v>12.42</v>
      </c>
      <c r="W168" s="158"/>
      <c r="X168" s="158" t="s">
        <v>193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279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84" t="s">
        <v>219</v>
      </c>
      <c r="D169" s="182"/>
      <c r="E169" s="183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196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4" t="s">
        <v>342</v>
      </c>
      <c r="D170" s="182"/>
      <c r="E170" s="183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4" t="s">
        <v>268</v>
      </c>
      <c r="D171" s="182"/>
      <c r="E171" s="183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196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84" t="s">
        <v>269</v>
      </c>
      <c r="D172" s="182"/>
      <c r="E172" s="183">
        <v>79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196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84" t="s">
        <v>270</v>
      </c>
      <c r="D173" s="182"/>
      <c r="E173" s="183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196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4" t="s">
        <v>271</v>
      </c>
      <c r="D174" s="182"/>
      <c r="E174" s="183">
        <v>59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196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41"/>
      <c r="D175" s="242"/>
      <c r="E175" s="242"/>
      <c r="F175" s="242"/>
      <c r="G175" s="242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67">
        <v>20</v>
      </c>
      <c r="B176" s="168" t="s">
        <v>343</v>
      </c>
      <c r="C176" s="178" t="s">
        <v>344</v>
      </c>
      <c r="D176" s="169" t="s">
        <v>232</v>
      </c>
      <c r="E176" s="170">
        <v>138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0">
        <v>7.3899999999999993E-2</v>
      </c>
      <c r="O176" s="170">
        <f>ROUND(E176*N176,2)</f>
        <v>10.199999999999999</v>
      </c>
      <c r="P176" s="170">
        <v>0</v>
      </c>
      <c r="Q176" s="170">
        <f>ROUND(E176*P176,2)</f>
        <v>0</v>
      </c>
      <c r="R176" s="172" t="s">
        <v>312</v>
      </c>
      <c r="S176" s="172" t="s">
        <v>157</v>
      </c>
      <c r="T176" s="173" t="s">
        <v>157</v>
      </c>
      <c r="U176" s="158">
        <v>0.45200000000000001</v>
      </c>
      <c r="V176" s="158">
        <f>ROUND(E176*U176,2)</f>
        <v>62.38</v>
      </c>
      <c r="W176" s="158"/>
      <c r="X176" s="158" t="s">
        <v>193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194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1" outlineLevel="1" x14ac:dyDescent="0.25">
      <c r="A177" s="154"/>
      <c r="B177" s="155"/>
      <c r="C177" s="254" t="s">
        <v>323</v>
      </c>
      <c r="D177" s="255"/>
      <c r="E177" s="255"/>
      <c r="F177" s="255"/>
      <c r="G177" s="25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218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74" t="str">
        <f>C177</f>
        <v>s provedením lože z kameniva drceného, s vyplněním spár, s dvojitým hutněním a se smetením přebytečného materiálu na krajnici. S dodáním hmot pro lože a výplň spár.</v>
      </c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84" t="s">
        <v>219</v>
      </c>
      <c r="D178" s="182"/>
      <c r="E178" s="183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196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84" t="s">
        <v>342</v>
      </c>
      <c r="D179" s="182"/>
      <c r="E179" s="183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196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4" t="s">
        <v>268</v>
      </c>
      <c r="D180" s="182"/>
      <c r="E180" s="183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196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4" t="s">
        <v>269</v>
      </c>
      <c r="D181" s="182"/>
      <c r="E181" s="183">
        <v>79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196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4" t="s">
        <v>270</v>
      </c>
      <c r="D182" s="182"/>
      <c r="E182" s="183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196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4" t="s">
        <v>271</v>
      </c>
      <c r="D183" s="182"/>
      <c r="E183" s="183">
        <v>59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196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1"/>
      <c r="D184" s="242"/>
      <c r="E184" s="242"/>
      <c r="F184" s="242"/>
      <c r="G184" s="242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67">
        <v>21</v>
      </c>
      <c r="B185" s="168" t="s">
        <v>345</v>
      </c>
      <c r="C185" s="178" t="s">
        <v>346</v>
      </c>
      <c r="D185" s="169" t="s">
        <v>232</v>
      </c>
      <c r="E185" s="170">
        <v>153.66300000000001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0">
        <v>0.12959999999999999</v>
      </c>
      <c r="O185" s="170">
        <f>ROUND(E185*N185,2)</f>
        <v>19.91</v>
      </c>
      <c r="P185" s="170">
        <v>0</v>
      </c>
      <c r="Q185" s="170">
        <f>ROUND(E185*P185,2)</f>
        <v>0</v>
      </c>
      <c r="R185" s="172" t="s">
        <v>334</v>
      </c>
      <c r="S185" s="172" t="s">
        <v>157</v>
      </c>
      <c r="T185" s="173" t="s">
        <v>157</v>
      </c>
      <c r="U185" s="158">
        <v>0</v>
      </c>
      <c r="V185" s="158">
        <f>ROUND(E185*U185,2)</f>
        <v>0</v>
      </c>
      <c r="W185" s="158"/>
      <c r="X185" s="158" t="s">
        <v>302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4" t="s">
        <v>219</v>
      </c>
      <c r="D186" s="182"/>
      <c r="E186" s="183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196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4" t="s">
        <v>342</v>
      </c>
      <c r="D187" s="182"/>
      <c r="E187" s="183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196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4" t="s">
        <v>268</v>
      </c>
      <c r="D188" s="182"/>
      <c r="E188" s="183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196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84" t="s">
        <v>347</v>
      </c>
      <c r="D189" s="182"/>
      <c r="E189" s="183">
        <v>90.85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196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4" t="s">
        <v>270</v>
      </c>
      <c r="D190" s="182"/>
      <c r="E190" s="183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196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84" t="s">
        <v>348</v>
      </c>
      <c r="D191" s="182"/>
      <c r="E191" s="183">
        <v>67.849999999999994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196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84" t="s">
        <v>219</v>
      </c>
      <c r="D192" s="182"/>
      <c r="E192" s="183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196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84" t="s">
        <v>342</v>
      </c>
      <c r="D193" s="182"/>
      <c r="E193" s="183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84" t="s">
        <v>349</v>
      </c>
      <c r="D194" s="182"/>
      <c r="E194" s="183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196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4" t="s">
        <v>350</v>
      </c>
      <c r="D195" s="182"/>
      <c r="E195" s="183">
        <v>-5.0369999999999999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196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41"/>
      <c r="D196" s="242"/>
      <c r="E196" s="242"/>
      <c r="F196" s="242"/>
      <c r="G196" s="242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67">
        <v>22</v>
      </c>
      <c r="B197" s="168" t="s">
        <v>351</v>
      </c>
      <c r="C197" s="178" t="s">
        <v>352</v>
      </c>
      <c r="D197" s="169" t="s">
        <v>232</v>
      </c>
      <c r="E197" s="170">
        <v>5.0369999999999999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0">
        <v>0.17280000000000001</v>
      </c>
      <c r="O197" s="170">
        <f>ROUND(E197*N197,2)</f>
        <v>0.87</v>
      </c>
      <c r="P197" s="170">
        <v>0</v>
      </c>
      <c r="Q197" s="170">
        <f>ROUND(E197*P197,2)</f>
        <v>0</v>
      </c>
      <c r="R197" s="172" t="s">
        <v>334</v>
      </c>
      <c r="S197" s="172" t="s">
        <v>157</v>
      </c>
      <c r="T197" s="173" t="s">
        <v>157</v>
      </c>
      <c r="U197" s="158">
        <v>0</v>
      </c>
      <c r="V197" s="158">
        <f>ROUND(E197*U197,2)</f>
        <v>0</v>
      </c>
      <c r="W197" s="158"/>
      <c r="X197" s="158" t="s">
        <v>302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303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184" t="s">
        <v>219</v>
      </c>
      <c r="D198" s="182"/>
      <c r="E198" s="183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196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84" t="s">
        <v>342</v>
      </c>
      <c r="D199" s="182"/>
      <c r="E199" s="183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196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84" t="s">
        <v>349</v>
      </c>
      <c r="D200" s="182"/>
      <c r="E200" s="183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196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4" t="s">
        <v>353</v>
      </c>
      <c r="D201" s="182"/>
      <c r="E201" s="183">
        <v>5.0369999999999999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196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41"/>
      <c r="D202" s="242"/>
      <c r="E202" s="242"/>
      <c r="F202" s="242"/>
      <c r="G202" s="242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x14ac:dyDescent="0.25">
      <c r="A203" s="161" t="s">
        <v>152</v>
      </c>
      <c r="B203" s="162" t="s">
        <v>102</v>
      </c>
      <c r="C203" s="177" t="s">
        <v>103</v>
      </c>
      <c r="D203" s="163"/>
      <c r="E203" s="164"/>
      <c r="F203" s="165"/>
      <c r="G203" s="165">
        <f>SUMIF(AG204:AG315,"&lt;&gt;NOR",G204:G315)</f>
        <v>0</v>
      </c>
      <c r="H203" s="165"/>
      <c r="I203" s="165">
        <f>SUM(I204:I315)</f>
        <v>0</v>
      </c>
      <c r="J203" s="165"/>
      <c r="K203" s="165">
        <f>SUM(K204:K315)</f>
        <v>0</v>
      </c>
      <c r="L203" s="165"/>
      <c r="M203" s="165">
        <f>SUM(M204:M315)</f>
        <v>0</v>
      </c>
      <c r="N203" s="164"/>
      <c r="O203" s="164">
        <f>SUM(O204:O315)</f>
        <v>108.84</v>
      </c>
      <c r="P203" s="164"/>
      <c r="Q203" s="164">
        <f>SUM(Q204:Q315)</f>
        <v>0</v>
      </c>
      <c r="R203" s="165"/>
      <c r="S203" s="165"/>
      <c r="T203" s="166"/>
      <c r="U203" s="160"/>
      <c r="V203" s="160">
        <f>SUM(V204:V315)</f>
        <v>30.299999999999997</v>
      </c>
      <c r="W203" s="160"/>
      <c r="X203" s="160"/>
      <c r="AG203" t="s">
        <v>153</v>
      </c>
    </row>
    <row r="204" spans="1:60" outlineLevel="1" x14ac:dyDescent="0.25">
      <c r="A204" s="167">
        <v>23</v>
      </c>
      <c r="B204" s="168" t="s">
        <v>354</v>
      </c>
      <c r="C204" s="178" t="s">
        <v>355</v>
      </c>
      <c r="D204" s="169" t="s">
        <v>246</v>
      </c>
      <c r="E204" s="170">
        <v>1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0">
        <v>0.1125</v>
      </c>
      <c r="O204" s="170">
        <f>ROUND(E204*N204,2)</f>
        <v>0.11</v>
      </c>
      <c r="P204" s="170">
        <v>0</v>
      </c>
      <c r="Q204" s="170">
        <f>ROUND(E204*P204,2)</f>
        <v>0</v>
      </c>
      <c r="R204" s="172" t="s">
        <v>312</v>
      </c>
      <c r="S204" s="172" t="s">
        <v>157</v>
      </c>
      <c r="T204" s="173" t="s">
        <v>157</v>
      </c>
      <c r="U204" s="158">
        <v>0</v>
      </c>
      <c r="V204" s="158">
        <f>ROUND(E204*U204,2)</f>
        <v>0</v>
      </c>
      <c r="W204" s="158"/>
      <c r="X204" s="158" t="s">
        <v>193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279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84" t="s">
        <v>356</v>
      </c>
      <c r="D205" s="182"/>
      <c r="E205" s="183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196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84" t="s">
        <v>84</v>
      </c>
      <c r="D206" s="182"/>
      <c r="E206" s="183">
        <v>1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196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41"/>
      <c r="D207" s="242"/>
      <c r="E207" s="242"/>
      <c r="F207" s="242"/>
      <c r="G207" s="242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67">
        <v>24</v>
      </c>
      <c r="B208" s="168" t="s">
        <v>357</v>
      </c>
      <c r="C208" s="178" t="s">
        <v>358</v>
      </c>
      <c r="D208" s="169" t="s">
        <v>246</v>
      </c>
      <c r="E208" s="170">
        <v>3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0">
        <v>0</v>
      </c>
      <c r="O208" s="170">
        <f>ROUND(E208*N208,2)</f>
        <v>0</v>
      </c>
      <c r="P208" s="170">
        <v>0</v>
      </c>
      <c r="Q208" s="170">
        <f>ROUND(E208*P208,2)</f>
        <v>0</v>
      </c>
      <c r="R208" s="172" t="s">
        <v>312</v>
      </c>
      <c r="S208" s="172" t="s">
        <v>157</v>
      </c>
      <c r="T208" s="173" t="s">
        <v>157</v>
      </c>
      <c r="U208" s="158">
        <v>0</v>
      </c>
      <c r="V208" s="158">
        <f>ROUND(E208*U208,2)</f>
        <v>0</v>
      </c>
      <c r="W208" s="158"/>
      <c r="X208" s="158" t="s">
        <v>193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279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84" t="s">
        <v>356</v>
      </c>
      <c r="D209" s="182"/>
      <c r="E209" s="183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196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84" t="s">
        <v>90</v>
      </c>
      <c r="D210" s="182"/>
      <c r="E210" s="183">
        <v>3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196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241"/>
      <c r="D211" s="242"/>
      <c r="E211" s="242"/>
      <c r="F211" s="242"/>
      <c r="G211" s="242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67">
        <v>25</v>
      </c>
      <c r="B212" s="168" t="s">
        <v>359</v>
      </c>
      <c r="C212" s="178" t="s">
        <v>360</v>
      </c>
      <c r="D212" s="169" t="s">
        <v>330</v>
      </c>
      <c r="E212" s="170">
        <v>26.25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21</v>
      </c>
      <c r="M212" s="172">
        <f>G212*(1+L212/100)</f>
        <v>0</v>
      </c>
      <c r="N212" s="170">
        <v>7.3999999999999999E-4</v>
      </c>
      <c r="O212" s="170">
        <f>ROUND(E212*N212,2)</f>
        <v>0.02</v>
      </c>
      <c r="P212" s="170">
        <v>0</v>
      </c>
      <c r="Q212" s="170">
        <f>ROUND(E212*P212,2)</f>
        <v>0</v>
      </c>
      <c r="R212" s="172" t="s">
        <v>312</v>
      </c>
      <c r="S212" s="172" t="s">
        <v>157</v>
      </c>
      <c r="T212" s="173" t="s">
        <v>157</v>
      </c>
      <c r="U212" s="158">
        <v>0.08</v>
      </c>
      <c r="V212" s="158">
        <f>ROUND(E212*U212,2)</f>
        <v>2.1</v>
      </c>
      <c r="W212" s="158"/>
      <c r="X212" s="158" t="s">
        <v>193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279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84" t="s">
        <v>356</v>
      </c>
      <c r="D213" s="182"/>
      <c r="E213" s="183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196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84" t="s">
        <v>361</v>
      </c>
      <c r="D214" s="182"/>
      <c r="E214" s="183">
        <v>26.25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196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241"/>
      <c r="D215" s="242"/>
      <c r="E215" s="242"/>
      <c r="F215" s="242"/>
      <c r="G215" s="242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67">
        <v>26</v>
      </c>
      <c r="B216" s="168" t="s">
        <v>362</v>
      </c>
      <c r="C216" s="178" t="s">
        <v>363</v>
      </c>
      <c r="D216" s="169" t="s">
        <v>330</v>
      </c>
      <c r="E216" s="170">
        <v>105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0">
        <v>0</v>
      </c>
      <c r="O216" s="170">
        <f>ROUND(E216*N216,2)</f>
        <v>0</v>
      </c>
      <c r="P216" s="170">
        <v>0</v>
      </c>
      <c r="Q216" s="170">
        <f>ROUND(E216*P216,2)</f>
        <v>0</v>
      </c>
      <c r="R216" s="172" t="s">
        <v>312</v>
      </c>
      <c r="S216" s="172" t="s">
        <v>157</v>
      </c>
      <c r="T216" s="173" t="s">
        <v>157</v>
      </c>
      <c r="U216" s="158">
        <v>1.2E-2</v>
      </c>
      <c r="V216" s="158">
        <f>ROUND(E216*U216,2)</f>
        <v>1.26</v>
      </c>
      <c r="W216" s="158"/>
      <c r="X216" s="158" t="s">
        <v>193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194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254" t="s">
        <v>364</v>
      </c>
      <c r="D217" s="255"/>
      <c r="E217" s="255"/>
      <c r="F217" s="255"/>
      <c r="G217" s="255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218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184" t="s">
        <v>356</v>
      </c>
      <c r="D218" s="182"/>
      <c r="E218" s="183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196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84" t="s">
        <v>365</v>
      </c>
      <c r="D219" s="182"/>
      <c r="E219" s="183">
        <v>105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196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241"/>
      <c r="D220" s="242"/>
      <c r="E220" s="242"/>
      <c r="F220" s="242"/>
      <c r="G220" s="242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0.399999999999999" outlineLevel="1" x14ac:dyDescent="0.25">
      <c r="A221" s="167">
        <v>27</v>
      </c>
      <c r="B221" s="168" t="s">
        <v>366</v>
      </c>
      <c r="C221" s="178" t="s">
        <v>367</v>
      </c>
      <c r="D221" s="169" t="s">
        <v>330</v>
      </c>
      <c r="E221" s="170">
        <v>267.37740000000002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0">
        <v>0.188</v>
      </c>
      <c r="O221" s="170">
        <f>ROUND(E221*N221,2)</f>
        <v>50.27</v>
      </c>
      <c r="P221" s="170">
        <v>0</v>
      </c>
      <c r="Q221" s="170">
        <f>ROUND(E221*P221,2)</f>
        <v>0</v>
      </c>
      <c r="R221" s="172" t="s">
        <v>312</v>
      </c>
      <c r="S221" s="172" t="s">
        <v>157</v>
      </c>
      <c r="T221" s="173" t="s">
        <v>157</v>
      </c>
      <c r="U221" s="158">
        <v>0</v>
      </c>
      <c r="V221" s="158">
        <f>ROUND(E221*U221,2)</f>
        <v>0</v>
      </c>
      <c r="W221" s="158"/>
      <c r="X221" s="158" t="s">
        <v>193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279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254" t="s">
        <v>368</v>
      </c>
      <c r="D222" s="255"/>
      <c r="E222" s="255"/>
      <c r="F222" s="255"/>
      <c r="G222" s="255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84" t="s">
        <v>237</v>
      </c>
      <c r="D223" s="182"/>
      <c r="E223" s="183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196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4" t="s">
        <v>369</v>
      </c>
      <c r="D224" s="182"/>
      <c r="E224" s="183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196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4" t="s">
        <v>88</v>
      </c>
      <c r="D225" s="182"/>
      <c r="E225" s="183">
        <v>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84" t="s">
        <v>370</v>
      </c>
      <c r="D226" s="182"/>
      <c r="E226" s="183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196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84" t="s">
        <v>371</v>
      </c>
      <c r="D227" s="182"/>
      <c r="E227" s="183">
        <v>8.35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196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84" t="s">
        <v>372</v>
      </c>
      <c r="D228" s="182"/>
      <c r="E228" s="183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196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84" t="s">
        <v>373</v>
      </c>
      <c r="D229" s="182"/>
      <c r="E229" s="183">
        <v>48.294400000000003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196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84" t="s">
        <v>374</v>
      </c>
      <c r="D230" s="182"/>
      <c r="E230" s="183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196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84" t="s">
        <v>375</v>
      </c>
      <c r="D231" s="182"/>
      <c r="E231" s="183">
        <v>90.98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196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4" t="s">
        <v>376</v>
      </c>
      <c r="D232" s="182"/>
      <c r="E232" s="183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196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4" t="s">
        <v>377</v>
      </c>
      <c r="D233" s="182"/>
      <c r="E233" s="183">
        <v>69.239999999999995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196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4" t="s">
        <v>378</v>
      </c>
      <c r="D234" s="182"/>
      <c r="E234" s="183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196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4" t="s">
        <v>379</v>
      </c>
      <c r="D235" s="182"/>
      <c r="E235" s="183">
        <v>47.012999999999998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196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4" t="s">
        <v>380</v>
      </c>
      <c r="D236" s="182"/>
      <c r="E236" s="183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196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4" t="s">
        <v>381</v>
      </c>
      <c r="D237" s="182"/>
      <c r="E237" s="183">
        <v>1.5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196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241"/>
      <c r="D238" s="242"/>
      <c r="E238" s="242"/>
      <c r="F238" s="242"/>
      <c r="G238" s="242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67">
        <v>28</v>
      </c>
      <c r="B239" s="168" t="s">
        <v>382</v>
      </c>
      <c r="C239" s="178" t="s">
        <v>383</v>
      </c>
      <c r="D239" s="169" t="s">
        <v>214</v>
      </c>
      <c r="E239" s="170">
        <v>16.711089999999999</v>
      </c>
      <c r="F239" s="171"/>
      <c r="G239" s="172">
        <f>ROUND(E239*F239,2)</f>
        <v>0</v>
      </c>
      <c r="H239" s="171"/>
      <c r="I239" s="172">
        <f>ROUND(E239*H239,2)</f>
        <v>0</v>
      </c>
      <c r="J239" s="171"/>
      <c r="K239" s="172">
        <f>ROUND(E239*J239,2)</f>
        <v>0</v>
      </c>
      <c r="L239" s="172">
        <v>21</v>
      </c>
      <c r="M239" s="172">
        <f>G239*(1+L239/100)</f>
        <v>0</v>
      </c>
      <c r="N239" s="170">
        <v>2.5249999999999999</v>
      </c>
      <c r="O239" s="170">
        <f>ROUND(E239*N239,2)</f>
        <v>42.2</v>
      </c>
      <c r="P239" s="170">
        <v>0</v>
      </c>
      <c r="Q239" s="170">
        <f>ROUND(E239*P239,2)</f>
        <v>0</v>
      </c>
      <c r="R239" s="172" t="s">
        <v>312</v>
      </c>
      <c r="S239" s="172" t="s">
        <v>157</v>
      </c>
      <c r="T239" s="173" t="s">
        <v>157</v>
      </c>
      <c r="U239" s="158">
        <v>1.44</v>
      </c>
      <c r="V239" s="158">
        <f>ROUND(E239*U239,2)</f>
        <v>24.06</v>
      </c>
      <c r="W239" s="158"/>
      <c r="X239" s="158" t="s">
        <v>193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279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254" t="s">
        <v>384</v>
      </c>
      <c r="D240" s="255"/>
      <c r="E240" s="255"/>
      <c r="F240" s="255"/>
      <c r="G240" s="255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4" t="s">
        <v>385</v>
      </c>
      <c r="D241" s="182"/>
      <c r="E241" s="183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196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84" t="s">
        <v>386</v>
      </c>
      <c r="D242" s="182"/>
      <c r="E242" s="183">
        <v>16.711089999999999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196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241"/>
      <c r="D243" s="242"/>
      <c r="E243" s="242"/>
      <c r="F243" s="242"/>
      <c r="G243" s="242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67">
        <v>29</v>
      </c>
      <c r="B244" s="168" t="s">
        <v>387</v>
      </c>
      <c r="C244" s="178" t="s">
        <v>388</v>
      </c>
      <c r="D244" s="169" t="s">
        <v>330</v>
      </c>
      <c r="E244" s="170">
        <v>10.35</v>
      </c>
      <c r="F244" s="171"/>
      <c r="G244" s="172">
        <f>ROUND(E244*F244,2)</f>
        <v>0</v>
      </c>
      <c r="H244" s="171"/>
      <c r="I244" s="172">
        <f>ROUND(E244*H244,2)</f>
        <v>0</v>
      </c>
      <c r="J244" s="171"/>
      <c r="K244" s="172">
        <f>ROUND(E244*J244,2)</f>
        <v>0</v>
      </c>
      <c r="L244" s="172">
        <v>21</v>
      </c>
      <c r="M244" s="172">
        <f>G244*(1+L244/100)</f>
        <v>0</v>
      </c>
      <c r="N244" s="170">
        <v>0</v>
      </c>
      <c r="O244" s="170">
        <f>ROUND(E244*N244,2)</f>
        <v>0</v>
      </c>
      <c r="P244" s="170">
        <v>0</v>
      </c>
      <c r="Q244" s="170">
        <f>ROUND(E244*P244,2)</f>
        <v>0</v>
      </c>
      <c r="R244" s="172" t="s">
        <v>312</v>
      </c>
      <c r="S244" s="172" t="s">
        <v>157</v>
      </c>
      <c r="T244" s="173" t="s">
        <v>157</v>
      </c>
      <c r="U244" s="158">
        <v>3.6999999999999998E-2</v>
      </c>
      <c r="V244" s="158">
        <f>ROUND(E244*U244,2)</f>
        <v>0.38</v>
      </c>
      <c r="W244" s="158"/>
      <c r="X244" s="158" t="s">
        <v>193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194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254" t="s">
        <v>389</v>
      </c>
      <c r="D245" s="255"/>
      <c r="E245" s="255"/>
      <c r="F245" s="255"/>
      <c r="G245" s="255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218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4" t="s">
        <v>237</v>
      </c>
      <c r="D246" s="182"/>
      <c r="E246" s="183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196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4" t="s">
        <v>331</v>
      </c>
      <c r="D247" s="182"/>
      <c r="E247" s="183">
        <v>10.35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196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241"/>
      <c r="D248" s="242"/>
      <c r="E248" s="242"/>
      <c r="F248" s="242"/>
      <c r="G248" s="242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163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67">
        <v>30</v>
      </c>
      <c r="B249" s="168" t="s">
        <v>390</v>
      </c>
      <c r="C249" s="178" t="s">
        <v>391</v>
      </c>
      <c r="D249" s="169" t="s">
        <v>156</v>
      </c>
      <c r="E249" s="170">
        <v>1</v>
      </c>
      <c r="F249" s="171"/>
      <c r="G249" s="172">
        <f>ROUND(E249*F249,2)</f>
        <v>0</v>
      </c>
      <c r="H249" s="171"/>
      <c r="I249" s="172">
        <f>ROUND(E249*H249,2)</f>
        <v>0</v>
      </c>
      <c r="J249" s="171"/>
      <c r="K249" s="172">
        <f>ROUND(E249*J249,2)</f>
        <v>0</v>
      </c>
      <c r="L249" s="172">
        <v>21</v>
      </c>
      <c r="M249" s="172">
        <f>G249*(1+L249/100)</f>
        <v>0</v>
      </c>
      <c r="N249" s="170">
        <v>0</v>
      </c>
      <c r="O249" s="170">
        <f>ROUND(E249*N249,2)</f>
        <v>0</v>
      </c>
      <c r="P249" s="170">
        <v>0</v>
      </c>
      <c r="Q249" s="170">
        <f>ROUND(E249*P249,2)</f>
        <v>0</v>
      </c>
      <c r="R249" s="172"/>
      <c r="S249" s="172" t="s">
        <v>181</v>
      </c>
      <c r="T249" s="173" t="s">
        <v>158</v>
      </c>
      <c r="U249" s="158">
        <v>0</v>
      </c>
      <c r="V249" s="158">
        <f>ROUND(E249*U249,2)</f>
        <v>0</v>
      </c>
      <c r="W249" s="158"/>
      <c r="X249" s="158" t="s">
        <v>193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194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252"/>
      <c r="D250" s="253"/>
      <c r="E250" s="253"/>
      <c r="F250" s="253"/>
      <c r="G250" s="253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67">
        <v>31</v>
      </c>
      <c r="B251" s="168" t="s">
        <v>392</v>
      </c>
      <c r="C251" s="178" t="s">
        <v>393</v>
      </c>
      <c r="D251" s="169" t="s">
        <v>394</v>
      </c>
      <c r="E251" s="170">
        <v>1</v>
      </c>
      <c r="F251" s="171"/>
      <c r="G251" s="172">
        <f>ROUND(E251*F251,2)</f>
        <v>0</v>
      </c>
      <c r="H251" s="171"/>
      <c r="I251" s="172">
        <f>ROUND(E251*H251,2)</f>
        <v>0</v>
      </c>
      <c r="J251" s="171"/>
      <c r="K251" s="172">
        <f>ROUND(E251*J251,2)</f>
        <v>0</v>
      </c>
      <c r="L251" s="172">
        <v>21</v>
      </c>
      <c r="M251" s="172">
        <f>G251*(1+L251/100)</f>
        <v>0</v>
      </c>
      <c r="N251" s="170">
        <v>0</v>
      </c>
      <c r="O251" s="170">
        <f>ROUND(E251*N251,2)</f>
        <v>0</v>
      </c>
      <c r="P251" s="170">
        <v>0</v>
      </c>
      <c r="Q251" s="170">
        <f>ROUND(E251*P251,2)</f>
        <v>0</v>
      </c>
      <c r="R251" s="172"/>
      <c r="S251" s="172" t="s">
        <v>181</v>
      </c>
      <c r="T251" s="173" t="s">
        <v>158</v>
      </c>
      <c r="U251" s="158">
        <v>0</v>
      </c>
      <c r="V251" s="158">
        <f>ROUND(E251*U251,2)</f>
        <v>0</v>
      </c>
      <c r="W251" s="158"/>
      <c r="X251" s="158" t="s">
        <v>193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194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252"/>
      <c r="D252" s="253"/>
      <c r="E252" s="253"/>
      <c r="F252" s="253"/>
      <c r="G252" s="253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67">
        <v>32</v>
      </c>
      <c r="B253" s="168" t="s">
        <v>395</v>
      </c>
      <c r="C253" s="178" t="s">
        <v>396</v>
      </c>
      <c r="D253" s="169" t="s">
        <v>394</v>
      </c>
      <c r="E253" s="170">
        <v>2</v>
      </c>
      <c r="F253" s="171"/>
      <c r="G253" s="172">
        <f>ROUND(E253*F253,2)</f>
        <v>0</v>
      </c>
      <c r="H253" s="171"/>
      <c r="I253" s="172">
        <f>ROUND(E253*H253,2)</f>
        <v>0</v>
      </c>
      <c r="J253" s="171"/>
      <c r="K253" s="172">
        <f>ROUND(E253*J253,2)</f>
        <v>0</v>
      </c>
      <c r="L253" s="172">
        <v>21</v>
      </c>
      <c r="M253" s="172">
        <f>G253*(1+L253/100)</f>
        <v>0</v>
      </c>
      <c r="N253" s="170">
        <v>1.7510000000000001E-2</v>
      </c>
      <c r="O253" s="170">
        <f>ROUND(E253*N253,2)</f>
        <v>0.04</v>
      </c>
      <c r="P253" s="170">
        <v>0</v>
      </c>
      <c r="Q253" s="170">
        <f>ROUND(E253*P253,2)</f>
        <v>0</v>
      </c>
      <c r="R253" s="172"/>
      <c r="S253" s="172" t="s">
        <v>181</v>
      </c>
      <c r="T253" s="173" t="s">
        <v>158</v>
      </c>
      <c r="U253" s="158">
        <v>1.25</v>
      </c>
      <c r="V253" s="158">
        <f>ROUND(E253*U253,2)</f>
        <v>2.5</v>
      </c>
      <c r="W253" s="158"/>
      <c r="X253" s="158" t="s">
        <v>193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194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4" t="s">
        <v>356</v>
      </c>
      <c r="D254" s="182"/>
      <c r="E254" s="183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196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184" t="s">
        <v>88</v>
      </c>
      <c r="D255" s="182"/>
      <c r="E255" s="183">
        <v>2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196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241"/>
      <c r="D256" s="242"/>
      <c r="E256" s="242"/>
      <c r="F256" s="242"/>
      <c r="G256" s="242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163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0.399999999999999" outlineLevel="1" x14ac:dyDescent="0.25">
      <c r="A257" s="167">
        <v>33</v>
      </c>
      <c r="B257" s="168" t="s">
        <v>397</v>
      </c>
      <c r="C257" s="178" t="s">
        <v>398</v>
      </c>
      <c r="D257" s="169" t="s">
        <v>246</v>
      </c>
      <c r="E257" s="170">
        <v>3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0">
        <v>5.1000000000000004E-3</v>
      </c>
      <c r="O257" s="170">
        <f>ROUND(E257*N257,2)</f>
        <v>0.02</v>
      </c>
      <c r="P257" s="170">
        <v>0</v>
      </c>
      <c r="Q257" s="170">
        <f>ROUND(E257*P257,2)</f>
        <v>0</v>
      </c>
      <c r="R257" s="172" t="s">
        <v>334</v>
      </c>
      <c r="S257" s="172" t="s">
        <v>157</v>
      </c>
      <c r="T257" s="173" t="s">
        <v>157</v>
      </c>
      <c r="U257" s="158">
        <v>0</v>
      </c>
      <c r="V257" s="158">
        <f>ROUND(E257*U257,2)</f>
        <v>0</v>
      </c>
      <c r="W257" s="158"/>
      <c r="X257" s="158" t="s">
        <v>302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399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84" t="s">
        <v>356</v>
      </c>
      <c r="D258" s="182"/>
      <c r="E258" s="183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196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84" t="s">
        <v>90</v>
      </c>
      <c r="D259" s="182"/>
      <c r="E259" s="183">
        <v>3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196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241"/>
      <c r="D260" s="242"/>
      <c r="E260" s="242"/>
      <c r="F260" s="242"/>
      <c r="G260" s="242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163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67">
        <v>34</v>
      </c>
      <c r="B261" s="168" t="s">
        <v>400</v>
      </c>
      <c r="C261" s="178" t="s">
        <v>401</v>
      </c>
      <c r="D261" s="169" t="s">
        <v>246</v>
      </c>
      <c r="E261" s="170">
        <v>3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0">
        <v>5.0000000000000001E-4</v>
      </c>
      <c r="O261" s="170">
        <f>ROUND(E261*N261,2)</f>
        <v>0</v>
      </c>
      <c r="P261" s="170">
        <v>0</v>
      </c>
      <c r="Q261" s="170">
        <f>ROUND(E261*P261,2)</f>
        <v>0</v>
      </c>
      <c r="R261" s="172" t="s">
        <v>334</v>
      </c>
      <c r="S261" s="172" t="s">
        <v>402</v>
      </c>
      <c r="T261" s="173" t="s">
        <v>403</v>
      </c>
      <c r="U261" s="158">
        <v>0</v>
      </c>
      <c r="V261" s="158">
        <f>ROUND(E261*U261,2)</f>
        <v>0</v>
      </c>
      <c r="W261" s="158"/>
      <c r="X261" s="158" t="s">
        <v>302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399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184" t="s">
        <v>356</v>
      </c>
      <c r="D262" s="182"/>
      <c r="E262" s="183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196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4" t="s">
        <v>90</v>
      </c>
      <c r="D263" s="182"/>
      <c r="E263" s="183">
        <v>3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196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241"/>
      <c r="D264" s="242"/>
      <c r="E264" s="242"/>
      <c r="F264" s="242"/>
      <c r="G264" s="242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67">
        <v>35</v>
      </c>
      <c r="B265" s="168" t="s">
        <v>404</v>
      </c>
      <c r="C265" s="178" t="s">
        <v>405</v>
      </c>
      <c r="D265" s="169" t="s">
        <v>330</v>
      </c>
      <c r="E265" s="170">
        <v>3</v>
      </c>
      <c r="F265" s="171"/>
      <c r="G265" s="172">
        <f>ROUND(E265*F265,2)</f>
        <v>0</v>
      </c>
      <c r="H265" s="171"/>
      <c r="I265" s="172">
        <f>ROUND(E265*H265,2)</f>
        <v>0</v>
      </c>
      <c r="J265" s="171"/>
      <c r="K265" s="172">
        <f>ROUND(E265*J265,2)</f>
        <v>0</v>
      </c>
      <c r="L265" s="172">
        <v>21</v>
      </c>
      <c r="M265" s="172">
        <f>G265*(1+L265/100)</f>
        <v>0</v>
      </c>
      <c r="N265" s="170">
        <v>1E-4</v>
      </c>
      <c r="O265" s="170">
        <f>ROUND(E265*N265,2)</f>
        <v>0</v>
      </c>
      <c r="P265" s="170">
        <v>0</v>
      </c>
      <c r="Q265" s="170">
        <f>ROUND(E265*P265,2)</f>
        <v>0</v>
      </c>
      <c r="R265" s="172" t="s">
        <v>334</v>
      </c>
      <c r="S265" s="172" t="s">
        <v>402</v>
      </c>
      <c r="T265" s="173" t="s">
        <v>403</v>
      </c>
      <c r="U265" s="158">
        <v>0</v>
      </c>
      <c r="V265" s="158">
        <f>ROUND(E265*U265,2)</f>
        <v>0</v>
      </c>
      <c r="W265" s="158"/>
      <c r="X265" s="158" t="s">
        <v>302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399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4" t="s">
        <v>356</v>
      </c>
      <c r="D266" s="182"/>
      <c r="E266" s="183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196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84" t="s">
        <v>90</v>
      </c>
      <c r="D267" s="182"/>
      <c r="E267" s="183">
        <v>3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196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241"/>
      <c r="D268" s="242"/>
      <c r="E268" s="242"/>
      <c r="F268" s="242"/>
      <c r="G268" s="242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67">
        <v>36</v>
      </c>
      <c r="B269" s="168" t="s">
        <v>406</v>
      </c>
      <c r="C269" s="178" t="s">
        <v>407</v>
      </c>
      <c r="D269" s="169" t="s">
        <v>246</v>
      </c>
      <c r="E269" s="170">
        <v>3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0">
        <v>1E-4</v>
      </c>
      <c r="O269" s="170">
        <f>ROUND(E269*N269,2)</f>
        <v>0</v>
      </c>
      <c r="P269" s="170">
        <v>0</v>
      </c>
      <c r="Q269" s="170">
        <f>ROUND(E269*P269,2)</f>
        <v>0</v>
      </c>
      <c r="R269" s="172" t="s">
        <v>334</v>
      </c>
      <c r="S269" s="172" t="s">
        <v>157</v>
      </c>
      <c r="T269" s="173" t="s">
        <v>157</v>
      </c>
      <c r="U269" s="158">
        <v>0</v>
      </c>
      <c r="V269" s="158">
        <f>ROUND(E269*U269,2)</f>
        <v>0</v>
      </c>
      <c r="W269" s="158"/>
      <c r="X269" s="158" t="s">
        <v>302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399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84" t="s">
        <v>356</v>
      </c>
      <c r="D270" s="182"/>
      <c r="E270" s="183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196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84" t="s">
        <v>90</v>
      </c>
      <c r="D271" s="182"/>
      <c r="E271" s="183">
        <v>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196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241"/>
      <c r="D272" s="242"/>
      <c r="E272" s="242"/>
      <c r="F272" s="242"/>
      <c r="G272" s="242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163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0.399999999999999" outlineLevel="1" x14ac:dyDescent="0.25">
      <c r="A273" s="167">
        <v>37</v>
      </c>
      <c r="B273" s="168" t="s">
        <v>408</v>
      </c>
      <c r="C273" s="178" t="s">
        <v>409</v>
      </c>
      <c r="D273" s="169" t="s">
        <v>246</v>
      </c>
      <c r="E273" s="170">
        <v>3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0">
        <v>4.0000000000000002E-4</v>
      </c>
      <c r="O273" s="170">
        <f>ROUND(E273*N273,2)</f>
        <v>0</v>
      </c>
      <c r="P273" s="170">
        <v>0</v>
      </c>
      <c r="Q273" s="170">
        <f>ROUND(E273*P273,2)</f>
        <v>0</v>
      </c>
      <c r="R273" s="172" t="s">
        <v>334</v>
      </c>
      <c r="S273" s="172" t="s">
        <v>157</v>
      </c>
      <c r="T273" s="173" t="s">
        <v>157</v>
      </c>
      <c r="U273" s="158">
        <v>0</v>
      </c>
      <c r="V273" s="158">
        <f>ROUND(E273*U273,2)</f>
        <v>0</v>
      </c>
      <c r="W273" s="158"/>
      <c r="X273" s="158" t="s">
        <v>302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399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84" t="s">
        <v>356</v>
      </c>
      <c r="D274" s="182"/>
      <c r="E274" s="183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196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84" t="s">
        <v>90</v>
      </c>
      <c r="D275" s="182"/>
      <c r="E275" s="183">
        <v>3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196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241"/>
      <c r="D276" s="242"/>
      <c r="E276" s="242"/>
      <c r="F276" s="242"/>
      <c r="G276" s="242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163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67">
        <v>38</v>
      </c>
      <c r="B277" s="168" t="s">
        <v>410</v>
      </c>
      <c r="C277" s="178" t="s">
        <v>411</v>
      </c>
      <c r="D277" s="169" t="s">
        <v>246</v>
      </c>
      <c r="E277" s="170">
        <v>55.538559999999997</v>
      </c>
      <c r="F277" s="171"/>
      <c r="G277" s="172">
        <f>ROUND(E277*F277,2)</f>
        <v>0</v>
      </c>
      <c r="H277" s="171"/>
      <c r="I277" s="172">
        <f>ROUND(E277*H277,2)</f>
        <v>0</v>
      </c>
      <c r="J277" s="171"/>
      <c r="K277" s="172">
        <f>ROUND(E277*J277,2)</f>
        <v>0</v>
      </c>
      <c r="L277" s="172">
        <v>21</v>
      </c>
      <c r="M277" s="172">
        <f>G277*(1+L277/100)</f>
        <v>0</v>
      </c>
      <c r="N277" s="170">
        <v>8.1970000000000001E-2</v>
      </c>
      <c r="O277" s="170">
        <f>ROUND(E277*N277,2)</f>
        <v>4.55</v>
      </c>
      <c r="P277" s="170">
        <v>0</v>
      </c>
      <c r="Q277" s="170">
        <f>ROUND(E277*P277,2)</f>
        <v>0</v>
      </c>
      <c r="R277" s="172" t="s">
        <v>334</v>
      </c>
      <c r="S277" s="172" t="s">
        <v>157</v>
      </c>
      <c r="T277" s="173" t="s">
        <v>157</v>
      </c>
      <c r="U277" s="158">
        <v>0</v>
      </c>
      <c r="V277" s="158">
        <f>ROUND(E277*U277,2)</f>
        <v>0</v>
      </c>
      <c r="W277" s="158"/>
      <c r="X277" s="158" t="s">
        <v>302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399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184" t="s">
        <v>237</v>
      </c>
      <c r="D278" s="182"/>
      <c r="E278" s="183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196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84" t="s">
        <v>372</v>
      </c>
      <c r="D279" s="182"/>
      <c r="E279" s="183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196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4" t="s">
        <v>412</v>
      </c>
      <c r="D280" s="182"/>
      <c r="E280" s="183">
        <v>55.538559999999997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196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241"/>
      <c r="D281" s="242"/>
      <c r="E281" s="242"/>
      <c r="F281" s="242"/>
      <c r="G281" s="242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0.399999999999999" outlineLevel="1" x14ac:dyDescent="0.25">
      <c r="A282" s="167">
        <v>39</v>
      </c>
      <c r="B282" s="168" t="s">
        <v>413</v>
      </c>
      <c r="C282" s="178" t="s">
        <v>414</v>
      </c>
      <c r="D282" s="169" t="s">
        <v>246</v>
      </c>
      <c r="E282" s="170">
        <v>9</v>
      </c>
      <c r="F282" s="171"/>
      <c r="G282" s="172">
        <f>ROUND(E282*F282,2)</f>
        <v>0</v>
      </c>
      <c r="H282" s="171"/>
      <c r="I282" s="172">
        <f>ROUND(E282*H282,2)</f>
        <v>0</v>
      </c>
      <c r="J282" s="171"/>
      <c r="K282" s="172">
        <f>ROUND(E282*J282,2)</f>
        <v>0</v>
      </c>
      <c r="L282" s="172">
        <v>21</v>
      </c>
      <c r="M282" s="172">
        <f>G282*(1+L282/100)</f>
        <v>0</v>
      </c>
      <c r="N282" s="170">
        <v>5.0200000000000002E-2</v>
      </c>
      <c r="O282" s="170">
        <f>ROUND(E282*N282,2)</f>
        <v>0.45</v>
      </c>
      <c r="P282" s="170">
        <v>0</v>
      </c>
      <c r="Q282" s="170">
        <f>ROUND(E282*P282,2)</f>
        <v>0</v>
      </c>
      <c r="R282" s="172" t="s">
        <v>334</v>
      </c>
      <c r="S282" s="172" t="s">
        <v>157</v>
      </c>
      <c r="T282" s="173" t="s">
        <v>157</v>
      </c>
      <c r="U282" s="158">
        <v>0</v>
      </c>
      <c r="V282" s="158">
        <f>ROUND(E282*U282,2)</f>
        <v>0</v>
      </c>
      <c r="W282" s="158"/>
      <c r="X282" s="158" t="s">
        <v>302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303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4" t="s">
        <v>237</v>
      </c>
      <c r="D283" s="182"/>
      <c r="E283" s="183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84" t="s">
        <v>370</v>
      </c>
      <c r="D284" s="182"/>
      <c r="E284" s="183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196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84" t="s">
        <v>415</v>
      </c>
      <c r="D285" s="182"/>
      <c r="E285" s="183">
        <v>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196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241"/>
      <c r="D286" s="242"/>
      <c r="E286" s="242"/>
      <c r="F286" s="242"/>
      <c r="G286" s="242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163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67">
        <v>40</v>
      </c>
      <c r="B287" s="168" t="s">
        <v>416</v>
      </c>
      <c r="C287" s="178" t="s">
        <v>417</v>
      </c>
      <c r="D287" s="169" t="s">
        <v>246</v>
      </c>
      <c r="E287" s="170">
        <v>104.627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21</v>
      </c>
      <c r="M287" s="172">
        <f>G287*(1+L287/100)</f>
        <v>0</v>
      </c>
      <c r="N287" s="170">
        <v>4.5999999999999999E-2</v>
      </c>
      <c r="O287" s="170">
        <f>ROUND(E287*N287,2)</f>
        <v>4.8099999999999996</v>
      </c>
      <c r="P287" s="170">
        <v>0</v>
      </c>
      <c r="Q287" s="170">
        <f>ROUND(E287*P287,2)</f>
        <v>0</v>
      </c>
      <c r="R287" s="172" t="s">
        <v>334</v>
      </c>
      <c r="S287" s="172" t="s">
        <v>157</v>
      </c>
      <c r="T287" s="173" t="s">
        <v>157</v>
      </c>
      <c r="U287" s="158">
        <v>0</v>
      </c>
      <c r="V287" s="158">
        <f>ROUND(E287*U287,2)</f>
        <v>0</v>
      </c>
      <c r="W287" s="158"/>
      <c r="X287" s="158" t="s">
        <v>302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303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4" t="s">
        <v>237</v>
      </c>
      <c r="D288" s="182"/>
      <c r="E288" s="183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196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4" t="s">
        <v>374</v>
      </c>
      <c r="D289" s="182"/>
      <c r="E289" s="183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196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4" t="s">
        <v>418</v>
      </c>
      <c r="D290" s="182"/>
      <c r="E290" s="183">
        <v>104.627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196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241"/>
      <c r="D291" s="242"/>
      <c r="E291" s="242"/>
      <c r="F291" s="242"/>
      <c r="G291" s="242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67">
        <v>41</v>
      </c>
      <c r="B292" s="168" t="s">
        <v>419</v>
      </c>
      <c r="C292" s="178" t="s">
        <v>420</v>
      </c>
      <c r="D292" s="169" t="s">
        <v>246</v>
      </c>
      <c r="E292" s="170">
        <v>54.064950000000003</v>
      </c>
      <c r="F292" s="171"/>
      <c r="G292" s="172">
        <f>ROUND(E292*F292,2)</f>
        <v>0</v>
      </c>
      <c r="H292" s="171"/>
      <c r="I292" s="172">
        <f>ROUND(E292*H292,2)</f>
        <v>0</v>
      </c>
      <c r="J292" s="171"/>
      <c r="K292" s="172">
        <f>ROUND(E292*J292,2)</f>
        <v>0</v>
      </c>
      <c r="L292" s="172">
        <v>21</v>
      </c>
      <c r="M292" s="172">
        <f>G292*(1+L292/100)</f>
        <v>0</v>
      </c>
      <c r="N292" s="170">
        <v>0.06</v>
      </c>
      <c r="O292" s="170">
        <f>ROUND(E292*N292,2)</f>
        <v>3.24</v>
      </c>
      <c r="P292" s="170">
        <v>0</v>
      </c>
      <c r="Q292" s="170">
        <f>ROUND(E292*P292,2)</f>
        <v>0</v>
      </c>
      <c r="R292" s="172" t="s">
        <v>334</v>
      </c>
      <c r="S292" s="172" t="s">
        <v>157</v>
      </c>
      <c r="T292" s="173" t="s">
        <v>157</v>
      </c>
      <c r="U292" s="158">
        <v>0</v>
      </c>
      <c r="V292" s="158">
        <f>ROUND(E292*U292,2)</f>
        <v>0</v>
      </c>
      <c r="W292" s="158"/>
      <c r="X292" s="158" t="s">
        <v>302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399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54"/>
      <c r="B293" s="155"/>
      <c r="C293" s="184" t="s">
        <v>237</v>
      </c>
      <c r="D293" s="182"/>
      <c r="E293" s="183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196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184" t="s">
        <v>378</v>
      </c>
      <c r="D294" s="182"/>
      <c r="E294" s="183"/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196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84" t="s">
        <v>421</v>
      </c>
      <c r="D295" s="182"/>
      <c r="E295" s="183">
        <v>54.064950000000003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196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241"/>
      <c r="D296" s="242"/>
      <c r="E296" s="242"/>
      <c r="F296" s="242"/>
      <c r="G296" s="242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163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67">
        <v>42</v>
      </c>
      <c r="B297" s="168" t="s">
        <v>422</v>
      </c>
      <c r="C297" s="178" t="s">
        <v>423</v>
      </c>
      <c r="D297" s="169" t="s">
        <v>246</v>
      </c>
      <c r="E297" s="170">
        <v>79.626000000000005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0">
        <v>3.5999999999999997E-2</v>
      </c>
      <c r="O297" s="170">
        <f>ROUND(E297*N297,2)</f>
        <v>2.87</v>
      </c>
      <c r="P297" s="170">
        <v>0</v>
      </c>
      <c r="Q297" s="170">
        <f>ROUND(E297*P297,2)</f>
        <v>0</v>
      </c>
      <c r="R297" s="172"/>
      <c r="S297" s="172" t="s">
        <v>181</v>
      </c>
      <c r="T297" s="173" t="s">
        <v>216</v>
      </c>
      <c r="U297" s="158">
        <v>0</v>
      </c>
      <c r="V297" s="158">
        <f>ROUND(E297*U297,2)</f>
        <v>0</v>
      </c>
      <c r="W297" s="158"/>
      <c r="X297" s="158" t="s">
        <v>302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303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84" t="s">
        <v>237</v>
      </c>
      <c r="D298" s="182"/>
      <c r="E298" s="183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196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4"/>
      <c r="B299" s="155"/>
      <c r="C299" s="184" t="s">
        <v>376</v>
      </c>
      <c r="D299" s="182"/>
      <c r="E299" s="183"/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196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184" t="s">
        <v>424</v>
      </c>
      <c r="D300" s="182"/>
      <c r="E300" s="183">
        <v>79.626000000000005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196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4"/>
      <c r="B301" s="155"/>
      <c r="C301" s="241"/>
      <c r="D301" s="242"/>
      <c r="E301" s="242"/>
      <c r="F301" s="242"/>
      <c r="G301" s="242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163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0.399999999999999" outlineLevel="1" x14ac:dyDescent="0.25">
      <c r="A302" s="167">
        <v>43</v>
      </c>
      <c r="B302" s="168" t="s">
        <v>425</v>
      </c>
      <c r="C302" s="178" t="s">
        <v>426</v>
      </c>
      <c r="D302" s="169" t="s">
        <v>246</v>
      </c>
      <c r="E302" s="170">
        <v>1</v>
      </c>
      <c r="F302" s="171"/>
      <c r="G302" s="172">
        <f>ROUND(E302*F302,2)</f>
        <v>0</v>
      </c>
      <c r="H302" s="171"/>
      <c r="I302" s="172">
        <f>ROUND(E302*H302,2)</f>
        <v>0</v>
      </c>
      <c r="J302" s="171"/>
      <c r="K302" s="172">
        <f>ROUND(E302*J302,2)</f>
        <v>0</v>
      </c>
      <c r="L302" s="172">
        <v>21</v>
      </c>
      <c r="M302" s="172">
        <f>G302*(1+L302/100)</f>
        <v>0</v>
      </c>
      <c r="N302" s="170">
        <v>6.7000000000000004E-2</v>
      </c>
      <c r="O302" s="170">
        <f>ROUND(E302*N302,2)</f>
        <v>7.0000000000000007E-2</v>
      </c>
      <c r="P302" s="170">
        <v>0</v>
      </c>
      <c r="Q302" s="170">
        <f>ROUND(E302*P302,2)</f>
        <v>0</v>
      </c>
      <c r="R302" s="172" t="s">
        <v>334</v>
      </c>
      <c r="S302" s="172" t="s">
        <v>157</v>
      </c>
      <c r="T302" s="173" t="s">
        <v>157</v>
      </c>
      <c r="U302" s="158">
        <v>0</v>
      </c>
      <c r="V302" s="158">
        <f>ROUND(E302*U302,2)</f>
        <v>0</v>
      </c>
      <c r="W302" s="158"/>
      <c r="X302" s="158" t="s">
        <v>302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303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4"/>
      <c r="B303" s="155"/>
      <c r="C303" s="184" t="s">
        <v>237</v>
      </c>
      <c r="D303" s="182"/>
      <c r="E303" s="183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196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184" t="s">
        <v>369</v>
      </c>
      <c r="D304" s="182"/>
      <c r="E304" s="183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196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54"/>
      <c r="B305" s="155"/>
      <c r="C305" s="184" t="s">
        <v>84</v>
      </c>
      <c r="D305" s="182"/>
      <c r="E305" s="183">
        <v>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196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241"/>
      <c r="D306" s="242"/>
      <c r="E306" s="242"/>
      <c r="F306" s="242"/>
      <c r="G306" s="242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163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0.399999999999999" outlineLevel="1" x14ac:dyDescent="0.25">
      <c r="A307" s="167">
        <v>44</v>
      </c>
      <c r="B307" s="168" t="s">
        <v>427</v>
      </c>
      <c r="C307" s="178" t="s">
        <v>428</v>
      </c>
      <c r="D307" s="169" t="s">
        <v>246</v>
      </c>
      <c r="E307" s="170">
        <v>1</v>
      </c>
      <c r="F307" s="171"/>
      <c r="G307" s="172">
        <f>ROUND(E307*F307,2)</f>
        <v>0</v>
      </c>
      <c r="H307" s="171"/>
      <c r="I307" s="172">
        <f>ROUND(E307*H307,2)</f>
        <v>0</v>
      </c>
      <c r="J307" s="171"/>
      <c r="K307" s="172">
        <f>ROUND(E307*J307,2)</f>
        <v>0</v>
      </c>
      <c r="L307" s="172">
        <v>21</v>
      </c>
      <c r="M307" s="172">
        <f>G307*(1+L307/100)</f>
        <v>0</v>
      </c>
      <c r="N307" s="170">
        <v>6.7000000000000004E-2</v>
      </c>
      <c r="O307" s="170">
        <f>ROUND(E307*N307,2)</f>
        <v>7.0000000000000007E-2</v>
      </c>
      <c r="P307" s="170">
        <v>0</v>
      </c>
      <c r="Q307" s="170">
        <f>ROUND(E307*P307,2)</f>
        <v>0</v>
      </c>
      <c r="R307" s="172" t="s">
        <v>334</v>
      </c>
      <c r="S307" s="172" t="s">
        <v>157</v>
      </c>
      <c r="T307" s="173" t="s">
        <v>157</v>
      </c>
      <c r="U307" s="158">
        <v>0</v>
      </c>
      <c r="V307" s="158">
        <f>ROUND(E307*U307,2)</f>
        <v>0</v>
      </c>
      <c r="W307" s="158"/>
      <c r="X307" s="158" t="s">
        <v>302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303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84" t="s">
        <v>237</v>
      </c>
      <c r="D308" s="182"/>
      <c r="E308" s="183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196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4"/>
      <c r="B309" s="155"/>
      <c r="C309" s="184" t="s">
        <v>369</v>
      </c>
      <c r="D309" s="182"/>
      <c r="E309" s="183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196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4"/>
      <c r="B310" s="155"/>
      <c r="C310" s="184" t="s">
        <v>84</v>
      </c>
      <c r="D310" s="182"/>
      <c r="E310" s="183">
        <v>1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196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241"/>
      <c r="D311" s="242"/>
      <c r="E311" s="242"/>
      <c r="F311" s="242"/>
      <c r="G311" s="242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163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67">
        <v>45</v>
      </c>
      <c r="B312" s="168" t="s">
        <v>429</v>
      </c>
      <c r="C312" s="178" t="s">
        <v>430</v>
      </c>
      <c r="D312" s="169" t="s">
        <v>246</v>
      </c>
      <c r="E312" s="170">
        <v>1.7250000000000001</v>
      </c>
      <c r="F312" s="171"/>
      <c r="G312" s="172">
        <f>ROUND(E312*F312,2)</f>
        <v>0</v>
      </c>
      <c r="H312" s="171"/>
      <c r="I312" s="172">
        <f>ROUND(E312*H312,2)</f>
        <v>0</v>
      </c>
      <c r="J312" s="171"/>
      <c r="K312" s="172">
        <f>ROUND(E312*J312,2)</f>
        <v>0</v>
      </c>
      <c r="L312" s="172">
        <v>21</v>
      </c>
      <c r="M312" s="172">
        <f>G312*(1+L312/100)</f>
        <v>0</v>
      </c>
      <c r="N312" s="170">
        <v>6.9000000000000006E-2</v>
      </c>
      <c r="O312" s="170">
        <f>ROUND(E312*N312,2)</f>
        <v>0.12</v>
      </c>
      <c r="P312" s="170">
        <v>0</v>
      </c>
      <c r="Q312" s="170">
        <f>ROUND(E312*P312,2)</f>
        <v>0</v>
      </c>
      <c r="R312" s="172"/>
      <c r="S312" s="172" t="s">
        <v>181</v>
      </c>
      <c r="T312" s="173" t="s">
        <v>158</v>
      </c>
      <c r="U312" s="158">
        <v>0</v>
      </c>
      <c r="V312" s="158">
        <f>ROUND(E312*U312,2)</f>
        <v>0</v>
      </c>
      <c r="W312" s="158"/>
      <c r="X312" s="158" t="s">
        <v>302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303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54"/>
      <c r="B313" s="155"/>
      <c r="C313" s="184" t="s">
        <v>237</v>
      </c>
      <c r="D313" s="182"/>
      <c r="E313" s="183"/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196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4"/>
      <c r="B314" s="155"/>
      <c r="C314" s="184" t="s">
        <v>431</v>
      </c>
      <c r="D314" s="182"/>
      <c r="E314" s="183">
        <v>1.7250000000000001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196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241"/>
      <c r="D315" s="242"/>
      <c r="E315" s="242"/>
      <c r="F315" s="242"/>
      <c r="G315" s="242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163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x14ac:dyDescent="0.25">
      <c r="A316" s="161" t="s">
        <v>152</v>
      </c>
      <c r="B316" s="162" t="s">
        <v>104</v>
      </c>
      <c r="C316" s="177" t="s">
        <v>105</v>
      </c>
      <c r="D316" s="163"/>
      <c r="E316" s="164"/>
      <c r="F316" s="165"/>
      <c r="G316" s="165">
        <f>SUMIF(AG317:AG326,"&lt;&gt;NOR",G317:G326)</f>
        <v>0</v>
      </c>
      <c r="H316" s="165"/>
      <c r="I316" s="165">
        <f>SUM(I317:I326)</f>
        <v>0</v>
      </c>
      <c r="J316" s="165"/>
      <c r="K316" s="165">
        <f>SUM(K317:K326)</f>
        <v>0</v>
      </c>
      <c r="L316" s="165"/>
      <c r="M316" s="165">
        <f>SUM(M317:M326)</f>
        <v>0</v>
      </c>
      <c r="N316" s="164"/>
      <c r="O316" s="164">
        <f>SUM(O317:O326)</f>
        <v>0</v>
      </c>
      <c r="P316" s="164"/>
      <c r="Q316" s="164">
        <f>SUM(Q317:Q326)</f>
        <v>3.59</v>
      </c>
      <c r="R316" s="165"/>
      <c r="S316" s="165"/>
      <c r="T316" s="166"/>
      <c r="U316" s="160"/>
      <c r="V316" s="160">
        <f>SUM(V317:V326)</f>
        <v>5.65</v>
      </c>
      <c r="W316" s="160"/>
      <c r="X316" s="160"/>
      <c r="AG316" t="s">
        <v>153</v>
      </c>
    </row>
    <row r="317" spans="1:60" outlineLevel="1" x14ac:dyDescent="0.25">
      <c r="A317" s="167">
        <v>46</v>
      </c>
      <c r="B317" s="168" t="s">
        <v>432</v>
      </c>
      <c r="C317" s="178" t="s">
        <v>433</v>
      </c>
      <c r="D317" s="169" t="s">
        <v>330</v>
      </c>
      <c r="E317" s="170">
        <v>10.4</v>
      </c>
      <c r="F317" s="171"/>
      <c r="G317" s="172">
        <f>ROUND(E317*F317,2)</f>
        <v>0</v>
      </c>
      <c r="H317" s="171"/>
      <c r="I317" s="172">
        <f>ROUND(E317*H317,2)</f>
        <v>0</v>
      </c>
      <c r="J317" s="171"/>
      <c r="K317" s="172">
        <f>ROUND(E317*J317,2)</f>
        <v>0</v>
      </c>
      <c r="L317" s="172">
        <v>21</v>
      </c>
      <c r="M317" s="172">
        <f>G317*(1+L317/100)</f>
        <v>0</v>
      </c>
      <c r="N317" s="170">
        <v>0</v>
      </c>
      <c r="O317" s="170">
        <f>ROUND(E317*N317,2)</f>
        <v>0</v>
      </c>
      <c r="P317" s="170">
        <v>0.22</v>
      </c>
      <c r="Q317" s="170">
        <f>ROUND(E317*P317,2)</f>
        <v>2.29</v>
      </c>
      <c r="R317" s="172" t="s">
        <v>312</v>
      </c>
      <c r="S317" s="172" t="s">
        <v>157</v>
      </c>
      <c r="T317" s="173" t="s">
        <v>157</v>
      </c>
      <c r="U317" s="158">
        <v>0.14000000000000001</v>
      </c>
      <c r="V317" s="158">
        <f>ROUND(E317*U317,2)</f>
        <v>1.46</v>
      </c>
      <c r="W317" s="158"/>
      <c r="X317" s="158" t="s">
        <v>193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194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4"/>
      <c r="B318" s="155"/>
      <c r="C318" s="254" t="s">
        <v>434</v>
      </c>
      <c r="D318" s="255"/>
      <c r="E318" s="255"/>
      <c r="F318" s="255"/>
      <c r="G318" s="255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218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74" t="str">
        <f>C318</f>
        <v>s vybouráním lože, s přemístěním hmot na skládku na vzdálenost do 3 m nebo naložením na dopravní prostředek</v>
      </c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184" t="s">
        <v>435</v>
      </c>
      <c r="D319" s="182"/>
      <c r="E319" s="183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196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4"/>
      <c r="B320" s="155"/>
      <c r="C320" s="184" t="s">
        <v>436</v>
      </c>
      <c r="D320" s="182"/>
      <c r="E320" s="183">
        <v>10.4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196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241"/>
      <c r="D321" s="242"/>
      <c r="E321" s="242"/>
      <c r="F321" s="242"/>
      <c r="G321" s="242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163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67">
        <v>47</v>
      </c>
      <c r="B322" s="168" t="s">
        <v>437</v>
      </c>
      <c r="C322" s="178" t="s">
        <v>438</v>
      </c>
      <c r="D322" s="169" t="s">
        <v>214</v>
      </c>
      <c r="E322" s="170">
        <v>0.65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0">
        <v>0</v>
      </c>
      <c r="O322" s="170">
        <f>ROUND(E322*N322,2)</f>
        <v>0</v>
      </c>
      <c r="P322" s="170">
        <v>2</v>
      </c>
      <c r="Q322" s="170">
        <f>ROUND(E322*P322,2)</f>
        <v>1.3</v>
      </c>
      <c r="R322" s="172" t="s">
        <v>439</v>
      </c>
      <c r="S322" s="172" t="s">
        <v>157</v>
      </c>
      <c r="T322" s="173" t="s">
        <v>157</v>
      </c>
      <c r="U322" s="158">
        <v>6.44</v>
      </c>
      <c r="V322" s="158">
        <f>ROUND(E322*U322,2)</f>
        <v>4.1900000000000004</v>
      </c>
      <c r="W322" s="158"/>
      <c r="X322" s="158" t="s">
        <v>193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194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254" t="s">
        <v>440</v>
      </c>
      <c r="D323" s="255"/>
      <c r="E323" s="255"/>
      <c r="F323" s="255"/>
      <c r="G323" s="255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84" t="s">
        <v>435</v>
      </c>
      <c r="D324" s="182"/>
      <c r="E324" s="183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196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84" t="s">
        <v>441</v>
      </c>
      <c r="D325" s="182"/>
      <c r="E325" s="183">
        <v>0.65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196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241"/>
      <c r="D326" s="242"/>
      <c r="E326" s="242"/>
      <c r="F326" s="242"/>
      <c r="G326" s="242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163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x14ac:dyDescent="0.25">
      <c r="A327" s="161" t="s">
        <v>152</v>
      </c>
      <c r="B327" s="162" t="s">
        <v>106</v>
      </c>
      <c r="C327" s="177" t="s">
        <v>107</v>
      </c>
      <c r="D327" s="163"/>
      <c r="E327" s="164"/>
      <c r="F327" s="165"/>
      <c r="G327" s="165">
        <f>SUMIF(AG328:AG333,"&lt;&gt;NOR",G328:G333)</f>
        <v>0</v>
      </c>
      <c r="H327" s="165"/>
      <c r="I327" s="165">
        <f>SUM(I328:I333)</f>
        <v>0</v>
      </c>
      <c r="J327" s="165"/>
      <c r="K327" s="165">
        <f>SUM(K328:K333)</f>
        <v>0</v>
      </c>
      <c r="L327" s="165"/>
      <c r="M327" s="165">
        <f>SUM(M328:M333)</f>
        <v>0</v>
      </c>
      <c r="N327" s="164"/>
      <c r="O327" s="164">
        <f>SUM(O328:O333)</f>
        <v>0</v>
      </c>
      <c r="P327" s="164"/>
      <c r="Q327" s="164">
        <f>SUM(Q328:Q333)</f>
        <v>0</v>
      </c>
      <c r="R327" s="165"/>
      <c r="S327" s="165"/>
      <c r="T327" s="166"/>
      <c r="U327" s="160"/>
      <c r="V327" s="160">
        <f>SUM(V328:V333)</f>
        <v>385.94</v>
      </c>
      <c r="W327" s="160"/>
      <c r="X327" s="160"/>
      <c r="AG327" t="s">
        <v>153</v>
      </c>
    </row>
    <row r="328" spans="1:60" outlineLevel="1" x14ac:dyDescent="0.25">
      <c r="A328" s="167">
        <v>48</v>
      </c>
      <c r="B328" s="168" t="s">
        <v>442</v>
      </c>
      <c r="C328" s="178" t="s">
        <v>443</v>
      </c>
      <c r="D328" s="169" t="s">
        <v>301</v>
      </c>
      <c r="E328" s="170">
        <v>989.58783000000005</v>
      </c>
      <c r="F328" s="171"/>
      <c r="G328" s="172">
        <f>ROUND(E328*F328,2)</f>
        <v>0</v>
      </c>
      <c r="H328" s="171"/>
      <c r="I328" s="172">
        <f>ROUND(E328*H328,2)</f>
        <v>0</v>
      </c>
      <c r="J328" s="171"/>
      <c r="K328" s="172">
        <f>ROUND(E328*J328,2)</f>
        <v>0</v>
      </c>
      <c r="L328" s="172">
        <v>21</v>
      </c>
      <c r="M328" s="172">
        <f>G328*(1+L328/100)</f>
        <v>0</v>
      </c>
      <c r="N328" s="170">
        <v>0</v>
      </c>
      <c r="O328" s="170">
        <f>ROUND(E328*N328,2)</f>
        <v>0</v>
      </c>
      <c r="P328" s="170">
        <v>0</v>
      </c>
      <c r="Q328" s="170">
        <f>ROUND(E328*P328,2)</f>
        <v>0</v>
      </c>
      <c r="R328" s="172" t="s">
        <v>312</v>
      </c>
      <c r="S328" s="172" t="s">
        <v>157</v>
      </c>
      <c r="T328" s="173" t="s">
        <v>157</v>
      </c>
      <c r="U328" s="158">
        <v>0.39</v>
      </c>
      <c r="V328" s="158">
        <f>ROUND(E328*U328,2)</f>
        <v>385.94</v>
      </c>
      <c r="W328" s="158"/>
      <c r="X328" s="158" t="s">
        <v>444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445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54"/>
      <c r="B329" s="155"/>
      <c r="C329" s="254" t="s">
        <v>446</v>
      </c>
      <c r="D329" s="255"/>
      <c r="E329" s="255"/>
      <c r="F329" s="255"/>
      <c r="G329" s="255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218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84" t="s">
        <v>447</v>
      </c>
      <c r="D330" s="182"/>
      <c r="E330" s="183"/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196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0.399999999999999" outlineLevel="1" x14ac:dyDescent="0.25">
      <c r="A331" s="154"/>
      <c r="B331" s="155"/>
      <c r="C331" s="184" t="s">
        <v>448</v>
      </c>
      <c r="D331" s="182"/>
      <c r="E331" s="183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196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84" t="s">
        <v>449</v>
      </c>
      <c r="D332" s="182"/>
      <c r="E332" s="183">
        <v>989.58783000000005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196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241"/>
      <c r="D333" s="242"/>
      <c r="E333" s="242"/>
      <c r="F333" s="242"/>
      <c r="G333" s="242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163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x14ac:dyDescent="0.25">
      <c r="A334" s="161" t="s">
        <v>152</v>
      </c>
      <c r="B334" s="162" t="s">
        <v>120</v>
      </c>
      <c r="C334" s="177" t="s">
        <v>121</v>
      </c>
      <c r="D334" s="163"/>
      <c r="E334" s="164"/>
      <c r="F334" s="165"/>
      <c r="G334" s="165">
        <f>SUMIF(AG335:AG349,"&lt;&gt;NOR",G335:G349)</f>
        <v>0</v>
      </c>
      <c r="H334" s="165"/>
      <c r="I334" s="165">
        <f>SUM(I335:I349)</f>
        <v>0</v>
      </c>
      <c r="J334" s="165"/>
      <c r="K334" s="165">
        <f>SUM(K335:K349)</f>
        <v>0</v>
      </c>
      <c r="L334" s="165"/>
      <c r="M334" s="165">
        <f>SUM(M335:M349)</f>
        <v>0</v>
      </c>
      <c r="N334" s="164"/>
      <c r="O334" s="164">
        <f>SUM(O335:O349)</f>
        <v>0</v>
      </c>
      <c r="P334" s="164"/>
      <c r="Q334" s="164">
        <f>SUM(Q335:Q349)</f>
        <v>0</v>
      </c>
      <c r="R334" s="165"/>
      <c r="S334" s="165"/>
      <c r="T334" s="166"/>
      <c r="U334" s="160"/>
      <c r="V334" s="160">
        <f>SUM(V335:V349)</f>
        <v>0.04</v>
      </c>
      <c r="W334" s="160"/>
      <c r="X334" s="160"/>
      <c r="AG334" t="s">
        <v>153</v>
      </c>
    </row>
    <row r="335" spans="1:60" ht="20.399999999999999" outlineLevel="1" x14ac:dyDescent="0.25">
      <c r="A335" s="167">
        <v>49</v>
      </c>
      <c r="B335" s="168" t="s">
        <v>450</v>
      </c>
      <c r="C335" s="178" t="s">
        <v>451</v>
      </c>
      <c r="D335" s="169" t="s">
        <v>301</v>
      </c>
      <c r="E335" s="170">
        <v>3.5880000000000001</v>
      </c>
      <c r="F335" s="171"/>
      <c r="G335" s="172">
        <f>ROUND(E335*F335,2)</f>
        <v>0</v>
      </c>
      <c r="H335" s="171"/>
      <c r="I335" s="172">
        <f>ROUND(E335*H335,2)</f>
        <v>0</v>
      </c>
      <c r="J335" s="171"/>
      <c r="K335" s="172">
        <f>ROUND(E335*J335,2)</f>
        <v>0</v>
      </c>
      <c r="L335" s="172">
        <v>21</v>
      </c>
      <c r="M335" s="172">
        <f>G335*(1+L335/100)</f>
        <v>0</v>
      </c>
      <c r="N335" s="170">
        <v>0</v>
      </c>
      <c r="O335" s="170">
        <f>ROUND(E335*N335,2)</f>
        <v>0</v>
      </c>
      <c r="P335" s="170">
        <v>0</v>
      </c>
      <c r="Q335" s="170">
        <f>ROUND(E335*P335,2)</f>
        <v>0</v>
      </c>
      <c r="R335" s="172" t="s">
        <v>312</v>
      </c>
      <c r="S335" s="172" t="s">
        <v>157</v>
      </c>
      <c r="T335" s="173" t="s">
        <v>157</v>
      </c>
      <c r="U335" s="158">
        <v>0.01</v>
      </c>
      <c r="V335" s="158">
        <f>ROUND(E335*U335,2)</f>
        <v>0.04</v>
      </c>
      <c r="W335" s="158"/>
      <c r="X335" s="158" t="s">
        <v>452</v>
      </c>
      <c r="Y335" s="147"/>
      <c r="Z335" s="147"/>
      <c r="AA335" s="147"/>
      <c r="AB335" s="147"/>
      <c r="AC335" s="147"/>
      <c r="AD335" s="147"/>
      <c r="AE335" s="147"/>
      <c r="AF335" s="147"/>
      <c r="AG335" s="147" t="s">
        <v>453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184" t="s">
        <v>454</v>
      </c>
      <c r="D336" s="182"/>
      <c r="E336" s="183"/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196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184" t="s">
        <v>455</v>
      </c>
      <c r="D337" s="182"/>
      <c r="E337" s="183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196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84" t="s">
        <v>456</v>
      </c>
      <c r="D338" s="182"/>
      <c r="E338" s="183">
        <v>3.5880000000000001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196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241"/>
      <c r="D339" s="242"/>
      <c r="E339" s="242"/>
      <c r="F339" s="242"/>
      <c r="G339" s="242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163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67">
        <v>50</v>
      </c>
      <c r="B340" s="168" t="s">
        <v>457</v>
      </c>
      <c r="C340" s="178" t="s">
        <v>458</v>
      </c>
      <c r="D340" s="169" t="s">
        <v>301</v>
      </c>
      <c r="E340" s="170">
        <v>104.05200000000001</v>
      </c>
      <c r="F340" s="171"/>
      <c r="G340" s="172">
        <f>ROUND(E340*F340,2)</f>
        <v>0</v>
      </c>
      <c r="H340" s="171"/>
      <c r="I340" s="172">
        <f>ROUND(E340*H340,2)</f>
        <v>0</v>
      </c>
      <c r="J340" s="171"/>
      <c r="K340" s="172">
        <f>ROUND(E340*J340,2)</f>
        <v>0</v>
      </c>
      <c r="L340" s="172">
        <v>21</v>
      </c>
      <c r="M340" s="172">
        <f>G340*(1+L340/100)</f>
        <v>0</v>
      </c>
      <c r="N340" s="170">
        <v>0</v>
      </c>
      <c r="O340" s="170">
        <f>ROUND(E340*N340,2)</f>
        <v>0</v>
      </c>
      <c r="P340" s="170">
        <v>0</v>
      </c>
      <c r="Q340" s="170">
        <f>ROUND(E340*P340,2)</f>
        <v>0</v>
      </c>
      <c r="R340" s="172" t="s">
        <v>312</v>
      </c>
      <c r="S340" s="172" t="s">
        <v>157</v>
      </c>
      <c r="T340" s="173" t="s">
        <v>157</v>
      </c>
      <c r="U340" s="158">
        <v>0</v>
      </c>
      <c r="V340" s="158">
        <f>ROUND(E340*U340,2)</f>
        <v>0</v>
      </c>
      <c r="W340" s="158"/>
      <c r="X340" s="158" t="s">
        <v>452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453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54"/>
      <c r="B341" s="155"/>
      <c r="C341" s="184" t="s">
        <v>454</v>
      </c>
      <c r="D341" s="182"/>
      <c r="E341" s="183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196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4"/>
      <c r="B342" s="155"/>
      <c r="C342" s="184" t="s">
        <v>455</v>
      </c>
      <c r="D342" s="182"/>
      <c r="E342" s="183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196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84" t="s">
        <v>459</v>
      </c>
      <c r="D343" s="182"/>
      <c r="E343" s="183">
        <v>104.05200000000001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196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4"/>
      <c r="B344" s="155"/>
      <c r="C344" s="241"/>
      <c r="D344" s="242"/>
      <c r="E344" s="242"/>
      <c r="F344" s="242"/>
      <c r="G344" s="242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163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67">
        <v>51</v>
      </c>
      <c r="B345" s="168" t="s">
        <v>460</v>
      </c>
      <c r="C345" s="178" t="s">
        <v>461</v>
      </c>
      <c r="D345" s="169" t="s">
        <v>301</v>
      </c>
      <c r="E345" s="170">
        <v>3.5880000000000001</v>
      </c>
      <c r="F345" s="171"/>
      <c r="G345" s="172">
        <f>ROUND(E345*F345,2)</f>
        <v>0</v>
      </c>
      <c r="H345" s="171"/>
      <c r="I345" s="172">
        <f>ROUND(E345*H345,2)</f>
        <v>0</v>
      </c>
      <c r="J345" s="171"/>
      <c r="K345" s="172">
        <f>ROUND(E345*J345,2)</f>
        <v>0</v>
      </c>
      <c r="L345" s="172">
        <v>21</v>
      </c>
      <c r="M345" s="172">
        <f>G345*(1+L345/100)</f>
        <v>0</v>
      </c>
      <c r="N345" s="170">
        <v>0</v>
      </c>
      <c r="O345" s="170">
        <f>ROUND(E345*N345,2)</f>
        <v>0</v>
      </c>
      <c r="P345" s="170">
        <v>0</v>
      </c>
      <c r="Q345" s="170">
        <f>ROUND(E345*P345,2)</f>
        <v>0</v>
      </c>
      <c r="R345" s="172" t="s">
        <v>439</v>
      </c>
      <c r="S345" s="172" t="s">
        <v>157</v>
      </c>
      <c r="T345" s="173" t="s">
        <v>157</v>
      </c>
      <c r="U345" s="158">
        <v>0</v>
      </c>
      <c r="V345" s="158">
        <f>ROUND(E345*U345,2)</f>
        <v>0</v>
      </c>
      <c r="W345" s="158"/>
      <c r="X345" s="158" t="s">
        <v>452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453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84" t="s">
        <v>454</v>
      </c>
      <c r="D346" s="182"/>
      <c r="E346" s="183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196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84" t="s">
        <v>455</v>
      </c>
      <c r="D347" s="182"/>
      <c r="E347" s="183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196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184" t="s">
        <v>456</v>
      </c>
      <c r="D348" s="182"/>
      <c r="E348" s="183">
        <v>3.5880000000000001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196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4"/>
      <c r="B349" s="155"/>
      <c r="C349" s="241"/>
      <c r="D349" s="242"/>
      <c r="E349" s="242"/>
      <c r="F349" s="242"/>
      <c r="G349" s="242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163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x14ac:dyDescent="0.25">
      <c r="A350" s="3"/>
      <c r="B350" s="4"/>
      <c r="C350" s="179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AE350">
        <v>15</v>
      </c>
      <c r="AF350">
        <v>21</v>
      </c>
      <c r="AG350" t="s">
        <v>139</v>
      </c>
    </row>
    <row r="351" spans="1:60" x14ac:dyDescent="0.25">
      <c r="A351" s="150"/>
      <c r="B351" s="151" t="s">
        <v>29</v>
      </c>
      <c r="C351" s="180"/>
      <c r="D351" s="152"/>
      <c r="E351" s="153"/>
      <c r="F351" s="153"/>
      <c r="G351" s="176">
        <f>G8+G27+G54+G97+G167+G203+G316+G327+G334</f>
        <v>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AE351">
        <f>SUMIF(L7:L349,AE350,G7:G349)</f>
        <v>0</v>
      </c>
      <c r="AF351">
        <f>SUMIF(L7:L349,AF350,G7:G349)</f>
        <v>0</v>
      </c>
      <c r="AG351" t="s">
        <v>189</v>
      </c>
    </row>
    <row r="352" spans="1:60" x14ac:dyDescent="0.25">
      <c r="C352" s="181"/>
      <c r="D352" s="10"/>
      <c r="AG352" t="s">
        <v>190</v>
      </c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68">
    <mergeCell ref="C344:G344"/>
    <mergeCell ref="C349:G349"/>
    <mergeCell ref="C321:G321"/>
    <mergeCell ref="C323:G323"/>
    <mergeCell ref="C326:G326"/>
    <mergeCell ref="C329:G329"/>
    <mergeCell ref="C333:G333"/>
    <mergeCell ref="C339:G339"/>
    <mergeCell ref="C318:G318"/>
    <mergeCell ref="C268:G268"/>
    <mergeCell ref="C272:G272"/>
    <mergeCell ref="C276:G276"/>
    <mergeCell ref="C281:G281"/>
    <mergeCell ref="C286:G286"/>
    <mergeCell ref="C291:G291"/>
    <mergeCell ref="C296:G296"/>
    <mergeCell ref="C301:G301"/>
    <mergeCell ref="C306:G306"/>
    <mergeCell ref="C311:G311"/>
    <mergeCell ref="C315:G315"/>
    <mergeCell ref="C264:G264"/>
    <mergeCell ref="C220:G220"/>
    <mergeCell ref="C222:G222"/>
    <mergeCell ref="C238:G238"/>
    <mergeCell ref="C240:G240"/>
    <mergeCell ref="C243:G243"/>
    <mergeCell ref="C245:G245"/>
    <mergeCell ref="C248:G248"/>
    <mergeCell ref="C250:G250"/>
    <mergeCell ref="C252:G252"/>
    <mergeCell ref="C256:G256"/>
    <mergeCell ref="C260:G260"/>
    <mergeCell ref="C217:G217"/>
    <mergeCell ref="C152:G152"/>
    <mergeCell ref="C160:G160"/>
    <mergeCell ref="C166:G166"/>
    <mergeCell ref="C175:G175"/>
    <mergeCell ref="C177:G177"/>
    <mergeCell ref="C184:G184"/>
    <mergeCell ref="C196:G196"/>
    <mergeCell ref="C202:G202"/>
    <mergeCell ref="C207:G207"/>
    <mergeCell ref="C211:G211"/>
    <mergeCell ref="C215:G215"/>
    <mergeCell ref="C148:G148"/>
    <mergeCell ref="C74:G74"/>
    <mergeCell ref="C78:G78"/>
    <mergeCell ref="C82:G82"/>
    <mergeCell ref="C96:G96"/>
    <mergeCell ref="C103:G103"/>
    <mergeCell ref="C109:G109"/>
    <mergeCell ref="C115:G115"/>
    <mergeCell ref="C126:G126"/>
    <mergeCell ref="C128:G128"/>
    <mergeCell ref="C133:G133"/>
    <mergeCell ref="C142:G142"/>
    <mergeCell ref="C71:G71"/>
    <mergeCell ref="A1:G1"/>
    <mergeCell ref="C2:G2"/>
    <mergeCell ref="C3:G3"/>
    <mergeCell ref="C4:G4"/>
    <mergeCell ref="C26:G26"/>
    <mergeCell ref="C29:G29"/>
    <mergeCell ref="C40:G40"/>
    <mergeCell ref="C42:G42"/>
    <mergeCell ref="C53:G53"/>
    <mergeCell ref="C56:G56"/>
    <mergeCell ref="C69:G6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tabSelected="1" workbookViewId="0">
      <pane ySplit="7" topLeftCell="A260" activePane="bottomLeft" state="frozen"/>
      <selection pane="bottomLeft" activeCell="F271" sqref="F27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191</v>
      </c>
      <c r="B1" s="243"/>
      <c r="C1" s="243"/>
      <c r="D1" s="243"/>
      <c r="E1" s="243"/>
      <c r="F1" s="243"/>
      <c r="G1" s="243"/>
      <c r="AG1" t="s">
        <v>126</v>
      </c>
    </row>
    <row r="2" spans="1:60" ht="24.9" customHeight="1" x14ac:dyDescent="0.25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127</v>
      </c>
    </row>
    <row r="3" spans="1:60" ht="24.9" customHeight="1" x14ac:dyDescent="0.25">
      <c r="A3" s="139" t="s">
        <v>8</v>
      </c>
      <c r="B3" s="49" t="s">
        <v>52</v>
      </c>
      <c r="C3" s="244" t="s">
        <v>53</v>
      </c>
      <c r="D3" s="245"/>
      <c r="E3" s="245"/>
      <c r="F3" s="245"/>
      <c r="G3" s="246"/>
      <c r="AC3" s="121" t="s">
        <v>127</v>
      </c>
      <c r="AG3" t="s">
        <v>129</v>
      </c>
    </row>
    <row r="4" spans="1:60" ht="24.9" customHeight="1" x14ac:dyDescent="0.25">
      <c r="A4" s="140" t="s">
        <v>9</v>
      </c>
      <c r="B4" s="141" t="s">
        <v>52</v>
      </c>
      <c r="C4" s="247" t="s">
        <v>53</v>
      </c>
      <c r="D4" s="248"/>
      <c r="E4" s="248"/>
      <c r="F4" s="248"/>
      <c r="G4" s="249"/>
      <c r="AG4" t="s">
        <v>130</v>
      </c>
    </row>
    <row r="5" spans="1:60" x14ac:dyDescent="0.25">
      <c r="D5" s="10"/>
    </row>
    <row r="6" spans="1:60" ht="39.6" x14ac:dyDescent="0.25">
      <c r="A6" s="143" t="s">
        <v>131</v>
      </c>
      <c r="B6" s="145" t="s">
        <v>132</v>
      </c>
      <c r="C6" s="145" t="s">
        <v>133</v>
      </c>
      <c r="D6" s="144" t="s">
        <v>134</v>
      </c>
      <c r="E6" s="143" t="s">
        <v>135</v>
      </c>
      <c r="F6" s="142" t="s">
        <v>136</v>
      </c>
      <c r="G6" s="143" t="s">
        <v>29</v>
      </c>
      <c r="H6" s="146" t="s">
        <v>30</v>
      </c>
      <c r="I6" s="146" t="s">
        <v>137</v>
      </c>
      <c r="J6" s="146" t="s">
        <v>31</v>
      </c>
      <c r="K6" s="146" t="s">
        <v>138</v>
      </c>
      <c r="L6" s="146" t="s">
        <v>139</v>
      </c>
      <c r="M6" s="146" t="s">
        <v>140</v>
      </c>
      <c r="N6" s="146" t="s">
        <v>141</v>
      </c>
      <c r="O6" s="146" t="s">
        <v>142</v>
      </c>
      <c r="P6" s="146" t="s">
        <v>143</v>
      </c>
      <c r="Q6" s="146" t="s">
        <v>144</v>
      </c>
      <c r="R6" s="146" t="s">
        <v>145</v>
      </c>
      <c r="S6" s="146" t="s">
        <v>146</v>
      </c>
      <c r="T6" s="146" t="s">
        <v>147</v>
      </c>
      <c r="U6" s="146" t="s">
        <v>148</v>
      </c>
      <c r="V6" s="146" t="s">
        <v>149</v>
      </c>
      <c r="W6" s="146" t="s">
        <v>150</v>
      </c>
      <c r="X6" s="146" t="s">
        <v>151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152</v>
      </c>
      <c r="B8" s="162" t="s">
        <v>45</v>
      </c>
      <c r="C8" s="177" t="s">
        <v>83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153</v>
      </c>
    </row>
    <row r="9" spans="1:60" outlineLevel="1" x14ac:dyDescent="0.25">
      <c r="A9" s="167">
        <v>1</v>
      </c>
      <c r="B9" s="168" t="s">
        <v>45</v>
      </c>
      <c r="C9" s="178" t="s">
        <v>192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181</v>
      </c>
      <c r="T9" s="173" t="s">
        <v>158</v>
      </c>
      <c r="U9" s="158">
        <v>0</v>
      </c>
      <c r="V9" s="158">
        <f>ROUND(E9*U9,2)</f>
        <v>0</v>
      </c>
      <c r="W9" s="158"/>
      <c r="X9" s="158" t="s">
        <v>193</v>
      </c>
      <c r="Y9" s="147"/>
      <c r="Z9" s="147"/>
      <c r="AA9" s="147"/>
      <c r="AB9" s="147"/>
      <c r="AC9" s="147"/>
      <c r="AD9" s="147"/>
      <c r="AE9" s="147"/>
      <c r="AF9" s="147"/>
      <c r="AG9" s="147" t="s">
        <v>194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195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197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198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199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200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201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202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203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204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205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206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207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208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209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210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211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152</v>
      </c>
      <c r="B27" s="162" t="s">
        <v>84</v>
      </c>
      <c r="C27" s="177" t="s">
        <v>85</v>
      </c>
      <c r="D27" s="163"/>
      <c r="E27" s="164"/>
      <c r="F27" s="165"/>
      <c r="G27" s="165">
        <f>SUMIF(AG28:AG64,"&lt;&gt;NOR",G28:G64)</f>
        <v>0</v>
      </c>
      <c r="H27" s="165"/>
      <c r="I27" s="165">
        <f>SUM(I28:I64)</f>
        <v>0</v>
      </c>
      <c r="J27" s="165"/>
      <c r="K27" s="165">
        <f>SUM(K28:K64)</f>
        <v>0</v>
      </c>
      <c r="L27" s="165"/>
      <c r="M27" s="165">
        <f>SUM(M28:M64)</f>
        <v>0</v>
      </c>
      <c r="N27" s="164"/>
      <c r="O27" s="164">
        <f>SUM(O28:O64)</f>
        <v>0</v>
      </c>
      <c r="P27" s="164"/>
      <c r="Q27" s="164">
        <f>SUM(Q28:Q64)</f>
        <v>0</v>
      </c>
      <c r="R27" s="165"/>
      <c r="S27" s="165"/>
      <c r="T27" s="166"/>
      <c r="U27" s="160"/>
      <c r="V27" s="160">
        <f>SUM(V28:V64)</f>
        <v>3.08</v>
      </c>
      <c r="W27" s="160"/>
      <c r="X27" s="160"/>
      <c r="AG27" t="s">
        <v>153</v>
      </c>
    </row>
    <row r="28" spans="1:60" outlineLevel="1" x14ac:dyDescent="0.25">
      <c r="A28" s="167">
        <v>2</v>
      </c>
      <c r="B28" s="168" t="s">
        <v>462</v>
      </c>
      <c r="C28" s="178" t="s">
        <v>463</v>
      </c>
      <c r="D28" s="169" t="s">
        <v>214</v>
      </c>
      <c r="E28" s="170">
        <v>6.9640000000000004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215</v>
      </c>
      <c r="S28" s="172" t="s">
        <v>157</v>
      </c>
      <c r="T28" s="173" t="s">
        <v>157</v>
      </c>
      <c r="U28" s="158">
        <v>0.37</v>
      </c>
      <c r="V28" s="158">
        <f>ROUND(E28*U28,2)</f>
        <v>2.58</v>
      </c>
      <c r="W28" s="158"/>
      <c r="X28" s="158" t="s">
        <v>193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1" outlineLevel="1" x14ac:dyDescent="0.25">
      <c r="A29" s="154"/>
      <c r="B29" s="155"/>
      <c r="C29" s="254" t="s">
        <v>464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465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466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4" t="s">
        <v>467</v>
      </c>
      <c r="D32" s="182"/>
      <c r="E32" s="183">
        <v>2.5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4" t="s">
        <v>468</v>
      </c>
      <c r="D33" s="182"/>
      <c r="E33" s="183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196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4" t="s">
        <v>469</v>
      </c>
      <c r="D34" s="182"/>
      <c r="E34" s="183">
        <v>4.4640000000000004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1"/>
      <c r="D35" s="242"/>
      <c r="E35" s="242"/>
      <c r="F35" s="242"/>
      <c r="G35" s="24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67">
        <v>3</v>
      </c>
      <c r="B36" s="168" t="s">
        <v>221</v>
      </c>
      <c r="C36" s="178" t="s">
        <v>222</v>
      </c>
      <c r="D36" s="169" t="s">
        <v>214</v>
      </c>
      <c r="E36" s="170">
        <v>4.7320000000000002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2" t="s">
        <v>215</v>
      </c>
      <c r="S36" s="172" t="s">
        <v>157</v>
      </c>
      <c r="T36" s="173" t="s">
        <v>157</v>
      </c>
      <c r="U36" s="158">
        <v>0.01</v>
      </c>
      <c r="V36" s="158">
        <f>ROUND(E36*U36,2)</f>
        <v>0.05</v>
      </c>
      <c r="W36" s="158"/>
      <c r="X36" s="158" t="s">
        <v>193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194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54" t="s">
        <v>223</v>
      </c>
      <c r="D37" s="255"/>
      <c r="E37" s="255"/>
      <c r="F37" s="255"/>
      <c r="G37" s="25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4" t="s">
        <v>465</v>
      </c>
      <c r="D38" s="182"/>
      <c r="E38" s="183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4" t="s">
        <v>466</v>
      </c>
      <c r="D39" s="182"/>
      <c r="E39" s="183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4" t="s">
        <v>467</v>
      </c>
      <c r="D40" s="182"/>
      <c r="E40" s="183">
        <v>2.5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196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4" t="s">
        <v>468</v>
      </c>
      <c r="D41" s="182"/>
      <c r="E41" s="183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4" t="s">
        <v>470</v>
      </c>
      <c r="D42" s="182"/>
      <c r="E42" s="183">
        <v>2.2320000000000002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1"/>
      <c r="D43" s="242"/>
      <c r="E43" s="242"/>
      <c r="F43" s="242"/>
      <c r="G43" s="242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67">
        <v>4</v>
      </c>
      <c r="B44" s="168" t="s">
        <v>226</v>
      </c>
      <c r="C44" s="178" t="s">
        <v>227</v>
      </c>
      <c r="D44" s="169" t="s">
        <v>214</v>
      </c>
      <c r="E44" s="170">
        <v>47.32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215</v>
      </c>
      <c r="S44" s="172" t="s">
        <v>157</v>
      </c>
      <c r="T44" s="173" t="s">
        <v>157</v>
      </c>
      <c r="U44" s="158">
        <v>0</v>
      </c>
      <c r="V44" s="158">
        <f>ROUND(E44*U44,2)</f>
        <v>0</v>
      </c>
      <c r="W44" s="158"/>
      <c r="X44" s="158" t="s">
        <v>193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54" t="s">
        <v>223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218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4" t="s">
        <v>465</v>
      </c>
      <c r="D46" s="182"/>
      <c r="E46" s="183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4" t="s">
        <v>466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4" t="s">
        <v>471</v>
      </c>
      <c r="D48" s="182"/>
      <c r="E48" s="183">
        <v>25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4" t="s">
        <v>468</v>
      </c>
      <c r="D49" s="182"/>
      <c r="E49" s="183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4" t="s">
        <v>472</v>
      </c>
      <c r="D50" s="182"/>
      <c r="E50" s="183">
        <v>22.32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196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1"/>
      <c r="D51" s="242"/>
      <c r="E51" s="242"/>
      <c r="F51" s="242"/>
      <c r="G51" s="242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163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7">
        <v>5</v>
      </c>
      <c r="B52" s="168" t="s">
        <v>473</v>
      </c>
      <c r="C52" s="178" t="s">
        <v>474</v>
      </c>
      <c r="D52" s="169" t="s">
        <v>214</v>
      </c>
      <c r="E52" s="170">
        <v>2.2320000000000002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2" t="s">
        <v>215</v>
      </c>
      <c r="S52" s="172" t="s">
        <v>157</v>
      </c>
      <c r="T52" s="173" t="s">
        <v>157</v>
      </c>
      <c r="U52" s="158">
        <v>0.2</v>
      </c>
      <c r="V52" s="158">
        <f>ROUND(E52*U52,2)</f>
        <v>0.45</v>
      </c>
      <c r="W52" s="158"/>
      <c r="X52" s="158" t="s">
        <v>193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194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4" t="s">
        <v>475</v>
      </c>
      <c r="D53" s="255"/>
      <c r="E53" s="255"/>
      <c r="F53" s="255"/>
      <c r="G53" s="25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56" t="s">
        <v>476</v>
      </c>
      <c r="D54" s="257"/>
      <c r="E54" s="257"/>
      <c r="F54" s="257"/>
      <c r="G54" s="25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162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4" t="s">
        <v>468</v>
      </c>
      <c r="D55" s="182"/>
      <c r="E55" s="183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4" t="s">
        <v>470</v>
      </c>
      <c r="D56" s="182"/>
      <c r="E56" s="183">
        <v>2.2320000000000002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196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1"/>
      <c r="D57" s="242"/>
      <c r="E57" s="242"/>
      <c r="F57" s="242"/>
      <c r="G57" s="242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7">
        <v>6</v>
      </c>
      <c r="B58" s="168" t="s">
        <v>241</v>
      </c>
      <c r="C58" s="178" t="s">
        <v>242</v>
      </c>
      <c r="D58" s="169" t="s">
        <v>214</v>
      </c>
      <c r="E58" s="170">
        <v>6.9640000000000004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2" t="s">
        <v>215</v>
      </c>
      <c r="S58" s="172" t="s">
        <v>157</v>
      </c>
      <c r="T58" s="173" t="s">
        <v>157</v>
      </c>
      <c r="U58" s="158">
        <v>0</v>
      </c>
      <c r="V58" s="158">
        <f>ROUND(E58*U58,2)</f>
        <v>0</v>
      </c>
      <c r="W58" s="158"/>
      <c r="X58" s="158" t="s">
        <v>193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194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4" t="s">
        <v>465</v>
      </c>
      <c r="D59" s="182"/>
      <c r="E59" s="183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4" t="s">
        <v>466</v>
      </c>
      <c r="D60" s="182"/>
      <c r="E60" s="183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4" t="s">
        <v>467</v>
      </c>
      <c r="D61" s="182"/>
      <c r="E61" s="183">
        <v>2.5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468</v>
      </c>
      <c r="D62" s="182"/>
      <c r="E62" s="183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469</v>
      </c>
      <c r="D63" s="182"/>
      <c r="E63" s="183">
        <v>4.4640000000000004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1"/>
      <c r="D64" s="242"/>
      <c r="E64" s="242"/>
      <c r="F64" s="242"/>
      <c r="G64" s="24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163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5">
      <c r="A65" s="161" t="s">
        <v>152</v>
      </c>
      <c r="B65" s="162" t="s">
        <v>88</v>
      </c>
      <c r="C65" s="177" t="s">
        <v>89</v>
      </c>
      <c r="D65" s="163"/>
      <c r="E65" s="164"/>
      <c r="F65" s="165"/>
      <c r="G65" s="165">
        <f>SUMIF(AG66:AG100,"&lt;&gt;NOR",G66:G100)</f>
        <v>0</v>
      </c>
      <c r="H65" s="165"/>
      <c r="I65" s="165">
        <f>SUM(I66:I100)</f>
        <v>0</v>
      </c>
      <c r="J65" s="165"/>
      <c r="K65" s="165">
        <f>SUM(K66:K100)</f>
        <v>0</v>
      </c>
      <c r="L65" s="165"/>
      <c r="M65" s="165">
        <f>SUM(M66:M100)</f>
        <v>0</v>
      </c>
      <c r="N65" s="164"/>
      <c r="O65" s="164">
        <f>SUM(O66:O100)</f>
        <v>24.400000000000002</v>
      </c>
      <c r="P65" s="164"/>
      <c r="Q65" s="164">
        <f>SUM(Q66:Q100)</f>
        <v>0</v>
      </c>
      <c r="R65" s="165"/>
      <c r="S65" s="165"/>
      <c r="T65" s="166"/>
      <c r="U65" s="160"/>
      <c r="V65" s="160">
        <f>SUM(V66:V100)</f>
        <v>53.170000000000009</v>
      </c>
      <c r="W65" s="160"/>
      <c r="X65" s="160"/>
      <c r="AG65" t="s">
        <v>153</v>
      </c>
    </row>
    <row r="66" spans="1:60" ht="20.399999999999999" outlineLevel="1" x14ac:dyDescent="0.25">
      <c r="A66" s="167">
        <v>7</v>
      </c>
      <c r="B66" s="168" t="s">
        <v>477</v>
      </c>
      <c r="C66" s="178" t="s">
        <v>478</v>
      </c>
      <c r="D66" s="169" t="s">
        <v>232</v>
      </c>
      <c r="E66" s="170">
        <v>10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0">
        <v>0.74</v>
      </c>
      <c r="O66" s="170">
        <f>ROUND(E66*N66,2)</f>
        <v>7.4</v>
      </c>
      <c r="P66" s="170">
        <v>0</v>
      </c>
      <c r="Q66" s="170">
        <f>ROUND(E66*P66,2)</f>
        <v>0</v>
      </c>
      <c r="R66" s="172" t="s">
        <v>479</v>
      </c>
      <c r="S66" s="172" t="s">
        <v>157</v>
      </c>
      <c r="T66" s="173" t="s">
        <v>157</v>
      </c>
      <c r="U66" s="158">
        <v>1.1000000000000001</v>
      </c>
      <c r="V66" s="158">
        <f>ROUND(E66*U66,2)</f>
        <v>11</v>
      </c>
      <c r="W66" s="158"/>
      <c r="X66" s="158" t="s">
        <v>193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194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54" t="s">
        <v>480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218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4" t="s">
        <v>466</v>
      </c>
      <c r="D68" s="182"/>
      <c r="E68" s="183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4" t="s">
        <v>481</v>
      </c>
      <c r="D69" s="182"/>
      <c r="E69" s="183">
        <v>10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196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1"/>
      <c r="D70" s="242"/>
      <c r="E70" s="242"/>
      <c r="F70" s="242"/>
      <c r="G70" s="242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163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67">
        <v>8</v>
      </c>
      <c r="B71" s="168" t="s">
        <v>482</v>
      </c>
      <c r="C71" s="178" t="s">
        <v>483</v>
      </c>
      <c r="D71" s="169" t="s">
        <v>232</v>
      </c>
      <c r="E71" s="170">
        <v>3.4049999999999998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0">
        <v>1.175</v>
      </c>
      <c r="O71" s="170">
        <f>ROUND(E71*N71,2)</f>
        <v>4</v>
      </c>
      <c r="P71" s="170">
        <v>0</v>
      </c>
      <c r="Q71" s="170">
        <f>ROUND(E71*P71,2)</f>
        <v>0</v>
      </c>
      <c r="R71" s="172" t="s">
        <v>479</v>
      </c>
      <c r="S71" s="172" t="s">
        <v>157</v>
      </c>
      <c r="T71" s="173" t="s">
        <v>157</v>
      </c>
      <c r="U71" s="158">
        <v>1.23</v>
      </c>
      <c r="V71" s="158">
        <f>ROUND(E71*U71,2)</f>
        <v>4.1900000000000004</v>
      </c>
      <c r="W71" s="158"/>
      <c r="X71" s="158" t="s">
        <v>193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194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4" t="s">
        <v>480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218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4" t="s">
        <v>466</v>
      </c>
      <c r="D73" s="182"/>
      <c r="E73" s="183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4" t="s">
        <v>484</v>
      </c>
      <c r="D74" s="182"/>
      <c r="E74" s="183">
        <v>3.4049999999999998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196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1"/>
      <c r="D75" s="242"/>
      <c r="E75" s="242"/>
      <c r="F75" s="242"/>
      <c r="G75" s="242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163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 x14ac:dyDescent="0.25">
      <c r="A76" s="167">
        <v>9</v>
      </c>
      <c r="B76" s="168" t="s">
        <v>485</v>
      </c>
      <c r="C76" s="178" t="s">
        <v>486</v>
      </c>
      <c r="D76" s="169" t="s">
        <v>214</v>
      </c>
      <c r="E76" s="170">
        <v>4.7320000000000002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0">
        <v>2.5249999999999999</v>
      </c>
      <c r="O76" s="170">
        <f>ROUND(E76*N76,2)</f>
        <v>11.95</v>
      </c>
      <c r="P76" s="170">
        <v>0</v>
      </c>
      <c r="Q76" s="170">
        <f>ROUND(E76*P76,2)</f>
        <v>0</v>
      </c>
      <c r="R76" s="172" t="s">
        <v>479</v>
      </c>
      <c r="S76" s="172" t="s">
        <v>157</v>
      </c>
      <c r="T76" s="173" t="s">
        <v>157</v>
      </c>
      <c r="U76" s="158">
        <v>0.48</v>
      </c>
      <c r="V76" s="158">
        <f>ROUND(E76*U76,2)</f>
        <v>2.27</v>
      </c>
      <c r="W76" s="158"/>
      <c r="X76" s="158" t="s">
        <v>193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194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50" t="s">
        <v>487</v>
      </c>
      <c r="D77" s="251"/>
      <c r="E77" s="251"/>
      <c r="F77" s="251"/>
      <c r="G77" s="251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162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4" t="s">
        <v>466</v>
      </c>
      <c r="D78" s="182"/>
      <c r="E78" s="183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196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4" t="s">
        <v>467</v>
      </c>
      <c r="D79" s="182"/>
      <c r="E79" s="183">
        <v>2.5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196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4" t="s">
        <v>468</v>
      </c>
      <c r="D80" s="182"/>
      <c r="E80" s="183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196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4" t="s">
        <v>470</v>
      </c>
      <c r="D81" s="182"/>
      <c r="E81" s="183">
        <v>2.2320000000000002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1"/>
      <c r="D82" s="242"/>
      <c r="E82" s="242"/>
      <c r="F82" s="242"/>
      <c r="G82" s="24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7">
        <v>10</v>
      </c>
      <c r="B83" s="168" t="s">
        <v>488</v>
      </c>
      <c r="C83" s="178" t="s">
        <v>489</v>
      </c>
      <c r="D83" s="169" t="s">
        <v>232</v>
      </c>
      <c r="E83" s="170">
        <v>22.32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3.916E-2</v>
      </c>
      <c r="O83" s="170">
        <f>ROUND(E83*N83,2)</f>
        <v>0.87</v>
      </c>
      <c r="P83" s="170">
        <v>0</v>
      </c>
      <c r="Q83" s="170">
        <f>ROUND(E83*P83,2)</f>
        <v>0</v>
      </c>
      <c r="R83" s="172" t="s">
        <v>479</v>
      </c>
      <c r="S83" s="172" t="s">
        <v>157</v>
      </c>
      <c r="T83" s="173" t="s">
        <v>157</v>
      </c>
      <c r="U83" s="158">
        <v>1.05</v>
      </c>
      <c r="V83" s="158">
        <f>ROUND(E83*U83,2)</f>
        <v>23.44</v>
      </c>
      <c r="W83" s="158"/>
      <c r="X83" s="158" t="s">
        <v>193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194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1" outlineLevel="1" x14ac:dyDescent="0.25">
      <c r="A84" s="154"/>
      <c r="B84" s="155"/>
      <c r="C84" s="254" t="s">
        <v>490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218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4" t="str">
        <f>C84</f>
        <v>svislé nebo šikmé (odkloněné), půdorysně přímé nebo zalomené, stěn základových pasů ve volných nebo zapažených jámách, rýhách, šachtách, včetně případných vzpěr,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4" t="s">
        <v>468</v>
      </c>
      <c r="D85" s="182"/>
      <c r="E85" s="183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196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4" t="s">
        <v>491</v>
      </c>
      <c r="D86" s="182"/>
      <c r="E86" s="183">
        <v>22.32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196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1"/>
      <c r="D87" s="242"/>
      <c r="E87" s="242"/>
      <c r="F87" s="242"/>
      <c r="G87" s="242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163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67">
        <v>11</v>
      </c>
      <c r="B88" s="168" t="s">
        <v>492</v>
      </c>
      <c r="C88" s="178" t="s">
        <v>493</v>
      </c>
      <c r="D88" s="169" t="s">
        <v>232</v>
      </c>
      <c r="E88" s="170">
        <v>22.32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2" t="s">
        <v>479</v>
      </c>
      <c r="S88" s="172" t="s">
        <v>157</v>
      </c>
      <c r="T88" s="173" t="s">
        <v>157</v>
      </c>
      <c r="U88" s="158">
        <v>0.32</v>
      </c>
      <c r="V88" s="158">
        <f>ROUND(E88*U88,2)</f>
        <v>7.14</v>
      </c>
      <c r="W88" s="158"/>
      <c r="X88" s="158" t="s">
        <v>193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194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1" outlineLevel="1" x14ac:dyDescent="0.25">
      <c r="A89" s="154"/>
      <c r="B89" s="155"/>
      <c r="C89" s="254" t="s">
        <v>490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218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4" t="str">
        <f>C89</f>
        <v>svislé nebo šikmé (odkloněné), půdorysně přímé nebo zalomené, stěn základových pasů ve volných nebo zapažených jámách, rýhách, šachtách, včetně případných vzpěr,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56" t="s">
        <v>494</v>
      </c>
      <c r="D90" s="257"/>
      <c r="E90" s="257"/>
      <c r="F90" s="257"/>
      <c r="G90" s="25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162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4" t="s">
        <v>468</v>
      </c>
      <c r="D91" s="182"/>
      <c r="E91" s="183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196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4" t="s">
        <v>491</v>
      </c>
      <c r="D92" s="182"/>
      <c r="E92" s="183">
        <v>22.32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196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41"/>
      <c r="D93" s="242"/>
      <c r="E93" s="242"/>
      <c r="F93" s="242"/>
      <c r="G93" s="242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163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67">
        <v>12</v>
      </c>
      <c r="B94" s="168" t="s">
        <v>495</v>
      </c>
      <c r="C94" s="178" t="s">
        <v>496</v>
      </c>
      <c r="D94" s="169" t="s">
        <v>301</v>
      </c>
      <c r="E94" s="170">
        <v>0.17513000000000001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0">
        <v>1.0210999999999999</v>
      </c>
      <c r="O94" s="170">
        <f>ROUND(E94*N94,2)</f>
        <v>0.18</v>
      </c>
      <c r="P94" s="170">
        <v>0</v>
      </c>
      <c r="Q94" s="170">
        <f>ROUND(E94*P94,2)</f>
        <v>0</v>
      </c>
      <c r="R94" s="172" t="s">
        <v>479</v>
      </c>
      <c r="S94" s="172" t="s">
        <v>157</v>
      </c>
      <c r="T94" s="173" t="s">
        <v>157</v>
      </c>
      <c r="U94" s="158">
        <v>29.29</v>
      </c>
      <c r="V94" s="158">
        <f>ROUND(E94*U94,2)</f>
        <v>5.13</v>
      </c>
      <c r="W94" s="158"/>
      <c r="X94" s="158" t="s">
        <v>193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194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54" t="s">
        <v>497</v>
      </c>
      <c r="D95" s="255"/>
      <c r="E95" s="255"/>
      <c r="F95" s="255"/>
      <c r="G95" s="25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218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84" t="s">
        <v>498</v>
      </c>
      <c r="D96" s="182"/>
      <c r="E96" s="183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196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84" t="s">
        <v>466</v>
      </c>
      <c r="D97" s="182"/>
      <c r="E97" s="183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196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4" t="s">
        <v>499</v>
      </c>
      <c r="D98" s="182"/>
      <c r="E98" s="183">
        <v>0.09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196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4" t="s">
        <v>500</v>
      </c>
      <c r="D99" s="182"/>
      <c r="E99" s="183">
        <v>8.5129999999999997E-2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196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1"/>
      <c r="D100" s="242"/>
      <c r="E100" s="242"/>
      <c r="F100" s="242"/>
      <c r="G100" s="242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5">
      <c r="A101" s="161" t="s">
        <v>152</v>
      </c>
      <c r="B101" s="162" t="s">
        <v>90</v>
      </c>
      <c r="C101" s="177" t="s">
        <v>91</v>
      </c>
      <c r="D101" s="163"/>
      <c r="E101" s="164"/>
      <c r="F101" s="165"/>
      <c r="G101" s="165">
        <f>SUMIF(AG102:AG121,"&lt;&gt;NOR",G102:G121)</f>
        <v>0</v>
      </c>
      <c r="H101" s="165"/>
      <c r="I101" s="165">
        <f>SUM(I102:I121)</f>
        <v>0</v>
      </c>
      <c r="J101" s="165"/>
      <c r="K101" s="165">
        <f>SUM(K102:K121)</f>
        <v>0</v>
      </c>
      <c r="L101" s="165"/>
      <c r="M101" s="165">
        <f>SUM(M102:M121)</f>
        <v>0</v>
      </c>
      <c r="N101" s="164"/>
      <c r="O101" s="164">
        <f>SUM(O102:O121)</f>
        <v>34.699999999999996</v>
      </c>
      <c r="P101" s="164"/>
      <c r="Q101" s="164">
        <f>SUM(Q102:Q121)</f>
        <v>0</v>
      </c>
      <c r="R101" s="165"/>
      <c r="S101" s="165"/>
      <c r="T101" s="166"/>
      <c r="U101" s="160"/>
      <c r="V101" s="160">
        <f>SUM(V102:V121)</f>
        <v>203.98000000000002</v>
      </c>
      <c r="W101" s="160"/>
      <c r="X101" s="160"/>
      <c r="AG101" t="s">
        <v>153</v>
      </c>
    </row>
    <row r="102" spans="1:60" ht="20.399999999999999" outlineLevel="1" x14ac:dyDescent="0.25">
      <c r="A102" s="167">
        <v>13</v>
      </c>
      <c r="B102" s="168" t="s">
        <v>501</v>
      </c>
      <c r="C102" s="178" t="s">
        <v>502</v>
      </c>
      <c r="D102" s="169" t="s">
        <v>301</v>
      </c>
      <c r="E102" s="170">
        <v>6.5280000000000005E-2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0">
        <v>1.0202899999999999</v>
      </c>
      <c r="O102" s="170">
        <f>ROUND(E102*N102,2)</f>
        <v>7.0000000000000007E-2</v>
      </c>
      <c r="P102" s="170">
        <v>0</v>
      </c>
      <c r="Q102" s="170">
        <f>ROUND(E102*P102,2)</f>
        <v>0</v>
      </c>
      <c r="R102" s="172" t="s">
        <v>479</v>
      </c>
      <c r="S102" s="172" t="s">
        <v>157</v>
      </c>
      <c r="T102" s="173" t="s">
        <v>157</v>
      </c>
      <c r="U102" s="158">
        <v>25.271000000000001</v>
      </c>
      <c r="V102" s="158">
        <f>ROUND(E102*U102,2)</f>
        <v>1.65</v>
      </c>
      <c r="W102" s="158"/>
      <c r="X102" s="158" t="s">
        <v>193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194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54" t="s">
        <v>497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4" t="s">
        <v>468</v>
      </c>
      <c r="D104" s="182"/>
      <c r="E104" s="183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196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4" t="s">
        <v>503</v>
      </c>
      <c r="D105" s="182"/>
      <c r="E105" s="183">
        <v>6.5280000000000005E-2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1"/>
      <c r="D106" s="242"/>
      <c r="E106" s="242"/>
      <c r="F106" s="242"/>
      <c r="G106" s="242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 x14ac:dyDescent="0.25">
      <c r="A107" s="167">
        <v>14</v>
      </c>
      <c r="B107" s="168" t="s">
        <v>504</v>
      </c>
      <c r="C107" s="178" t="s">
        <v>505</v>
      </c>
      <c r="D107" s="169" t="s">
        <v>232</v>
      </c>
      <c r="E107" s="170">
        <v>27.5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0">
        <v>1.17404</v>
      </c>
      <c r="O107" s="170">
        <f>ROUND(E107*N107,2)</f>
        <v>32.29</v>
      </c>
      <c r="P107" s="170">
        <v>0</v>
      </c>
      <c r="Q107" s="170">
        <f>ROUND(E107*P107,2)</f>
        <v>0</v>
      </c>
      <c r="R107" s="172" t="s">
        <v>506</v>
      </c>
      <c r="S107" s="172" t="s">
        <v>157</v>
      </c>
      <c r="T107" s="173" t="s">
        <v>157</v>
      </c>
      <c r="U107" s="158">
        <v>7.12</v>
      </c>
      <c r="V107" s="158">
        <f>ROUND(E107*U107,2)</f>
        <v>195.8</v>
      </c>
      <c r="W107" s="158"/>
      <c r="X107" s="158" t="s">
        <v>193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194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1" outlineLevel="1" x14ac:dyDescent="0.25">
      <c r="A108" s="154"/>
      <c r="B108" s="155"/>
      <c r="C108" s="254" t="s">
        <v>507</v>
      </c>
      <c r="D108" s="255"/>
      <c r="E108" s="255"/>
      <c r="F108" s="255"/>
      <c r="G108" s="255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74" t="str">
        <f>C108</f>
        <v>Al+Zn oka 100x100 mm, spirál, táhel, vazacího drátu, vrstvení po 0,5 m, vnitřní délkové dělení po 1 m, včetně pomocného pracovního lešení o výšce podlahy do 1900 mm a pro zatížení do 1,5 kPa,</v>
      </c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4" t="s">
        <v>466</v>
      </c>
      <c r="D109" s="182"/>
      <c r="E109" s="183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196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4" t="s">
        <v>508</v>
      </c>
      <c r="D110" s="182"/>
      <c r="E110" s="183">
        <v>12.5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196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4" t="s">
        <v>509</v>
      </c>
      <c r="D111" s="182"/>
      <c r="E111" s="183">
        <v>15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196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1"/>
      <c r="D112" s="242"/>
      <c r="E112" s="242"/>
      <c r="F112" s="242"/>
      <c r="G112" s="242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67">
        <v>15</v>
      </c>
      <c r="B113" s="168" t="s">
        <v>510</v>
      </c>
      <c r="C113" s="178" t="s">
        <v>511</v>
      </c>
      <c r="D113" s="169" t="s">
        <v>330</v>
      </c>
      <c r="E113" s="170">
        <v>6.8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0">
        <v>5.3670000000000002E-2</v>
      </c>
      <c r="O113" s="170">
        <f>ROUND(E113*N113,2)</f>
        <v>0.36</v>
      </c>
      <c r="P113" s="170">
        <v>0</v>
      </c>
      <c r="Q113" s="170">
        <f>ROUND(E113*P113,2)</f>
        <v>0</v>
      </c>
      <c r="R113" s="172" t="s">
        <v>479</v>
      </c>
      <c r="S113" s="172" t="s">
        <v>157</v>
      </c>
      <c r="T113" s="173" t="s">
        <v>157</v>
      </c>
      <c r="U113" s="158">
        <v>0.23899999999999999</v>
      </c>
      <c r="V113" s="158">
        <f>ROUND(E113*U113,2)</f>
        <v>1.63</v>
      </c>
      <c r="W113" s="158"/>
      <c r="X113" s="158" t="s">
        <v>193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194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54" t="s">
        <v>512</v>
      </c>
      <c r="D114" s="255"/>
      <c r="E114" s="255"/>
      <c r="F114" s="255"/>
      <c r="G114" s="255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4" t="s">
        <v>468</v>
      </c>
      <c r="D115" s="182"/>
      <c r="E115" s="183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196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4" t="s">
        <v>513</v>
      </c>
      <c r="D116" s="182"/>
      <c r="E116" s="183">
        <v>6.8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1"/>
      <c r="D117" s="242"/>
      <c r="E117" s="242"/>
      <c r="F117" s="242"/>
      <c r="G117" s="242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67">
        <v>16</v>
      </c>
      <c r="B118" s="168" t="s">
        <v>514</v>
      </c>
      <c r="C118" s="178" t="s">
        <v>515</v>
      </c>
      <c r="D118" s="169" t="s">
        <v>232</v>
      </c>
      <c r="E118" s="170">
        <v>5.44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0">
        <v>0.36371999999999999</v>
      </c>
      <c r="O118" s="170">
        <f>ROUND(E118*N118,2)</f>
        <v>1.98</v>
      </c>
      <c r="P118" s="170">
        <v>0</v>
      </c>
      <c r="Q118" s="170">
        <f>ROUND(E118*P118,2)</f>
        <v>0</v>
      </c>
      <c r="R118" s="172"/>
      <c r="S118" s="172" t="s">
        <v>181</v>
      </c>
      <c r="T118" s="173" t="s">
        <v>158</v>
      </c>
      <c r="U118" s="158">
        <v>0.9</v>
      </c>
      <c r="V118" s="158">
        <f>ROUND(E118*U118,2)</f>
        <v>4.9000000000000004</v>
      </c>
      <c r="W118" s="158"/>
      <c r="X118" s="158" t="s">
        <v>193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194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4" t="s">
        <v>468</v>
      </c>
      <c r="D119" s="182"/>
      <c r="E119" s="183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4" t="s">
        <v>516</v>
      </c>
      <c r="D120" s="182"/>
      <c r="E120" s="183">
        <v>5.44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196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1"/>
      <c r="D121" s="242"/>
      <c r="E121" s="242"/>
      <c r="F121" s="242"/>
      <c r="G121" s="242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61" t="s">
        <v>152</v>
      </c>
      <c r="B122" s="162" t="s">
        <v>92</v>
      </c>
      <c r="C122" s="177" t="s">
        <v>93</v>
      </c>
      <c r="D122" s="163"/>
      <c r="E122" s="164"/>
      <c r="F122" s="165"/>
      <c r="G122" s="165">
        <f>SUMIF(AG123:AG151,"&lt;&gt;NOR",G123:G151)</f>
        <v>0</v>
      </c>
      <c r="H122" s="165"/>
      <c r="I122" s="165">
        <f>SUM(I123:I151)</f>
        <v>0</v>
      </c>
      <c r="J122" s="165"/>
      <c r="K122" s="165">
        <f>SUM(K123:K151)</f>
        <v>0</v>
      </c>
      <c r="L122" s="165"/>
      <c r="M122" s="165">
        <f>SUM(M123:M151)</f>
        <v>0</v>
      </c>
      <c r="N122" s="164"/>
      <c r="O122" s="164">
        <f>SUM(O123:O151)</f>
        <v>14.09</v>
      </c>
      <c r="P122" s="164"/>
      <c r="Q122" s="164">
        <f>SUM(Q123:Q151)</f>
        <v>0</v>
      </c>
      <c r="R122" s="165"/>
      <c r="S122" s="165"/>
      <c r="T122" s="166"/>
      <c r="U122" s="160"/>
      <c r="V122" s="160">
        <f>SUM(V123:V151)</f>
        <v>31.5</v>
      </c>
      <c r="W122" s="160"/>
      <c r="X122" s="160"/>
      <c r="AG122" t="s">
        <v>153</v>
      </c>
    </row>
    <row r="123" spans="1:60" ht="30.6" outlineLevel="1" x14ac:dyDescent="0.25">
      <c r="A123" s="167">
        <v>17</v>
      </c>
      <c r="B123" s="168" t="s">
        <v>517</v>
      </c>
      <c r="C123" s="178" t="s">
        <v>518</v>
      </c>
      <c r="D123" s="169" t="s">
        <v>214</v>
      </c>
      <c r="E123" s="170">
        <v>2.8174999999999999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0">
        <v>2.5251399999999999</v>
      </c>
      <c r="O123" s="170">
        <f>ROUND(E123*N123,2)</f>
        <v>7.11</v>
      </c>
      <c r="P123" s="170">
        <v>0</v>
      </c>
      <c r="Q123" s="170">
        <f>ROUND(E123*P123,2)</f>
        <v>0</v>
      </c>
      <c r="R123" s="172" t="s">
        <v>479</v>
      </c>
      <c r="S123" s="172" t="s">
        <v>157</v>
      </c>
      <c r="T123" s="173" t="s">
        <v>157</v>
      </c>
      <c r="U123" s="158">
        <v>0.98699999999999999</v>
      </c>
      <c r="V123" s="158">
        <f>ROUND(E123*U123,2)</f>
        <v>2.78</v>
      </c>
      <c r="W123" s="158"/>
      <c r="X123" s="158" t="s">
        <v>193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194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4" t="s">
        <v>466</v>
      </c>
      <c r="D124" s="182"/>
      <c r="E124" s="183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4" t="s">
        <v>519</v>
      </c>
      <c r="D125" s="182"/>
      <c r="E125" s="183">
        <v>2.8174999999999999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196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41"/>
      <c r="D126" s="242"/>
      <c r="E126" s="242"/>
      <c r="F126" s="242"/>
      <c r="G126" s="242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67">
        <v>18</v>
      </c>
      <c r="B127" s="168" t="s">
        <v>520</v>
      </c>
      <c r="C127" s="178" t="s">
        <v>521</v>
      </c>
      <c r="D127" s="169" t="s">
        <v>232</v>
      </c>
      <c r="E127" s="170">
        <v>24.5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0">
        <v>2.2699999999999999E-3</v>
      </c>
      <c r="O127" s="170">
        <f>ROUND(E127*N127,2)</f>
        <v>0.06</v>
      </c>
      <c r="P127" s="170">
        <v>0</v>
      </c>
      <c r="Q127" s="170">
        <f>ROUND(E127*P127,2)</f>
        <v>0</v>
      </c>
      <c r="R127" s="172" t="s">
        <v>479</v>
      </c>
      <c r="S127" s="172" t="s">
        <v>157</v>
      </c>
      <c r="T127" s="173" t="s">
        <v>157</v>
      </c>
      <c r="U127" s="158">
        <v>0.38600000000000001</v>
      </c>
      <c r="V127" s="158">
        <f>ROUND(E127*U127,2)</f>
        <v>9.4600000000000009</v>
      </c>
      <c r="W127" s="158"/>
      <c r="X127" s="158" t="s">
        <v>193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194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54" t="s">
        <v>522</v>
      </c>
      <c r="D128" s="255"/>
      <c r="E128" s="255"/>
      <c r="F128" s="255"/>
      <c r="G128" s="25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74" t="str">
        <f>C128</f>
        <v>výšky do 4 m se zesílením dna bednění podle hodnoty zatížení betonovou směsí a výztuží. Bez pomocného lešení.</v>
      </c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4" t="s">
        <v>466</v>
      </c>
      <c r="D129" s="182"/>
      <c r="E129" s="183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196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4" t="s">
        <v>523</v>
      </c>
      <c r="D130" s="182"/>
      <c r="E130" s="183">
        <v>24.5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196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1"/>
      <c r="D131" s="242"/>
      <c r="E131" s="242"/>
      <c r="F131" s="242"/>
      <c r="G131" s="242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67">
        <v>19</v>
      </c>
      <c r="B132" s="168" t="s">
        <v>524</v>
      </c>
      <c r="C132" s="178" t="s">
        <v>525</v>
      </c>
      <c r="D132" s="169" t="s">
        <v>232</v>
      </c>
      <c r="E132" s="170">
        <v>24.5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0">
        <v>0</v>
      </c>
      <c r="O132" s="170">
        <f>ROUND(E132*N132,2)</f>
        <v>0</v>
      </c>
      <c r="P132" s="170">
        <v>0</v>
      </c>
      <c r="Q132" s="170">
        <f>ROUND(E132*P132,2)</f>
        <v>0</v>
      </c>
      <c r="R132" s="172" t="s">
        <v>479</v>
      </c>
      <c r="S132" s="172" t="s">
        <v>157</v>
      </c>
      <c r="T132" s="173" t="s">
        <v>157</v>
      </c>
      <c r="U132" s="158">
        <v>0.13</v>
      </c>
      <c r="V132" s="158">
        <f>ROUND(E132*U132,2)</f>
        <v>3.19</v>
      </c>
      <c r="W132" s="158"/>
      <c r="X132" s="158" t="s">
        <v>193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194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54" t="s">
        <v>522</v>
      </c>
      <c r="D133" s="255"/>
      <c r="E133" s="255"/>
      <c r="F133" s="255"/>
      <c r="G133" s="255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218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74" t="str">
        <f>C133</f>
        <v>výšky do 4 m se zesílením dna bednění podle hodnoty zatížení betonovou směsí a výztuží. Bez pomocného lešení.</v>
      </c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4" t="s">
        <v>466</v>
      </c>
      <c r="D134" s="182"/>
      <c r="E134" s="183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196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4" t="s">
        <v>523</v>
      </c>
      <c r="D135" s="182"/>
      <c r="E135" s="183">
        <v>24.5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196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1"/>
      <c r="D136" s="242"/>
      <c r="E136" s="242"/>
      <c r="F136" s="242"/>
      <c r="G136" s="242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 x14ac:dyDescent="0.25">
      <c r="A137" s="167">
        <v>20</v>
      </c>
      <c r="B137" s="168" t="s">
        <v>526</v>
      </c>
      <c r="C137" s="178" t="s">
        <v>527</v>
      </c>
      <c r="D137" s="169" t="s">
        <v>232</v>
      </c>
      <c r="E137" s="170">
        <v>24.5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0">
        <v>1.0370000000000001E-2</v>
      </c>
      <c r="O137" s="170">
        <f>ROUND(E137*N137,2)</f>
        <v>0.25</v>
      </c>
      <c r="P137" s="170">
        <v>0</v>
      </c>
      <c r="Q137" s="170">
        <f>ROUND(E137*P137,2)</f>
        <v>0</v>
      </c>
      <c r="R137" s="172" t="s">
        <v>479</v>
      </c>
      <c r="S137" s="172" t="s">
        <v>157</v>
      </c>
      <c r="T137" s="173" t="s">
        <v>157</v>
      </c>
      <c r="U137" s="158">
        <v>0.13</v>
      </c>
      <c r="V137" s="158">
        <f>ROUND(E137*U137,2)</f>
        <v>3.19</v>
      </c>
      <c r="W137" s="158"/>
      <c r="X137" s="158" t="s">
        <v>193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194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1" outlineLevel="1" x14ac:dyDescent="0.25">
      <c r="A138" s="154"/>
      <c r="B138" s="155"/>
      <c r="C138" s="254" t="s">
        <v>528</v>
      </c>
      <c r="D138" s="255"/>
      <c r="E138" s="255"/>
      <c r="F138" s="255"/>
      <c r="G138" s="255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74" t="str">
        <f>C138</f>
        <v>otevřeného podhledu, bez podpěrné konstrukce, s osazením na sucho na zdech do připravených ozubů, popř. na rovných zdech, trámech, průvlacích, nebo do traverz, bez úpravy povrchu plechů, s pomocným lešením.</v>
      </c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4" t="s">
        <v>466</v>
      </c>
      <c r="D139" s="182"/>
      <c r="E139" s="183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196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4" t="s">
        <v>523</v>
      </c>
      <c r="D140" s="182"/>
      <c r="E140" s="183">
        <v>24.5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196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241"/>
      <c r="D141" s="242"/>
      <c r="E141" s="242"/>
      <c r="F141" s="242"/>
      <c r="G141" s="242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67">
        <v>21</v>
      </c>
      <c r="B142" s="168" t="s">
        <v>529</v>
      </c>
      <c r="C142" s="178" t="s">
        <v>530</v>
      </c>
      <c r="D142" s="169" t="s">
        <v>301</v>
      </c>
      <c r="E142" s="170">
        <v>0.84652000000000005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0">
        <v>1.0554399999999999</v>
      </c>
      <c r="O142" s="170">
        <f>ROUND(E142*N142,2)</f>
        <v>0.89</v>
      </c>
      <c r="P142" s="170">
        <v>0</v>
      </c>
      <c r="Q142" s="170">
        <f>ROUND(E142*P142,2)</f>
        <v>0</v>
      </c>
      <c r="R142" s="172" t="s">
        <v>479</v>
      </c>
      <c r="S142" s="172" t="s">
        <v>157</v>
      </c>
      <c r="T142" s="173" t="s">
        <v>157</v>
      </c>
      <c r="U142" s="158">
        <v>15.211</v>
      </c>
      <c r="V142" s="158">
        <f>ROUND(E142*U142,2)</f>
        <v>12.88</v>
      </c>
      <c r="W142" s="158"/>
      <c r="X142" s="158" t="s">
        <v>193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194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1" outlineLevel="1" x14ac:dyDescent="0.25">
      <c r="A143" s="154"/>
      <c r="B143" s="155"/>
      <c r="C143" s="254" t="s">
        <v>531</v>
      </c>
      <c r="D143" s="255"/>
      <c r="E143" s="255"/>
      <c r="F143" s="255"/>
      <c r="G143" s="255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74" t="str">
        <f>C143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4" t="s">
        <v>466</v>
      </c>
      <c r="D144" s="182"/>
      <c r="E144" s="183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4" t="s">
        <v>532</v>
      </c>
      <c r="D145" s="182"/>
      <c r="E145" s="183">
        <v>0.84652000000000005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196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1"/>
      <c r="D146" s="242"/>
      <c r="E146" s="242"/>
      <c r="F146" s="242"/>
      <c r="G146" s="242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 x14ac:dyDescent="0.25">
      <c r="A147" s="167">
        <v>22</v>
      </c>
      <c r="B147" s="168" t="s">
        <v>533</v>
      </c>
      <c r="C147" s="178" t="s">
        <v>534</v>
      </c>
      <c r="D147" s="169" t="s">
        <v>232</v>
      </c>
      <c r="E147" s="170">
        <v>12.89865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0">
        <v>0.44782</v>
      </c>
      <c r="O147" s="170">
        <f>ROUND(E147*N147,2)</f>
        <v>5.78</v>
      </c>
      <c r="P147" s="170">
        <v>0</v>
      </c>
      <c r="Q147" s="170">
        <f>ROUND(E147*P147,2)</f>
        <v>0</v>
      </c>
      <c r="R147" s="172" t="s">
        <v>247</v>
      </c>
      <c r="S147" s="172" t="s">
        <v>157</v>
      </c>
      <c r="T147" s="173" t="s">
        <v>157</v>
      </c>
      <c r="U147" s="158">
        <v>0</v>
      </c>
      <c r="V147" s="158">
        <f>ROUND(E147*U147,2)</f>
        <v>0</v>
      </c>
      <c r="W147" s="158"/>
      <c r="X147" s="158" t="s">
        <v>249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250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54" t="s">
        <v>535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74" t="str">
        <f>C148</f>
        <v>beton stropů deskových, výztuž z betonářské oceli 11 375, bednění stropů deskových plných rovných, podpěrná konstrukce stropů výšky do 6 m.</v>
      </c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4" t="s">
        <v>536</v>
      </c>
      <c r="D149" s="182"/>
      <c r="E149" s="183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196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4" t="s">
        <v>537</v>
      </c>
      <c r="D150" s="182"/>
      <c r="E150" s="183">
        <v>12.89865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41"/>
      <c r="D151" s="242"/>
      <c r="E151" s="242"/>
      <c r="F151" s="242"/>
      <c r="G151" s="242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5">
      <c r="A152" s="161" t="s">
        <v>152</v>
      </c>
      <c r="B152" s="162" t="s">
        <v>98</v>
      </c>
      <c r="C152" s="177" t="s">
        <v>99</v>
      </c>
      <c r="D152" s="163"/>
      <c r="E152" s="164"/>
      <c r="F152" s="165"/>
      <c r="G152" s="165">
        <f>SUMIF(AG153:AG157,"&lt;&gt;NOR",G153:G157)</f>
        <v>0</v>
      </c>
      <c r="H152" s="165"/>
      <c r="I152" s="165">
        <f>SUM(I153:I157)</f>
        <v>0</v>
      </c>
      <c r="J152" s="165"/>
      <c r="K152" s="165">
        <f>SUM(K153:K157)</f>
        <v>0</v>
      </c>
      <c r="L152" s="165"/>
      <c r="M152" s="165">
        <f>SUM(M153:M157)</f>
        <v>0</v>
      </c>
      <c r="N152" s="164"/>
      <c r="O152" s="164">
        <f>SUM(O153:O157)</f>
        <v>2.29</v>
      </c>
      <c r="P152" s="164"/>
      <c r="Q152" s="164">
        <f>SUM(Q153:Q157)</f>
        <v>0</v>
      </c>
      <c r="R152" s="165"/>
      <c r="S152" s="165"/>
      <c r="T152" s="166"/>
      <c r="U152" s="160"/>
      <c r="V152" s="160">
        <f>SUM(V153:V157)</f>
        <v>2.63</v>
      </c>
      <c r="W152" s="160"/>
      <c r="X152" s="160"/>
      <c r="AG152" t="s">
        <v>153</v>
      </c>
    </row>
    <row r="153" spans="1:60" outlineLevel="1" x14ac:dyDescent="0.25">
      <c r="A153" s="167">
        <v>23</v>
      </c>
      <c r="B153" s="168" t="s">
        <v>538</v>
      </c>
      <c r="C153" s="178" t="s">
        <v>539</v>
      </c>
      <c r="D153" s="169" t="s">
        <v>214</v>
      </c>
      <c r="E153" s="170">
        <v>1.4339999999999999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0">
        <v>1.6</v>
      </c>
      <c r="O153" s="170">
        <f>ROUND(E153*N153,2)</f>
        <v>2.29</v>
      </c>
      <c r="P153" s="170">
        <v>0</v>
      </c>
      <c r="Q153" s="170">
        <f>ROUND(E153*P153,2)</f>
        <v>0</v>
      </c>
      <c r="R153" s="172" t="s">
        <v>479</v>
      </c>
      <c r="S153" s="172" t="s">
        <v>157</v>
      </c>
      <c r="T153" s="173" t="s">
        <v>157</v>
      </c>
      <c r="U153" s="158">
        <v>1.8360000000000001</v>
      </c>
      <c r="V153" s="158">
        <f>ROUND(E153*U153,2)</f>
        <v>2.63</v>
      </c>
      <c r="W153" s="158"/>
      <c r="X153" s="158" t="s">
        <v>193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194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54" t="s">
        <v>540</v>
      </c>
      <c r="D154" s="255"/>
      <c r="E154" s="255"/>
      <c r="F154" s="255"/>
      <c r="G154" s="255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74" t="str">
        <f>C154</f>
        <v>pod mazaniny a dlažby, popř. na plochých střechách, vodorovný nebo ve spádu, s udusáním a urovnáním povrchu,</v>
      </c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4" t="s">
        <v>466</v>
      </c>
      <c r="D155" s="182"/>
      <c r="E155" s="183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196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4" t="s">
        <v>541</v>
      </c>
      <c r="D156" s="182"/>
      <c r="E156" s="183">
        <v>1.4339999999999999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241"/>
      <c r="D157" s="242"/>
      <c r="E157" s="242"/>
      <c r="F157" s="242"/>
      <c r="G157" s="242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5">
      <c r="A158" s="161" t="s">
        <v>152</v>
      </c>
      <c r="B158" s="162" t="s">
        <v>100</v>
      </c>
      <c r="C158" s="177" t="s">
        <v>101</v>
      </c>
      <c r="D158" s="163"/>
      <c r="E158" s="164"/>
      <c r="F158" s="165"/>
      <c r="G158" s="165">
        <f>SUMIF(AG159:AG162,"&lt;&gt;NOR",G159:G162)</f>
        <v>0</v>
      </c>
      <c r="H158" s="165"/>
      <c r="I158" s="165">
        <f>SUM(I159:I162)</f>
        <v>0</v>
      </c>
      <c r="J158" s="165"/>
      <c r="K158" s="165">
        <f>SUM(K159:K162)</f>
        <v>0</v>
      </c>
      <c r="L158" s="165"/>
      <c r="M158" s="165">
        <f>SUM(M159:M162)</f>
        <v>0</v>
      </c>
      <c r="N158" s="164"/>
      <c r="O158" s="164">
        <f>SUM(O159:O162)</f>
        <v>0.05</v>
      </c>
      <c r="P158" s="164"/>
      <c r="Q158" s="164">
        <f>SUM(Q159:Q162)</f>
        <v>0</v>
      </c>
      <c r="R158" s="165"/>
      <c r="S158" s="165"/>
      <c r="T158" s="166"/>
      <c r="U158" s="160"/>
      <c r="V158" s="160">
        <f>SUM(V159:V162)</f>
        <v>1.0900000000000001</v>
      </c>
      <c r="W158" s="160"/>
      <c r="X158" s="160"/>
      <c r="AG158" t="s">
        <v>153</v>
      </c>
    </row>
    <row r="159" spans="1:60" ht="20.399999999999999" outlineLevel="1" x14ac:dyDescent="0.25">
      <c r="A159" s="167">
        <v>24</v>
      </c>
      <c r="B159" s="168" t="s">
        <v>542</v>
      </c>
      <c r="C159" s="178" t="s">
        <v>543</v>
      </c>
      <c r="D159" s="169" t="s">
        <v>246</v>
      </c>
      <c r="E159" s="170">
        <v>1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0">
        <v>4.7620000000000003E-2</v>
      </c>
      <c r="O159" s="170">
        <f>ROUND(E159*N159,2)</f>
        <v>0.05</v>
      </c>
      <c r="P159" s="170">
        <v>0</v>
      </c>
      <c r="Q159" s="170">
        <f>ROUND(E159*P159,2)</f>
        <v>0</v>
      </c>
      <c r="R159" s="172" t="s">
        <v>544</v>
      </c>
      <c r="S159" s="172" t="s">
        <v>157</v>
      </c>
      <c r="T159" s="173" t="s">
        <v>157</v>
      </c>
      <c r="U159" s="158">
        <v>1.0940000000000001</v>
      </c>
      <c r="V159" s="158">
        <f>ROUND(E159*U159,2)</f>
        <v>1.0900000000000001</v>
      </c>
      <c r="W159" s="158"/>
      <c r="X159" s="158" t="s">
        <v>193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194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4" t="s">
        <v>536</v>
      </c>
      <c r="D160" s="182"/>
      <c r="E160" s="183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196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84" t="s">
        <v>84</v>
      </c>
      <c r="D161" s="182"/>
      <c r="E161" s="183">
        <v>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41"/>
      <c r="D162" s="242"/>
      <c r="E162" s="242"/>
      <c r="F162" s="242"/>
      <c r="G162" s="242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5">
      <c r="A163" s="161" t="s">
        <v>152</v>
      </c>
      <c r="B163" s="162" t="s">
        <v>104</v>
      </c>
      <c r="C163" s="177" t="s">
        <v>105</v>
      </c>
      <c r="D163" s="163"/>
      <c r="E163" s="164"/>
      <c r="F163" s="165"/>
      <c r="G163" s="165">
        <f>SUMIF(AG164:AG177,"&lt;&gt;NOR",G164:G177)</f>
        <v>0</v>
      </c>
      <c r="H163" s="165"/>
      <c r="I163" s="165">
        <f>SUM(I164:I177)</f>
        <v>0</v>
      </c>
      <c r="J163" s="165"/>
      <c r="K163" s="165">
        <f>SUM(K164:K177)</f>
        <v>0</v>
      </c>
      <c r="L163" s="165"/>
      <c r="M163" s="165">
        <f>SUM(M164:M177)</f>
        <v>0</v>
      </c>
      <c r="N163" s="164"/>
      <c r="O163" s="164">
        <f>SUM(O164:O177)</f>
        <v>0.18000000000000002</v>
      </c>
      <c r="P163" s="164"/>
      <c r="Q163" s="164">
        <f>SUM(Q164:Q177)</f>
        <v>16.45</v>
      </c>
      <c r="R163" s="165"/>
      <c r="S163" s="165"/>
      <c r="T163" s="166"/>
      <c r="U163" s="160"/>
      <c r="V163" s="160">
        <f>SUM(V164:V177)</f>
        <v>18.399999999999999</v>
      </c>
      <c r="W163" s="160"/>
      <c r="X163" s="160"/>
      <c r="AG163" t="s">
        <v>153</v>
      </c>
    </row>
    <row r="164" spans="1:60" outlineLevel="1" x14ac:dyDescent="0.25">
      <c r="A164" s="167">
        <v>25</v>
      </c>
      <c r="B164" s="168" t="s">
        <v>545</v>
      </c>
      <c r="C164" s="178" t="s">
        <v>546</v>
      </c>
      <c r="D164" s="169" t="s">
        <v>214</v>
      </c>
      <c r="E164" s="170">
        <v>0.96740000000000004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0">
        <v>6.6600000000000001E-3</v>
      </c>
      <c r="O164" s="170">
        <f>ROUND(E164*N164,2)</f>
        <v>0.01</v>
      </c>
      <c r="P164" s="170">
        <v>2.4</v>
      </c>
      <c r="Q164" s="170">
        <f>ROUND(E164*P164,2)</f>
        <v>2.3199999999999998</v>
      </c>
      <c r="R164" s="172" t="s">
        <v>439</v>
      </c>
      <c r="S164" s="172" t="s">
        <v>157</v>
      </c>
      <c r="T164" s="173" t="s">
        <v>157</v>
      </c>
      <c r="U164" s="158">
        <v>6.72</v>
      </c>
      <c r="V164" s="158">
        <f>ROUND(E164*U164,2)</f>
        <v>6.5</v>
      </c>
      <c r="W164" s="158"/>
      <c r="X164" s="158" t="s">
        <v>193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194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254" t="s">
        <v>547</v>
      </c>
      <c r="D165" s="255"/>
      <c r="E165" s="255"/>
      <c r="F165" s="255"/>
      <c r="G165" s="25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4" t="s">
        <v>536</v>
      </c>
      <c r="D166" s="182"/>
      <c r="E166" s="183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196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4" t="s">
        <v>548</v>
      </c>
      <c r="D167" s="182"/>
      <c r="E167" s="183">
        <v>0.96740000000000004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196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241"/>
      <c r="D168" s="242"/>
      <c r="E168" s="242"/>
      <c r="F168" s="242"/>
      <c r="G168" s="242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.399999999999999" outlineLevel="1" x14ac:dyDescent="0.25">
      <c r="A169" s="167">
        <v>26</v>
      </c>
      <c r="B169" s="168" t="s">
        <v>549</v>
      </c>
      <c r="C169" s="178" t="s">
        <v>550</v>
      </c>
      <c r="D169" s="169" t="s">
        <v>246</v>
      </c>
      <c r="E169" s="170">
        <v>1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0">
        <v>0</v>
      </c>
      <c r="O169" s="170">
        <f>ROUND(E169*N169,2)</f>
        <v>0</v>
      </c>
      <c r="P169" s="170">
        <v>4.4999999999999998E-2</v>
      </c>
      <c r="Q169" s="170">
        <f>ROUND(E169*P169,2)</f>
        <v>0.05</v>
      </c>
      <c r="R169" s="172" t="s">
        <v>439</v>
      </c>
      <c r="S169" s="172" t="s">
        <v>157</v>
      </c>
      <c r="T169" s="173" t="s">
        <v>157</v>
      </c>
      <c r="U169" s="158">
        <v>0.26</v>
      </c>
      <c r="V169" s="158">
        <f>ROUND(E169*U169,2)</f>
        <v>0.26</v>
      </c>
      <c r="W169" s="158"/>
      <c r="X169" s="158" t="s">
        <v>193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194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4" t="s">
        <v>536</v>
      </c>
      <c r="D170" s="182"/>
      <c r="E170" s="183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4" t="s">
        <v>84</v>
      </c>
      <c r="D171" s="182"/>
      <c r="E171" s="183">
        <v>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196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1"/>
      <c r="D172" s="242"/>
      <c r="E172" s="242"/>
      <c r="F172" s="242"/>
      <c r="G172" s="242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67">
        <v>27</v>
      </c>
      <c r="B173" s="168" t="s">
        <v>551</v>
      </c>
      <c r="C173" s="178" t="s">
        <v>552</v>
      </c>
      <c r="D173" s="169" t="s">
        <v>214</v>
      </c>
      <c r="E173" s="170">
        <v>6.125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0">
        <v>2.7320000000000001E-2</v>
      </c>
      <c r="O173" s="170">
        <f>ROUND(E173*N173,2)</f>
        <v>0.17</v>
      </c>
      <c r="P173" s="170">
        <v>2.298</v>
      </c>
      <c r="Q173" s="170">
        <f>ROUND(E173*P173,2)</f>
        <v>14.08</v>
      </c>
      <c r="R173" s="172"/>
      <c r="S173" s="172" t="s">
        <v>181</v>
      </c>
      <c r="T173" s="173" t="s">
        <v>158</v>
      </c>
      <c r="U173" s="158">
        <v>1.9</v>
      </c>
      <c r="V173" s="158">
        <f>ROUND(E173*U173,2)</f>
        <v>11.64</v>
      </c>
      <c r="W173" s="158"/>
      <c r="X173" s="158" t="s">
        <v>193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194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4" t="s">
        <v>466</v>
      </c>
      <c r="D174" s="182"/>
      <c r="E174" s="183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196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4" t="s">
        <v>553</v>
      </c>
      <c r="D175" s="182"/>
      <c r="E175" s="183">
        <v>1.125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4" t="s">
        <v>554</v>
      </c>
      <c r="D176" s="182"/>
      <c r="E176" s="183">
        <v>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196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41"/>
      <c r="D177" s="242"/>
      <c r="E177" s="242"/>
      <c r="F177" s="242"/>
      <c r="G177" s="242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x14ac:dyDescent="0.25">
      <c r="A178" s="161" t="s">
        <v>152</v>
      </c>
      <c r="B178" s="162" t="s">
        <v>106</v>
      </c>
      <c r="C178" s="177" t="s">
        <v>107</v>
      </c>
      <c r="D178" s="163"/>
      <c r="E178" s="164"/>
      <c r="F178" s="165"/>
      <c r="G178" s="165">
        <f>SUMIF(AG179:AG184,"&lt;&gt;NOR",G179:G184)</f>
        <v>0</v>
      </c>
      <c r="H178" s="165"/>
      <c r="I178" s="165">
        <f>SUM(I179:I184)</f>
        <v>0</v>
      </c>
      <c r="J178" s="165"/>
      <c r="K178" s="165">
        <f>SUM(K179:K184)</f>
        <v>0</v>
      </c>
      <c r="L178" s="165"/>
      <c r="M178" s="165">
        <f>SUM(M179:M184)</f>
        <v>0</v>
      </c>
      <c r="N178" s="164"/>
      <c r="O178" s="164">
        <f>SUM(O179:O184)</f>
        <v>0</v>
      </c>
      <c r="P178" s="164"/>
      <c r="Q178" s="164">
        <f>SUM(Q179:Q184)</f>
        <v>0</v>
      </c>
      <c r="R178" s="165"/>
      <c r="S178" s="165"/>
      <c r="T178" s="166"/>
      <c r="U178" s="160"/>
      <c r="V178" s="160">
        <f>SUM(V179:V184)</f>
        <v>42.59</v>
      </c>
      <c r="W178" s="160"/>
      <c r="X178" s="160"/>
      <c r="AG178" t="s">
        <v>153</v>
      </c>
    </row>
    <row r="179" spans="1:60" outlineLevel="1" x14ac:dyDescent="0.25">
      <c r="A179" s="167">
        <v>28</v>
      </c>
      <c r="B179" s="168" t="s">
        <v>555</v>
      </c>
      <c r="C179" s="178" t="s">
        <v>556</v>
      </c>
      <c r="D179" s="169" t="s">
        <v>301</v>
      </c>
      <c r="E179" s="170">
        <v>69.93186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0">
        <v>0</v>
      </c>
      <c r="O179" s="170">
        <f>ROUND(E179*N179,2)</f>
        <v>0</v>
      </c>
      <c r="P179" s="170">
        <v>0</v>
      </c>
      <c r="Q179" s="170">
        <f>ROUND(E179*P179,2)</f>
        <v>0</v>
      </c>
      <c r="R179" s="172" t="s">
        <v>506</v>
      </c>
      <c r="S179" s="172" t="s">
        <v>157</v>
      </c>
      <c r="T179" s="173" t="s">
        <v>157</v>
      </c>
      <c r="U179" s="158">
        <v>0.60899999999999999</v>
      </c>
      <c r="V179" s="158">
        <f>ROUND(E179*U179,2)</f>
        <v>42.59</v>
      </c>
      <c r="W179" s="158"/>
      <c r="X179" s="158" t="s">
        <v>444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445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1" outlineLevel="1" x14ac:dyDescent="0.25">
      <c r="A180" s="154"/>
      <c r="B180" s="155"/>
      <c r="C180" s="254" t="s">
        <v>557</v>
      </c>
      <c r="D180" s="255"/>
      <c r="E180" s="255"/>
      <c r="F180" s="255"/>
      <c r="G180" s="25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218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74" t="str">
        <f>C180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4" t="s">
        <v>447</v>
      </c>
      <c r="D181" s="182"/>
      <c r="E181" s="183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196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4" t="s">
        <v>558</v>
      </c>
      <c r="D182" s="182"/>
      <c r="E182" s="183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196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4" t="s">
        <v>559</v>
      </c>
      <c r="D183" s="182"/>
      <c r="E183" s="183">
        <v>69.93186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196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1"/>
      <c r="D184" s="242"/>
      <c r="E184" s="242"/>
      <c r="F184" s="242"/>
      <c r="G184" s="242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5">
      <c r="A185" s="161" t="s">
        <v>152</v>
      </c>
      <c r="B185" s="162" t="s">
        <v>108</v>
      </c>
      <c r="C185" s="177" t="s">
        <v>109</v>
      </c>
      <c r="D185" s="163"/>
      <c r="E185" s="164"/>
      <c r="F185" s="165"/>
      <c r="G185" s="165">
        <f>SUMIF(AG186:AG200,"&lt;&gt;NOR",G186:G200)</f>
        <v>0</v>
      </c>
      <c r="H185" s="165"/>
      <c r="I185" s="165">
        <f>SUM(I186:I200)</f>
        <v>0</v>
      </c>
      <c r="J185" s="165"/>
      <c r="K185" s="165">
        <f>SUM(K186:K200)</f>
        <v>0</v>
      </c>
      <c r="L185" s="165"/>
      <c r="M185" s="165">
        <f>SUM(M186:M200)</f>
        <v>0</v>
      </c>
      <c r="N185" s="164"/>
      <c r="O185" s="164">
        <f>SUM(O186:O200)</f>
        <v>0.06</v>
      </c>
      <c r="P185" s="164"/>
      <c r="Q185" s="164">
        <f>SUM(Q186:Q200)</f>
        <v>0</v>
      </c>
      <c r="R185" s="165"/>
      <c r="S185" s="165"/>
      <c r="T185" s="166"/>
      <c r="U185" s="160"/>
      <c r="V185" s="160">
        <f>SUM(V186:V200)</f>
        <v>18.010000000000002</v>
      </c>
      <c r="W185" s="160"/>
      <c r="X185" s="160"/>
      <c r="AG185" t="s">
        <v>153</v>
      </c>
    </row>
    <row r="186" spans="1:60" ht="20.399999999999999" outlineLevel="1" x14ac:dyDescent="0.25">
      <c r="A186" s="167">
        <v>29</v>
      </c>
      <c r="B186" s="168" t="s">
        <v>560</v>
      </c>
      <c r="C186" s="178" t="s">
        <v>561</v>
      </c>
      <c r="D186" s="169" t="s">
        <v>232</v>
      </c>
      <c r="E186" s="170">
        <v>52.96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0">
        <v>8.0000000000000007E-5</v>
      </c>
      <c r="O186" s="170">
        <f>ROUND(E186*N186,2)</f>
        <v>0</v>
      </c>
      <c r="P186" s="170">
        <v>0</v>
      </c>
      <c r="Q186" s="170">
        <f>ROUND(E186*P186,2)</f>
        <v>0</v>
      </c>
      <c r="R186" s="172" t="s">
        <v>562</v>
      </c>
      <c r="S186" s="172" t="s">
        <v>157</v>
      </c>
      <c r="T186" s="173" t="s">
        <v>157</v>
      </c>
      <c r="U186" s="158">
        <v>0.34</v>
      </c>
      <c r="V186" s="158">
        <f>ROUND(E186*U186,2)</f>
        <v>18.010000000000002</v>
      </c>
      <c r="W186" s="158"/>
      <c r="X186" s="158" t="s">
        <v>193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194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4" t="s">
        <v>563</v>
      </c>
      <c r="D187" s="182"/>
      <c r="E187" s="183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196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4" t="s">
        <v>564</v>
      </c>
      <c r="D188" s="182"/>
      <c r="E188" s="183">
        <v>41.4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196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84" t="s">
        <v>468</v>
      </c>
      <c r="D189" s="182"/>
      <c r="E189" s="183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196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4" t="s">
        <v>565</v>
      </c>
      <c r="D190" s="182"/>
      <c r="E190" s="183">
        <v>11.56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196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241"/>
      <c r="D191" s="242"/>
      <c r="E191" s="242"/>
      <c r="F191" s="242"/>
      <c r="G191" s="242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.399999999999999" outlineLevel="1" x14ac:dyDescent="0.25">
      <c r="A192" s="167">
        <v>30</v>
      </c>
      <c r="B192" s="168" t="s">
        <v>566</v>
      </c>
      <c r="C192" s="178" t="s">
        <v>567</v>
      </c>
      <c r="D192" s="169" t="s">
        <v>232</v>
      </c>
      <c r="E192" s="170">
        <v>60.904000000000003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0">
        <v>1E-3</v>
      </c>
      <c r="O192" s="170">
        <f>ROUND(E192*N192,2)</f>
        <v>0.06</v>
      </c>
      <c r="P192" s="170">
        <v>0</v>
      </c>
      <c r="Q192" s="170">
        <f>ROUND(E192*P192,2)</f>
        <v>0</v>
      </c>
      <c r="R192" s="172" t="s">
        <v>334</v>
      </c>
      <c r="S192" s="172" t="s">
        <v>157</v>
      </c>
      <c r="T192" s="173" t="s">
        <v>157</v>
      </c>
      <c r="U192" s="158">
        <v>0</v>
      </c>
      <c r="V192" s="158">
        <f>ROUND(E192*U192,2)</f>
        <v>0</v>
      </c>
      <c r="W192" s="158"/>
      <c r="X192" s="158" t="s">
        <v>302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303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84" t="s">
        <v>563</v>
      </c>
      <c r="D193" s="182"/>
      <c r="E193" s="183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84" t="s">
        <v>568</v>
      </c>
      <c r="D194" s="182"/>
      <c r="E194" s="183">
        <v>47.61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196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4" t="s">
        <v>468</v>
      </c>
      <c r="D195" s="182"/>
      <c r="E195" s="183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196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4" t="s">
        <v>569</v>
      </c>
      <c r="D196" s="182"/>
      <c r="E196" s="183">
        <v>13.294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196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241"/>
      <c r="D197" s="242"/>
      <c r="E197" s="242"/>
      <c r="F197" s="242"/>
      <c r="G197" s="242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>
        <v>31</v>
      </c>
      <c r="B198" s="155" t="s">
        <v>570</v>
      </c>
      <c r="C198" s="185" t="s">
        <v>571</v>
      </c>
      <c r="D198" s="156" t="s">
        <v>0</v>
      </c>
      <c r="E198" s="175"/>
      <c r="F198" s="159"/>
      <c r="G198" s="158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7">
        <v>0</v>
      </c>
      <c r="O198" s="157">
        <f>ROUND(E198*N198,2)</f>
        <v>0</v>
      </c>
      <c r="P198" s="157">
        <v>0</v>
      </c>
      <c r="Q198" s="157">
        <f>ROUND(E198*P198,2)</f>
        <v>0</v>
      </c>
      <c r="R198" s="158" t="s">
        <v>562</v>
      </c>
      <c r="S198" s="158" t="s">
        <v>157</v>
      </c>
      <c r="T198" s="158" t="s">
        <v>157</v>
      </c>
      <c r="U198" s="158">
        <v>0</v>
      </c>
      <c r="V198" s="158">
        <f>ROUND(E198*U198,2)</f>
        <v>0</v>
      </c>
      <c r="W198" s="158"/>
      <c r="X198" s="158" t="s">
        <v>444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445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58" t="s">
        <v>572</v>
      </c>
      <c r="D199" s="259"/>
      <c r="E199" s="259"/>
      <c r="F199" s="259"/>
      <c r="G199" s="259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241"/>
      <c r="D200" s="242"/>
      <c r="E200" s="242"/>
      <c r="F200" s="242"/>
      <c r="G200" s="242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5">
      <c r="A201" s="161" t="s">
        <v>152</v>
      </c>
      <c r="B201" s="162" t="s">
        <v>110</v>
      </c>
      <c r="C201" s="177" t="s">
        <v>111</v>
      </c>
      <c r="D201" s="163"/>
      <c r="E201" s="164"/>
      <c r="F201" s="165"/>
      <c r="G201" s="165">
        <f>SUMIF(AG202:AG229,"&lt;&gt;NOR",G202:G229)</f>
        <v>0</v>
      </c>
      <c r="H201" s="165"/>
      <c r="I201" s="165">
        <f>SUM(I202:I229)</f>
        <v>0</v>
      </c>
      <c r="J201" s="165"/>
      <c r="K201" s="165">
        <f>SUM(K202:K229)</f>
        <v>0</v>
      </c>
      <c r="L201" s="165"/>
      <c r="M201" s="165">
        <f>SUM(M202:M229)</f>
        <v>0</v>
      </c>
      <c r="N201" s="164"/>
      <c r="O201" s="164">
        <f>SUM(O202:O229)</f>
        <v>0.72000000000000008</v>
      </c>
      <c r="P201" s="164"/>
      <c r="Q201" s="164">
        <f>SUM(Q202:Q229)</f>
        <v>0</v>
      </c>
      <c r="R201" s="165"/>
      <c r="S201" s="165"/>
      <c r="T201" s="166"/>
      <c r="U201" s="160"/>
      <c r="V201" s="160">
        <f>SUM(V202:V229)</f>
        <v>9.99</v>
      </c>
      <c r="W201" s="160"/>
      <c r="X201" s="160"/>
      <c r="AG201" t="s">
        <v>153</v>
      </c>
    </row>
    <row r="202" spans="1:60" outlineLevel="1" x14ac:dyDescent="0.25">
      <c r="A202" s="167">
        <v>32</v>
      </c>
      <c r="B202" s="168" t="s">
        <v>573</v>
      </c>
      <c r="C202" s="178" t="s">
        <v>574</v>
      </c>
      <c r="D202" s="169" t="s">
        <v>232</v>
      </c>
      <c r="E202" s="170">
        <v>24.5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0">
        <v>0</v>
      </c>
      <c r="O202" s="170">
        <f>ROUND(E202*N202,2)</f>
        <v>0</v>
      </c>
      <c r="P202" s="170">
        <v>0</v>
      </c>
      <c r="Q202" s="170">
        <f>ROUND(E202*P202,2)</f>
        <v>0</v>
      </c>
      <c r="R202" s="172" t="s">
        <v>562</v>
      </c>
      <c r="S202" s="172" t="s">
        <v>157</v>
      </c>
      <c r="T202" s="173" t="s">
        <v>157</v>
      </c>
      <c r="U202" s="158">
        <v>0.28999999999999998</v>
      </c>
      <c r="V202" s="158">
        <f>ROUND(E202*U202,2)</f>
        <v>7.11</v>
      </c>
      <c r="W202" s="158"/>
      <c r="X202" s="158" t="s">
        <v>193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194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84" t="s">
        <v>466</v>
      </c>
      <c r="D203" s="182"/>
      <c r="E203" s="183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196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4" t="s">
        <v>523</v>
      </c>
      <c r="D204" s="182"/>
      <c r="E204" s="183">
        <v>24.5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196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241"/>
      <c r="D205" s="242"/>
      <c r="E205" s="242"/>
      <c r="F205" s="242"/>
      <c r="G205" s="242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67">
        <v>33</v>
      </c>
      <c r="B206" s="168" t="s">
        <v>575</v>
      </c>
      <c r="C206" s="178" t="s">
        <v>576</v>
      </c>
      <c r="D206" s="169" t="s">
        <v>232</v>
      </c>
      <c r="E206" s="170">
        <v>24.5</v>
      </c>
      <c r="F206" s="171"/>
      <c r="G206" s="172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21</v>
      </c>
      <c r="M206" s="172">
        <f>G206*(1+L206/100)</f>
        <v>0</v>
      </c>
      <c r="N206" s="170">
        <v>3.0000000000000001E-5</v>
      </c>
      <c r="O206" s="170">
        <f>ROUND(E206*N206,2)</f>
        <v>0</v>
      </c>
      <c r="P206" s="170">
        <v>0</v>
      </c>
      <c r="Q206" s="170">
        <f>ROUND(E206*P206,2)</f>
        <v>0</v>
      </c>
      <c r="R206" s="172" t="s">
        <v>562</v>
      </c>
      <c r="S206" s="172" t="s">
        <v>157</v>
      </c>
      <c r="T206" s="173" t="s">
        <v>157</v>
      </c>
      <c r="U206" s="158">
        <v>0.11765</v>
      </c>
      <c r="V206" s="158">
        <f>ROUND(E206*U206,2)</f>
        <v>2.88</v>
      </c>
      <c r="W206" s="158"/>
      <c r="X206" s="158" t="s">
        <v>193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194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184" t="s">
        <v>466</v>
      </c>
      <c r="D207" s="182"/>
      <c r="E207" s="183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196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184" t="s">
        <v>523</v>
      </c>
      <c r="D208" s="182"/>
      <c r="E208" s="183">
        <v>24.5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196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241"/>
      <c r="D209" s="242"/>
      <c r="E209" s="242"/>
      <c r="F209" s="242"/>
      <c r="G209" s="242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67">
        <v>34</v>
      </c>
      <c r="B210" s="168" t="s">
        <v>577</v>
      </c>
      <c r="C210" s="178" t="s">
        <v>578</v>
      </c>
      <c r="D210" s="169" t="s">
        <v>232</v>
      </c>
      <c r="E210" s="170">
        <v>17.765000000000001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0">
        <v>2.273E-2</v>
      </c>
      <c r="O210" s="170">
        <f>ROUND(E210*N210,2)</f>
        <v>0.4</v>
      </c>
      <c r="P210" s="170">
        <v>0</v>
      </c>
      <c r="Q210" s="170">
        <f>ROUND(E210*P210,2)</f>
        <v>0</v>
      </c>
      <c r="R210" s="172"/>
      <c r="S210" s="172" t="s">
        <v>181</v>
      </c>
      <c r="T210" s="173" t="s">
        <v>158</v>
      </c>
      <c r="U210" s="158">
        <v>0</v>
      </c>
      <c r="V210" s="158">
        <f>ROUND(E210*U210,2)</f>
        <v>0</v>
      </c>
      <c r="W210" s="158"/>
      <c r="X210" s="158" t="s">
        <v>193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194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4" t="s">
        <v>563</v>
      </c>
      <c r="D211" s="182"/>
      <c r="E211" s="183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196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4" t="s">
        <v>579</v>
      </c>
      <c r="D212" s="182"/>
      <c r="E212" s="183">
        <v>17.765000000000001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196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41"/>
      <c r="D213" s="242"/>
      <c r="E213" s="242"/>
      <c r="F213" s="242"/>
      <c r="G213" s="242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163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0.6" outlineLevel="1" x14ac:dyDescent="0.25">
      <c r="A214" s="167">
        <v>35</v>
      </c>
      <c r="B214" s="168" t="s">
        <v>580</v>
      </c>
      <c r="C214" s="178" t="s">
        <v>581</v>
      </c>
      <c r="D214" s="169" t="s">
        <v>232</v>
      </c>
      <c r="E214" s="170">
        <v>24.5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21</v>
      </c>
      <c r="M214" s="172">
        <f>G214*(1+L214/100)</f>
        <v>0</v>
      </c>
      <c r="N214" s="170">
        <v>1.159E-2</v>
      </c>
      <c r="O214" s="170">
        <f>ROUND(E214*N214,2)</f>
        <v>0.28000000000000003</v>
      </c>
      <c r="P214" s="170">
        <v>0</v>
      </c>
      <c r="Q214" s="170">
        <f>ROUND(E214*P214,2)</f>
        <v>0</v>
      </c>
      <c r="R214" s="172" t="s">
        <v>582</v>
      </c>
      <c r="S214" s="172" t="s">
        <v>583</v>
      </c>
      <c r="T214" s="173" t="s">
        <v>584</v>
      </c>
      <c r="U214" s="158">
        <v>0</v>
      </c>
      <c r="V214" s="158">
        <f>ROUND(E214*U214,2)</f>
        <v>0</v>
      </c>
      <c r="W214" s="158"/>
      <c r="X214" s="158" t="s">
        <v>249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250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254" t="s">
        <v>585</v>
      </c>
      <c r="D215" s="255"/>
      <c r="E215" s="255"/>
      <c r="F215" s="255"/>
      <c r="G215" s="255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74" t="str">
        <f>C215</f>
        <v>nátěr penetrační, nátěr asfaltový za horka, nátěr asfaltový pomocný,  povlaková krytina střech plochých sklonu do 10° do horkého asfaltu.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4" t="s">
        <v>466</v>
      </c>
      <c r="D216" s="182"/>
      <c r="E216" s="183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196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184" t="s">
        <v>523</v>
      </c>
      <c r="D217" s="182"/>
      <c r="E217" s="183">
        <v>24.5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196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241"/>
      <c r="D218" s="242"/>
      <c r="E218" s="242"/>
      <c r="F218" s="242"/>
      <c r="G218" s="242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.399999999999999" outlineLevel="1" x14ac:dyDescent="0.25">
      <c r="A219" s="167">
        <v>36</v>
      </c>
      <c r="B219" s="168" t="s">
        <v>586</v>
      </c>
      <c r="C219" s="178" t="s">
        <v>587</v>
      </c>
      <c r="D219" s="169" t="s">
        <v>232</v>
      </c>
      <c r="E219" s="170">
        <v>28.175000000000001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0">
        <v>1E-3</v>
      </c>
      <c r="O219" s="170">
        <f>ROUND(E219*N219,2)</f>
        <v>0.03</v>
      </c>
      <c r="P219" s="170">
        <v>0</v>
      </c>
      <c r="Q219" s="170">
        <f>ROUND(E219*P219,2)</f>
        <v>0</v>
      </c>
      <c r="R219" s="172" t="s">
        <v>334</v>
      </c>
      <c r="S219" s="172" t="s">
        <v>157</v>
      </c>
      <c r="T219" s="173" t="s">
        <v>157</v>
      </c>
      <c r="U219" s="158">
        <v>0</v>
      </c>
      <c r="V219" s="158">
        <f>ROUND(E219*U219,2)</f>
        <v>0</v>
      </c>
      <c r="W219" s="158"/>
      <c r="X219" s="158" t="s">
        <v>302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303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4" t="s">
        <v>466</v>
      </c>
      <c r="D220" s="182"/>
      <c r="E220" s="183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196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4" t="s">
        <v>588</v>
      </c>
      <c r="D221" s="182"/>
      <c r="E221" s="183">
        <v>28.175000000000001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196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241"/>
      <c r="D222" s="242"/>
      <c r="E222" s="242"/>
      <c r="F222" s="242"/>
      <c r="G222" s="242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.399999999999999" outlineLevel="1" x14ac:dyDescent="0.25">
      <c r="A223" s="167">
        <v>37</v>
      </c>
      <c r="B223" s="168" t="s">
        <v>589</v>
      </c>
      <c r="C223" s="178" t="s">
        <v>590</v>
      </c>
      <c r="D223" s="169" t="s">
        <v>232</v>
      </c>
      <c r="E223" s="170">
        <v>28.175000000000001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0">
        <v>5.0000000000000001E-4</v>
      </c>
      <c r="O223" s="170">
        <f>ROUND(E223*N223,2)</f>
        <v>0.01</v>
      </c>
      <c r="P223" s="170">
        <v>0</v>
      </c>
      <c r="Q223" s="170">
        <f>ROUND(E223*P223,2)</f>
        <v>0</v>
      </c>
      <c r="R223" s="172" t="s">
        <v>334</v>
      </c>
      <c r="S223" s="172" t="s">
        <v>157</v>
      </c>
      <c r="T223" s="173" t="s">
        <v>157</v>
      </c>
      <c r="U223" s="158">
        <v>0</v>
      </c>
      <c r="V223" s="158">
        <f>ROUND(E223*U223,2)</f>
        <v>0</v>
      </c>
      <c r="W223" s="158"/>
      <c r="X223" s="158" t="s">
        <v>302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303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4" t="s">
        <v>466</v>
      </c>
      <c r="D224" s="182"/>
      <c r="E224" s="183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196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4" t="s">
        <v>588</v>
      </c>
      <c r="D225" s="182"/>
      <c r="E225" s="183">
        <v>28.175000000000001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241"/>
      <c r="D226" s="242"/>
      <c r="E226" s="242"/>
      <c r="F226" s="242"/>
      <c r="G226" s="242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>
        <v>38</v>
      </c>
      <c r="B227" s="155" t="s">
        <v>591</v>
      </c>
      <c r="C227" s="185" t="s">
        <v>592</v>
      </c>
      <c r="D227" s="156" t="s">
        <v>0</v>
      </c>
      <c r="E227" s="175"/>
      <c r="F227" s="159"/>
      <c r="G227" s="158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8" t="s">
        <v>562</v>
      </c>
      <c r="S227" s="158" t="s">
        <v>157</v>
      </c>
      <c r="T227" s="158" t="s">
        <v>157</v>
      </c>
      <c r="U227" s="158">
        <v>0</v>
      </c>
      <c r="V227" s="158">
        <f>ROUND(E227*U227,2)</f>
        <v>0</v>
      </c>
      <c r="W227" s="158"/>
      <c r="X227" s="158" t="s">
        <v>444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445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258" t="s">
        <v>593</v>
      </c>
      <c r="D228" s="259"/>
      <c r="E228" s="259"/>
      <c r="F228" s="259"/>
      <c r="G228" s="259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241"/>
      <c r="D229" s="242"/>
      <c r="E229" s="242"/>
      <c r="F229" s="242"/>
      <c r="G229" s="242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5">
      <c r="A230" s="161" t="s">
        <v>152</v>
      </c>
      <c r="B230" s="162" t="s">
        <v>112</v>
      </c>
      <c r="C230" s="177" t="s">
        <v>113</v>
      </c>
      <c r="D230" s="163"/>
      <c r="E230" s="164"/>
      <c r="F230" s="165"/>
      <c r="G230" s="165">
        <f>SUMIF(AG231:AG254,"&lt;&gt;NOR",G231:G254)</f>
        <v>0</v>
      </c>
      <c r="H230" s="165"/>
      <c r="I230" s="165">
        <f>SUM(I231:I254)</f>
        <v>0</v>
      </c>
      <c r="J230" s="165"/>
      <c r="K230" s="165">
        <f>SUM(K231:K254)</f>
        <v>0</v>
      </c>
      <c r="L230" s="165"/>
      <c r="M230" s="165">
        <f>SUM(M231:M254)</f>
        <v>0</v>
      </c>
      <c r="N230" s="164"/>
      <c r="O230" s="164">
        <f>SUM(O231:O254)</f>
        <v>0</v>
      </c>
      <c r="P230" s="164"/>
      <c r="Q230" s="164">
        <f>SUM(Q231:Q254)</f>
        <v>0</v>
      </c>
      <c r="R230" s="165"/>
      <c r="S230" s="165"/>
      <c r="T230" s="166"/>
      <c r="U230" s="160"/>
      <c r="V230" s="160">
        <f>SUM(V231:V254)</f>
        <v>0</v>
      </c>
      <c r="W230" s="160"/>
      <c r="X230" s="160"/>
      <c r="AG230" t="s">
        <v>153</v>
      </c>
    </row>
    <row r="231" spans="1:60" ht="20.399999999999999" outlineLevel="1" x14ac:dyDescent="0.25">
      <c r="A231" s="167">
        <v>39</v>
      </c>
      <c r="B231" s="168" t="s">
        <v>594</v>
      </c>
      <c r="C231" s="178" t="s">
        <v>595</v>
      </c>
      <c r="D231" s="169" t="s">
        <v>596</v>
      </c>
      <c r="E231" s="170">
        <v>1771.8756000000001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0">
        <v>0</v>
      </c>
      <c r="O231" s="170">
        <f>ROUND(E231*N231,2)</f>
        <v>0</v>
      </c>
      <c r="P231" s="170">
        <v>0</v>
      </c>
      <c r="Q231" s="170">
        <f>ROUND(E231*P231,2)</f>
        <v>0</v>
      </c>
      <c r="R231" s="172"/>
      <c r="S231" s="172" t="s">
        <v>181</v>
      </c>
      <c r="T231" s="173" t="s">
        <v>158</v>
      </c>
      <c r="U231" s="158">
        <v>0</v>
      </c>
      <c r="V231" s="158">
        <f>ROUND(E231*U231,2)</f>
        <v>0</v>
      </c>
      <c r="W231" s="158"/>
      <c r="X231" s="158" t="s">
        <v>193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194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4" t="s">
        <v>597</v>
      </c>
      <c r="D232" s="182"/>
      <c r="E232" s="183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196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4" t="s">
        <v>598</v>
      </c>
      <c r="D233" s="182"/>
      <c r="E233" s="183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196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4" t="s">
        <v>599</v>
      </c>
      <c r="D234" s="182"/>
      <c r="E234" s="183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196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4" t="s">
        <v>600</v>
      </c>
      <c r="D235" s="182"/>
      <c r="E235" s="183">
        <v>806.61504000000002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196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4" t="s">
        <v>601</v>
      </c>
      <c r="D236" s="182"/>
      <c r="E236" s="183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196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4" t="s">
        <v>602</v>
      </c>
      <c r="D237" s="182"/>
      <c r="E237" s="183">
        <v>391.31400000000002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196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4" t="s">
        <v>603</v>
      </c>
      <c r="D238" s="182"/>
      <c r="E238" s="183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196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84" t="s">
        <v>604</v>
      </c>
      <c r="D239" s="182"/>
      <c r="E239" s="183">
        <v>141.08600000000001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196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4" t="s">
        <v>605</v>
      </c>
      <c r="D240" s="182"/>
      <c r="E240" s="183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196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4" t="s">
        <v>606</v>
      </c>
      <c r="D241" s="182"/>
      <c r="E241" s="183">
        <v>432.86056000000002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196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241"/>
      <c r="D242" s="242"/>
      <c r="E242" s="242"/>
      <c r="F242" s="242"/>
      <c r="G242" s="242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67">
        <v>40</v>
      </c>
      <c r="B243" s="168" t="s">
        <v>607</v>
      </c>
      <c r="C243" s="178" t="s">
        <v>608</v>
      </c>
      <c r="D243" s="169" t="s">
        <v>596</v>
      </c>
      <c r="E243" s="170">
        <v>1771.8756000000001</v>
      </c>
      <c r="F243" s="171"/>
      <c r="G243" s="172">
        <f>ROUND(E243*F243,2)</f>
        <v>0</v>
      </c>
      <c r="H243" s="171"/>
      <c r="I243" s="172">
        <f>ROUND(E243*H243,2)</f>
        <v>0</v>
      </c>
      <c r="J243" s="171"/>
      <c r="K243" s="172">
        <f>ROUND(E243*J243,2)</f>
        <v>0</v>
      </c>
      <c r="L243" s="172">
        <v>21</v>
      </c>
      <c r="M243" s="172">
        <f>G243*(1+L243/100)</f>
        <v>0</v>
      </c>
      <c r="N243" s="170">
        <v>0</v>
      </c>
      <c r="O243" s="170">
        <f>ROUND(E243*N243,2)</f>
        <v>0</v>
      </c>
      <c r="P243" s="170">
        <v>0</v>
      </c>
      <c r="Q243" s="170">
        <f>ROUND(E243*P243,2)</f>
        <v>0</v>
      </c>
      <c r="R243" s="172"/>
      <c r="S243" s="172" t="s">
        <v>181</v>
      </c>
      <c r="T243" s="173" t="s">
        <v>158</v>
      </c>
      <c r="U243" s="158">
        <v>0</v>
      </c>
      <c r="V243" s="158">
        <f>ROUND(E243*U243,2)</f>
        <v>0</v>
      </c>
      <c r="W243" s="158"/>
      <c r="X243" s="158" t="s">
        <v>193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194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184" t="s">
        <v>597</v>
      </c>
      <c r="D244" s="182"/>
      <c r="E244" s="183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196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84" t="s">
        <v>598</v>
      </c>
      <c r="D245" s="182"/>
      <c r="E245" s="183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196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4" t="s">
        <v>599</v>
      </c>
      <c r="D246" s="182"/>
      <c r="E246" s="183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196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4" t="s">
        <v>600</v>
      </c>
      <c r="D247" s="182"/>
      <c r="E247" s="183">
        <v>806.61504000000002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196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184" t="s">
        <v>601</v>
      </c>
      <c r="D248" s="182"/>
      <c r="E248" s="183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196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4" t="s">
        <v>602</v>
      </c>
      <c r="D249" s="182"/>
      <c r="E249" s="183">
        <v>391.31400000000002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196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184" t="s">
        <v>603</v>
      </c>
      <c r="D250" s="182"/>
      <c r="E250" s="183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196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84" t="s">
        <v>604</v>
      </c>
      <c r="D251" s="182"/>
      <c r="E251" s="183">
        <v>141.08600000000001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196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84" t="s">
        <v>605</v>
      </c>
      <c r="D252" s="182"/>
      <c r="E252" s="183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196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4" t="s">
        <v>606</v>
      </c>
      <c r="D253" s="182"/>
      <c r="E253" s="183">
        <v>432.86056000000002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196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241"/>
      <c r="D254" s="242"/>
      <c r="E254" s="242"/>
      <c r="F254" s="242"/>
      <c r="G254" s="242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163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5">
      <c r="A255" s="161" t="s">
        <v>152</v>
      </c>
      <c r="B255" s="162" t="s">
        <v>114</v>
      </c>
      <c r="C255" s="177" t="s">
        <v>115</v>
      </c>
      <c r="D255" s="163"/>
      <c r="E255" s="164"/>
      <c r="F255" s="165"/>
      <c r="G255" s="165">
        <f>SUMIF(AG256:AG265,"&lt;&gt;NOR",G256:G265)</f>
        <v>0</v>
      </c>
      <c r="H255" s="165"/>
      <c r="I255" s="165">
        <f>SUM(I256:I265)</f>
        <v>0</v>
      </c>
      <c r="J255" s="165"/>
      <c r="K255" s="165">
        <f>SUM(K256:K265)</f>
        <v>0</v>
      </c>
      <c r="L255" s="165"/>
      <c r="M255" s="165">
        <f>SUM(M256:M265)</f>
        <v>0</v>
      </c>
      <c r="N255" s="164"/>
      <c r="O255" s="164">
        <f>SUM(O256:O265)</f>
        <v>0.04</v>
      </c>
      <c r="P255" s="164"/>
      <c r="Q255" s="164">
        <f>SUM(Q256:Q265)</f>
        <v>0</v>
      </c>
      <c r="R255" s="165"/>
      <c r="S255" s="165"/>
      <c r="T255" s="166"/>
      <c r="U255" s="160"/>
      <c r="V255" s="160">
        <f>SUM(V256:V265)</f>
        <v>0</v>
      </c>
      <c r="W255" s="160"/>
      <c r="X255" s="160"/>
      <c r="AG255" t="s">
        <v>153</v>
      </c>
    </row>
    <row r="256" spans="1:60" outlineLevel="1" x14ac:dyDescent="0.25">
      <c r="A256" s="167">
        <v>41</v>
      </c>
      <c r="B256" s="168" t="s">
        <v>609</v>
      </c>
      <c r="C256" s="178" t="s">
        <v>610</v>
      </c>
      <c r="D256" s="169" t="s">
        <v>330</v>
      </c>
      <c r="E256" s="170">
        <v>10</v>
      </c>
      <c r="F256" s="171"/>
      <c r="G256" s="172">
        <f>ROUND(E256*F256,2)</f>
        <v>0</v>
      </c>
      <c r="H256" s="171"/>
      <c r="I256" s="172">
        <f>ROUND(E256*H256,2)</f>
        <v>0</v>
      </c>
      <c r="J256" s="171"/>
      <c r="K256" s="172">
        <f>ROUND(E256*J256,2)</f>
        <v>0</v>
      </c>
      <c r="L256" s="172">
        <v>21</v>
      </c>
      <c r="M256" s="172">
        <f>G256*(1+L256/100)</f>
        <v>0</v>
      </c>
      <c r="N256" s="170">
        <v>2.81E-3</v>
      </c>
      <c r="O256" s="170">
        <f>ROUND(E256*N256,2)</f>
        <v>0.03</v>
      </c>
      <c r="P256" s="170">
        <v>0</v>
      </c>
      <c r="Q256" s="170">
        <f>ROUND(E256*P256,2)</f>
        <v>0</v>
      </c>
      <c r="R256" s="172" t="s">
        <v>582</v>
      </c>
      <c r="S256" s="172" t="s">
        <v>157</v>
      </c>
      <c r="T256" s="173" t="s">
        <v>157</v>
      </c>
      <c r="U256" s="158">
        <v>0</v>
      </c>
      <c r="V256" s="158">
        <f>ROUND(E256*U256,2)</f>
        <v>0</v>
      </c>
      <c r="W256" s="158"/>
      <c r="X256" s="158" t="s">
        <v>249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250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254" t="s">
        <v>611</v>
      </c>
      <c r="D257" s="255"/>
      <c r="E257" s="255"/>
      <c r="F257" s="255"/>
      <c r="G257" s="255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84" t="s">
        <v>466</v>
      </c>
      <c r="D258" s="182"/>
      <c r="E258" s="183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196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84" t="s">
        <v>612</v>
      </c>
      <c r="D259" s="182"/>
      <c r="E259" s="183">
        <v>10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196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241"/>
      <c r="D260" s="242"/>
      <c r="E260" s="242"/>
      <c r="F260" s="242"/>
      <c r="G260" s="242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163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67">
        <v>42</v>
      </c>
      <c r="B261" s="168" t="s">
        <v>613</v>
      </c>
      <c r="C261" s="178" t="s">
        <v>614</v>
      </c>
      <c r="D261" s="169" t="s">
        <v>330</v>
      </c>
      <c r="E261" s="170">
        <v>3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0">
        <v>3.8300000000000001E-3</v>
      </c>
      <c r="O261" s="170">
        <f>ROUND(E261*N261,2)</f>
        <v>0.01</v>
      </c>
      <c r="P261" s="170">
        <v>0</v>
      </c>
      <c r="Q261" s="170">
        <f>ROUND(E261*P261,2)</f>
        <v>0</v>
      </c>
      <c r="R261" s="172" t="s">
        <v>582</v>
      </c>
      <c r="S261" s="172" t="s">
        <v>157</v>
      </c>
      <c r="T261" s="173" t="s">
        <v>157</v>
      </c>
      <c r="U261" s="158">
        <v>0</v>
      </c>
      <c r="V261" s="158">
        <f>ROUND(E261*U261,2)</f>
        <v>0</v>
      </c>
      <c r="W261" s="158"/>
      <c r="X261" s="158" t="s">
        <v>249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250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254" t="s">
        <v>615</v>
      </c>
      <c r="D262" s="255"/>
      <c r="E262" s="255"/>
      <c r="F262" s="255"/>
      <c r="G262" s="255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4" t="s">
        <v>466</v>
      </c>
      <c r="D263" s="182"/>
      <c r="E263" s="183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196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184" t="s">
        <v>616</v>
      </c>
      <c r="D264" s="182"/>
      <c r="E264" s="183">
        <v>3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196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241"/>
      <c r="D265" s="242"/>
      <c r="E265" s="242"/>
      <c r="F265" s="242"/>
      <c r="G265" s="242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163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x14ac:dyDescent="0.25">
      <c r="A266" s="161" t="s">
        <v>152</v>
      </c>
      <c r="B266" s="162" t="s">
        <v>116</v>
      </c>
      <c r="C266" s="177" t="s">
        <v>117</v>
      </c>
      <c r="D266" s="163"/>
      <c r="E266" s="164"/>
      <c r="F266" s="165"/>
      <c r="G266" s="165">
        <f>SUMIF(AG267:AG275,"&lt;&gt;NOR",G267:G275)</f>
        <v>0</v>
      </c>
      <c r="H266" s="165"/>
      <c r="I266" s="165">
        <f>SUM(I267:I275)</f>
        <v>0</v>
      </c>
      <c r="J266" s="165"/>
      <c r="K266" s="165">
        <f>SUM(K267:K275)</f>
        <v>0</v>
      </c>
      <c r="L266" s="165"/>
      <c r="M266" s="165">
        <f>SUM(M267:M275)</f>
        <v>0</v>
      </c>
      <c r="N266" s="164"/>
      <c r="O266" s="164">
        <f>SUM(O267:O275)</f>
        <v>0</v>
      </c>
      <c r="P266" s="164"/>
      <c r="Q266" s="164">
        <f>SUM(Q267:Q275)</f>
        <v>0</v>
      </c>
      <c r="R266" s="165"/>
      <c r="S266" s="165"/>
      <c r="T266" s="166"/>
      <c r="U266" s="160"/>
      <c r="V266" s="160">
        <f>SUM(V267:V275)</f>
        <v>0</v>
      </c>
      <c r="W266" s="160"/>
      <c r="X266" s="160"/>
      <c r="AG266" t="s">
        <v>153</v>
      </c>
    </row>
    <row r="267" spans="1:60" outlineLevel="1" x14ac:dyDescent="0.25">
      <c r="A267" s="167">
        <v>43</v>
      </c>
      <c r="B267" s="168" t="s">
        <v>617</v>
      </c>
      <c r="C267" s="178" t="s">
        <v>618</v>
      </c>
      <c r="D267" s="169" t="s">
        <v>619</v>
      </c>
      <c r="E267" s="170">
        <v>22.3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0">
        <v>0</v>
      </c>
      <c r="O267" s="170">
        <f>ROUND(E267*N267,2)</f>
        <v>0</v>
      </c>
      <c r="P267" s="170">
        <v>0</v>
      </c>
      <c r="Q267" s="170">
        <f>ROUND(E267*P267,2)</f>
        <v>0</v>
      </c>
      <c r="R267" s="172"/>
      <c r="S267" s="172" t="s">
        <v>181</v>
      </c>
      <c r="T267" s="173" t="s">
        <v>158</v>
      </c>
      <c r="U267" s="158">
        <v>0</v>
      </c>
      <c r="V267" s="158">
        <f>ROUND(E267*U267,2)</f>
        <v>0</v>
      </c>
      <c r="W267" s="158"/>
      <c r="X267" s="158" t="s">
        <v>193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194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250" t="s">
        <v>620</v>
      </c>
      <c r="D268" s="251"/>
      <c r="E268" s="251"/>
      <c r="F268" s="251"/>
      <c r="G268" s="251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74" t="str">
        <f>C268</f>
        <v>Celkem 3 vstupní otvory budou uzavřeny ocelovými vraty s rámem z ocelových uzavřených profilů a výplní</v>
      </c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256" t="s">
        <v>621</v>
      </c>
      <c r="D269" s="257"/>
      <c r="E269" s="257"/>
      <c r="F269" s="257"/>
      <c r="G269" s="257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162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84" t="s">
        <v>466</v>
      </c>
      <c r="D270" s="182"/>
      <c r="E270" s="183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196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84" t="s">
        <v>622</v>
      </c>
      <c r="D271" s="182"/>
      <c r="E271" s="183">
        <v>22.3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196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241"/>
      <c r="D272" s="242"/>
      <c r="E272" s="242"/>
      <c r="F272" s="242"/>
      <c r="G272" s="242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163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>
        <v>44</v>
      </c>
      <c r="B273" s="155" t="s">
        <v>623</v>
      </c>
      <c r="C273" s="185" t="s">
        <v>624</v>
      </c>
      <c r="D273" s="169" t="s">
        <v>0</v>
      </c>
      <c r="E273" s="170">
        <v>498.75069999999999</v>
      </c>
      <c r="F273" s="171"/>
      <c r="G273" s="172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0</v>
      </c>
      <c r="O273" s="157">
        <f>ROUND(E273*N273,2)</f>
        <v>0</v>
      </c>
      <c r="P273" s="157">
        <v>0</v>
      </c>
      <c r="Q273" s="157">
        <f>ROUND(E273*P273,2)</f>
        <v>0</v>
      </c>
      <c r="R273" s="158" t="s">
        <v>625</v>
      </c>
      <c r="S273" s="158" t="s">
        <v>157</v>
      </c>
      <c r="T273" s="158" t="s">
        <v>157</v>
      </c>
      <c r="U273" s="158">
        <v>0</v>
      </c>
      <c r="V273" s="158">
        <f>ROUND(E273*U273,2)</f>
        <v>0</v>
      </c>
      <c r="W273" s="158"/>
      <c r="X273" s="158" t="s">
        <v>444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445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258" t="s">
        <v>593</v>
      </c>
      <c r="D274" s="259"/>
      <c r="E274" s="259"/>
      <c r="F274" s="259"/>
      <c r="G274" s="259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241"/>
      <c r="D275" s="242"/>
      <c r="E275" s="242"/>
      <c r="F275" s="242"/>
      <c r="G275" s="242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x14ac:dyDescent="0.25">
      <c r="A276" s="161" t="s">
        <v>152</v>
      </c>
      <c r="B276" s="162" t="s">
        <v>120</v>
      </c>
      <c r="C276" s="177" t="s">
        <v>121</v>
      </c>
      <c r="D276" s="163"/>
      <c r="E276" s="164"/>
      <c r="F276" s="165"/>
      <c r="G276" s="165">
        <f>SUMIF(AG277:AG291,"&lt;&gt;NOR",G277:G291)</f>
        <v>0</v>
      </c>
      <c r="H276" s="165"/>
      <c r="I276" s="165">
        <f>SUM(I277:I291)</f>
        <v>0</v>
      </c>
      <c r="J276" s="165"/>
      <c r="K276" s="165">
        <f>SUM(K277:K291)</f>
        <v>0</v>
      </c>
      <c r="L276" s="165"/>
      <c r="M276" s="165">
        <f>SUM(M277:M291)</f>
        <v>0</v>
      </c>
      <c r="N276" s="164"/>
      <c r="O276" s="164">
        <f>SUM(O277:O291)</f>
        <v>0</v>
      </c>
      <c r="P276" s="164"/>
      <c r="Q276" s="164">
        <f>SUM(Q277:Q291)</f>
        <v>0</v>
      </c>
      <c r="R276" s="165"/>
      <c r="S276" s="165"/>
      <c r="T276" s="166"/>
      <c r="U276" s="160"/>
      <c r="V276" s="160">
        <f>SUM(V277:V291)</f>
        <v>0.16</v>
      </c>
      <c r="W276" s="160"/>
      <c r="X276" s="160"/>
      <c r="AG276" t="s">
        <v>153</v>
      </c>
    </row>
    <row r="277" spans="1:60" ht="20.399999999999999" outlineLevel="1" x14ac:dyDescent="0.25">
      <c r="A277" s="167">
        <v>45</v>
      </c>
      <c r="B277" s="168" t="s">
        <v>450</v>
      </c>
      <c r="C277" s="178" t="s">
        <v>451</v>
      </c>
      <c r="D277" s="169" t="s">
        <v>301</v>
      </c>
      <c r="E277" s="170">
        <v>16.44201</v>
      </c>
      <c r="F277" s="171"/>
      <c r="G277" s="172">
        <f>ROUND(E277*F277,2)</f>
        <v>0</v>
      </c>
      <c r="H277" s="171"/>
      <c r="I277" s="172">
        <f>ROUND(E277*H277,2)</f>
        <v>0</v>
      </c>
      <c r="J277" s="171"/>
      <c r="K277" s="172">
        <f>ROUND(E277*J277,2)</f>
        <v>0</v>
      </c>
      <c r="L277" s="172">
        <v>21</v>
      </c>
      <c r="M277" s="172">
        <f>G277*(1+L277/100)</f>
        <v>0</v>
      </c>
      <c r="N277" s="170">
        <v>0</v>
      </c>
      <c r="O277" s="170">
        <f>ROUND(E277*N277,2)</f>
        <v>0</v>
      </c>
      <c r="P277" s="170">
        <v>0</v>
      </c>
      <c r="Q277" s="170">
        <f>ROUND(E277*P277,2)</f>
        <v>0</v>
      </c>
      <c r="R277" s="172" t="s">
        <v>312</v>
      </c>
      <c r="S277" s="172" t="s">
        <v>157</v>
      </c>
      <c r="T277" s="173" t="s">
        <v>157</v>
      </c>
      <c r="U277" s="158">
        <v>0.01</v>
      </c>
      <c r="V277" s="158">
        <f>ROUND(E277*U277,2)</f>
        <v>0.16</v>
      </c>
      <c r="W277" s="158"/>
      <c r="X277" s="158" t="s">
        <v>452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453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184" t="s">
        <v>454</v>
      </c>
      <c r="D278" s="182"/>
      <c r="E278" s="183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196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84" t="s">
        <v>626</v>
      </c>
      <c r="D279" s="182"/>
      <c r="E279" s="183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196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4" t="s">
        <v>627</v>
      </c>
      <c r="D280" s="182"/>
      <c r="E280" s="183">
        <v>16.44201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196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241"/>
      <c r="D281" s="242"/>
      <c r="E281" s="242"/>
      <c r="F281" s="242"/>
      <c r="G281" s="242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67">
        <v>46</v>
      </c>
      <c r="B282" s="168" t="s">
        <v>457</v>
      </c>
      <c r="C282" s="178" t="s">
        <v>458</v>
      </c>
      <c r="D282" s="169" t="s">
        <v>301</v>
      </c>
      <c r="E282" s="170">
        <v>476.81828999999999</v>
      </c>
      <c r="F282" s="171"/>
      <c r="G282" s="172">
        <f>ROUND(E282*F282,2)</f>
        <v>0</v>
      </c>
      <c r="H282" s="171"/>
      <c r="I282" s="172">
        <f>ROUND(E282*H282,2)</f>
        <v>0</v>
      </c>
      <c r="J282" s="171"/>
      <c r="K282" s="172">
        <f>ROUND(E282*J282,2)</f>
        <v>0</v>
      </c>
      <c r="L282" s="172">
        <v>21</v>
      </c>
      <c r="M282" s="172">
        <f>G282*(1+L282/100)</f>
        <v>0</v>
      </c>
      <c r="N282" s="170">
        <v>0</v>
      </c>
      <c r="O282" s="170">
        <f>ROUND(E282*N282,2)</f>
        <v>0</v>
      </c>
      <c r="P282" s="170">
        <v>0</v>
      </c>
      <c r="Q282" s="170">
        <f>ROUND(E282*P282,2)</f>
        <v>0</v>
      </c>
      <c r="R282" s="172" t="s">
        <v>312</v>
      </c>
      <c r="S282" s="172" t="s">
        <v>157</v>
      </c>
      <c r="T282" s="173" t="s">
        <v>157</v>
      </c>
      <c r="U282" s="158">
        <v>0</v>
      </c>
      <c r="V282" s="158">
        <f>ROUND(E282*U282,2)</f>
        <v>0</v>
      </c>
      <c r="W282" s="158"/>
      <c r="X282" s="158" t="s">
        <v>452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453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4" t="s">
        <v>454</v>
      </c>
      <c r="D283" s="182"/>
      <c r="E283" s="183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84" t="s">
        <v>626</v>
      </c>
      <c r="D284" s="182"/>
      <c r="E284" s="183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196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84" t="s">
        <v>628</v>
      </c>
      <c r="D285" s="182"/>
      <c r="E285" s="183">
        <v>476.81828999999999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196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241"/>
      <c r="D286" s="242"/>
      <c r="E286" s="242"/>
      <c r="F286" s="242"/>
      <c r="G286" s="242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163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67">
        <v>47</v>
      </c>
      <c r="B287" s="168" t="s">
        <v>460</v>
      </c>
      <c r="C287" s="178" t="s">
        <v>461</v>
      </c>
      <c r="D287" s="169" t="s">
        <v>301</v>
      </c>
      <c r="E287" s="170">
        <v>16.44201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21</v>
      </c>
      <c r="M287" s="172">
        <f>G287*(1+L287/100)</f>
        <v>0</v>
      </c>
      <c r="N287" s="170">
        <v>0</v>
      </c>
      <c r="O287" s="170">
        <f>ROUND(E287*N287,2)</f>
        <v>0</v>
      </c>
      <c r="P287" s="170">
        <v>0</v>
      </c>
      <c r="Q287" s="170">
        <f>ROUND(E287*P287,2)</f>
        <v>0</v>
      </c>
      <c r="R287" s="172" t="s">
        <v>439</v>
      </c>
      <c r="S287" s="172" t="s">
        <v>157</v>
      </c>
      <c r="T287" s="173" t="s">
        <v>157</v>
      </c>
      <c r="U287" s="158">
        <v>0</v>
      </c>
      <c r="V287" s="158">
        <f>ROUND(E287*U287,2)</f>
        <v>0</v>
      </c>
      <c r="W287" s="158"/>
      <c r="X287" s="158" t="s">
        <v>452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453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4" t="s">
        <v>454</v>
      </c>
      <c r="D288" s="182"/>
      <c r="E288" s="183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196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4" t="s">
        <v>626</v>
      </c>
      <c r="D289" s="182"/>
      <c r="E289" s="183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196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4" t="s">
        <v>627</v>
      </c>
      <c r="D290" s="182"/>
      <c r="E290" s="183">
        <v>16.44201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196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241"/>
      <c r="D291" s="242"/>
      <c r="E291" s="242"/>
      <c r="F291" s="242"/>
      <c r="G291" s="242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5">
      <c r="A292" s="3"/>
      <c r="B292" s="4"/>
      <c r="C292" s="179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AE292">
        <v>15</v>
      </c>
      <c r="AF292">
        <v>21</v>
      </c>
      <c r="AG292" t="s">
        <v>139</v>
      </c>
    </row>
    <row r="293" spans="1:60" x14ac:dyDescent="0.25">
      <c r="A293" s="150"/>
      <c r="B293" s="151" t="s">
        <v>29</v>
      </c>
      <c r="C293" s="180"/>
      <c r="D293" s="152"/>
      <c r="E293" s="153"/>
      <c r="F293" s="153"/>
      <c r="G293" s="176">
        <f>G8+G27+G65+G101+G122+G152+G158+G163+G178+G185+G201+G230+G255+G266+G276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AE293">
        <f>SUMIF(L7:L291,AE292,G7:G291)</f>
        <v>0</v>
      </c>
      <c r="AF293">
        <f>SUMIF(L7:L291,AF292,G7:G291)</f>
        <v>0</v>
      </c>
      <c r="AG293" t="s">
        <v>189</v>
      </c>
    </row>
    <row r="294" spans="1:60" x14ac:dyDescent="0.25">
      <c r="C294" s="181"/>
      <c r="D294" s="10"/>
      <c r="AG294" t="s">
        <v>190</v>
      </c>
    </row>
    <row r="295" spans="1:60" x14ac:dyDescent="0.25">
      <c r="D295" s="10"/>
    </row>
    <row r="296" spans="1:60" x14ac:dyDescent="0.25">
      <c r="D296" s="10"/>
    </row>
    <row r="297" spans="1:60" x14ac:dyDescent="0.25">
      <c r="D297" s="10"/>
    </row>
    <row r="298" spans="1:60" x14ac:dyDescent="0.25">
      <c r="D298" s="10"/>
    </row>
    <row r="299" spans="1:60" x14ac:dyDescent="0.25">
      <c r="D299" s="10"/>
    </row>
    <row r="300" spans="1:60" x14ac:dyDescent="0.25">
      <c r="D300" s="10"/>
    </row>
    <row r="301" spans="1:60" x14ac:dyDescent="0.25">
      <c r="D301" s="10"/>
    </row>
    <row r="302" spans="1:60" x14ac:dyDescent="0.25">
      <c r="D302" s="10"/>
    </row>
    <row r="303" spans="1:60" x14ac:dyDescent="0.25">
      <c r="D303" s="10"/>
    </row>
    <row r="304" spans="1:60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82">
    <mergeCell ref="C275:G275"/>
    <mergeCell ref="C281:G281"/>
    <mergeCell ref="C286:G286"/>
    <mergeCell ref="C291:G291"/>
    <mergeCell ref="C262:G262"/>
    <mergeCell ref="C265:G265"/>
    <mergeCell ref="C268:G268"/>
    <mergeCell ref="C269:G269"/>
    <mergeCell ref="C272:G272"/>
    <mergeCell ref="C274:G274"/>
    <mergeCell ref="C260:G260"/>
    <mergeCell ref="C209:G209"/>
    <mergeCell ref="C213:G213"/>
    <mergeCell ref="C215:G215"/>
    <mergeCell ref="C218:G218"/>
    <mergeCell ref="C222:G222"/>
    <mergeCell ref="C226:G226"/>
    <mergeCell ref="C228:G228"/>
    <mergeCell ref="C229:G229"/>
    <mergeCell ref="C242:G242"/>
    <mergeCell ref="C254:G254"/>
    <mergeCell ref="C257:G257"/>
    <mergeCell ref="C205:G205"/>
    <mergeCell ref="C162:G162"/>
    <mergeCell ref="C165:G165"/>
    <mergeCell ref="C168:G168"/>
    <mergeCell ref="C172:G172"/>
    <mergeCell ref="C177:G177"/>
    <mergeCell ref="C180:G180"/>
    <mergeCell ref="C184:G184"/>
    <mergeCell ref="C191:G191"/>
    <mergeCell ref="C197:G197"/>
    <mergeCell ref="C199:G199"/>
    <mergeCell ref="C200:G200"/>
    <mergeCell ref="C157:G157"/>
    <mergeCell ref="C128:G128"/>
    <mergeCell ref="C131:G131"/>
    <mergeCell ref="C133:G133"/>
    <mergeCell ref="C136:G136"/>
    <mergeCell ref="C138:G138"/>
    <mergeCell ref="C141:G141"/>
    <mergeCell ref="C143:G143"/>
    <mergeCell ref="C146:G146"/>
    <mergeCell ref="C148:G148"/>
    <mergeCell ref="C151:G151"/>
    <mergeCell ref="C154:G154"/>
    <mergeCell ref="C126:G126"/>
    <mergeCell ref="C90:G90"/>
    <mergeCell ref="C93:G93"/>
    <mergeCell ref="C95:G95"/>
    <mergeCell ref="C100:G100"/>
    <mergeCell ref="C103:G103"/>
    <mergeCell ref="C106:G106"/>
    <mergeCell ref="C108:G108"/>
    <mergeCell ref="C112:G112"/>
    <mergeCell ref="C114:G114"/>
    <mergeCell ref="C117:G117"/>
    <mergeCell ref="C121:G121"/>
    <mergeCell ref="C89:G89"/>
    <mergeCell ref="C54:G54"/>
    <mergeCell ref="C57:G57"/>
    <mergeCell ref="C64:G64"/>
    <mergeCell ref="C67:G67"/>
    <mergeCell ref="C70:G70"/>
    <mergeCell ref="C72:G72"/>
    <mergeCell ref="C75:G75"/>
    <mergeCell ref="C77:G77"/>
    <mergeCell ref="C82:G82"/>
    <mergeCell ref="C84:G84"/>
    <mergeCell ref="C87:G87"/>
    <mergeCell ref="C53:G53"/>
    <mergeCell ref="A1:G1"/>
    <mergeCell ref="C2:G2"/>
    <mergeCell ref="C3:G3"/>
    <mergeCell ref="C4:G4"/>
    <mergeCell ref="C26:G26"/>
    <mergeCell ref="C29:G29"/>
    <mergeCell ref="C35:G35"/>
    <mergeCell ref="C37:G37"/>
    <mergeCell ref="C43:G43"/>
    <mergeCell ref="C45:G45"/>
    <mergeCell ref="C51:G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191</v>
      </c>
      <c r="B1" s="243"/>
      <c r="C1" s="243"/>
      <c r="D1" s="243"/>
      <c r="E1" s="243"/>
      <c r="F1" s="243"/>
      <c r="G1" s="243"/>
      <c r="AG1" t="s">
        <v>126</v>
      </c>
    </row>
    <row r="2" spans="1:60" ht="24.9" customHeight="1" x14ac:dyDescent="0.25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127</v>
      </c>
    </row>
    <row r="3" spans="1:60" ht="24.9" customHeight="1" x14ac:dyDescent="0.25">
      <c r="A3" s="139" t="s">
        <v>8</v>
      </c>
      <c r="B3" s="49" t="s">
        <v>54</v>
      </c>
      <c r="C3" s="244" t="s">
        <v>55</v>
      </c>
      <c r="D3" s="245"/>
      <c r="E3" s="245"/>
      <c r="F3" s="245"/>
      <c r="G3" s="246"/>
      <c r="AC3" s="121" t="s">
        <v>127</v>
      </c>
      <c r="AG3" t="s">
        <v>129</v>
      </c>
    </row>
    <row r="4" spans="1:60" ht="24.9" customHeight="1" x14ac:dyDescent="0.25">
      <c r="A4" s="140" t="s">
        <v>9</v>
      </c>
      <c r="B4" s="141" t="s">
        <v>54</v>
      </c>
      <c r="C4" s="247" t="s">
        <v>55</v>
      </c>
      <c r="D4" s="248"/>
      <c r="E4" s="248"/>
      <c r="F4" s="248"/>
      <c r="G4" s="249"/>
      <c r="AG4" t="s">
        <v>130</v>
      </c>
    </row>
    <row r="5" spans="1:60" x14ac:dyDescent="0.25">
      <c r="D5" s="10"/>
    </row>
    <row r="6" spans="1:60" ht="39.6" x14ac:dyDescent="0.25">
      <c r="A6" s="143" t="s">
        <v>131</v>
      </c>
      <c r="B6" s="145" t="s">
        <v>132</v>
      </c>
      <c r="C6" s="145" t="s">
        <v>133</v>
      </c>
      <c r="D6" s="144" t="s">
        <v>134</v>
      </c>
      <c r="E6" s="143" t="s">
        <v>135</v>
      </c>
      <c r="F6" s="142" t="s">
        <v>136</v>
      </c>
      <c r="G6" s="143" t="s">
        <v>29</v>
      </c>
      <c r="H6" s="146" t="s">
        <v>30</v>
      </c>
      <c r="I6" s="146" t="s">
        <v>137</v>
      </c>
      <c r="J6" s="146" t="s">
        <v>31</v>
      </c>
      <c r="K6" s="146" t="s">
        <v>138</v>
      </c>
      <c r="L6" s="146" t="s">
        <v>139</v>
      </c>
      <c r="M6" s="146" t="s">
        <v>140</v>
      </c>
      <c r="N6" s="146" t="s">
        <v>141</v>
      </c>
      <c r="O6" s="146" t="s">
        <v>142</v>
      </c>
      <c r="P6" s="146" t="s">
        <v>143</v>
      </c>
      <c r="Q6" s="146" t="s">
        <v>144</v>
      </c>
      <c r="R6" s="146" t="s">
        <v>145</v>
      </c>
      <c r="S6" s="146" t="s">
        <v>146</v>
      </c>
      <c r="T6" s="146" t="s">
        <v>147</v>
      </c>
      <c r="U6" s="146" t="s">
        <v>148</v>
      </c>
      <c r="V6" s="146" t="s">
        <v>149</v>
      </c>
      <c r="W6" s="146" t="s">
        <v>150</v>
      </c>
      <c r="X6" s="146" t="s">
        <v>151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152</v>
      </c>
      <c r="B8" s="162" t="s">
        <v>84</v>
      </c>
      <c r="C8" s="177" t="s">
        <v>85</v>
      </c>
      <c r="D8" s="163"/>
      <c r="E8" s="164"/>
      <c r="F8" s="165"/>
      <c r="G8" s="165">
        <f>SUMIF(AG9:AG45,"&lt;&gt;NOR",G9:G45)</f>
        <v>0</v>
      </c>
      <c r="H8" s="165"/>
      <c r="I8" s="165">
        <f>SUM(I9:I45)</f>
        <v>0</v>
      </c>
      <c r="J8" s="165"/>
      <c r="K8" s="165">
        <f>SUM(K9:K45)</f>
        <v>0</v>
      </c>
      <c r="L8" s="165"/>
      <c r="M8" s="165">
        <f>SUM(M9:M45)</f>
        <v>0</v>
      </c>
      <c r="N8" s="164"/>
      <c r="O8" s="164">
        <f>SUM(O9:O45)</f>
        <v>87.289999999999992</v>
      </c>
      <c r="P8" s="164"/>
      <c r="Q8" s="164">
        <f>SUM(Q9:Q45)</f>
        <v>0</v>
      </c>
      <c r="R8" s="165"/>
      <c r="S8" s="165"/>
      <c r="T8" s="166"/>
      <c r="U8" s="160"/>
      <c r="V8" s="160">
        <f>SUM(V9:V45)</f>
        <v>523.04</v>
      </c>
      <c r="W8" s="160"/>
      <c r="X8" s="160"/>
      <c r="AG8" t="s">
        <v>153</v>
      </c>
    </row>
    <row r="9" spans="1:60" outlineLevel="1" x14ac:dyDescent="0.25">
      <c r="A9" s="167">
        <v>1</v>
      </c>
      <c r="B9" s="168" t="s">
        <v>629</v>
      </c>
      <c r="C9" s="178" t="s">
        <v>630</v>
      </c>
      <c r="D9" s="169" t="s">
        <v>631</v>
      </c>
      <c r="E9" s="170">
        <v>100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181</v>
      </c>
      <c r="T9" s="173" t="s">
        <v>158</v>
      </c>
      <c r="U9" s="158">
        <v>0.20300000000000001</v>
      </c>
      <c r="V9" s="158">
        <f>ROUND(E9*U9,2)</f>
        <v>20.3</v>
      </c>
      <c r="W9" s="158"/>
      <c r="X9" s="158" t="s">
        <v>193</v>
      </c>
      <c r="Y9" s="147"/>
      <c r="Z9" s="147"/>
      <c r="AA9" s="147"/>
      <c r="AB9" s="147"/>
      <c r="AC9" s="147"/>
      <c r="AD9" s="147"/>
      <c r="AE9" s="147"/>
      <c r="AF9" s="147"/>
      <c r="AG9" s="147" t="s">
        <v>632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163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7">
        <v>2</v>
      </c>
      <c r="B11" s="168" t="s">
        <v>633</v>
      </c>
      <c r="C11" s="178" t="s">
        <v>634</v>
      </c>
      <c r="D11" s="169" t="s">
        <v>214</v>
      </c>
      <c r="E11" s="170">
        <v>44.14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181</v>
      </c>
      <c r="T11" s="173" t="s">
        <v>158</v>
      </c>
      <c r="U11" s="158">
        <v>2.2490000000000001</v>
      </c>
      <c r="V11" s="158">
        <f>ROUND(E11*U11,2)</f>
        <v>99.27</v>
      </c>
      <c r="W11" s="158"/>
      <c r="X11" s="158" t="s">
        <v>193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7">
        <v>3</v>
      </c>
      <c r="B13" s="168" t="s">
        <v>635</v>
      </c>
      <c r="C13" s="178" t="s">
        <v>636</v>
      </c>
      <c r="D13" s="169" t="s">
        <v>214</v>
      </c>
      <c r="E13" s="170">
        <v>44.14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181</v>
      </c>
      <c r="T13" s="173" t="s">
        <v>158</v>
      </c>
      <c r="U13" s="158">
        <v>0.107</v>
      </c>
      <c r="V13" s="158">
        <f>ROUND(E13*U13,2)</f>
        <v>4.72</v>
      </c>
      <c r="W13" s="158"/>
      <c r="X13" s="158" t="s">
        <v>193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7">
        <v>4</v>
      </c>
      <c r="B15" s="168" t="s">
        <v>637</v>
      </c>
      <c r="C15" s="178" t="s">
        <v>638</v>
      </c>
      <c r="D15" s="169" t="s">
        <v>214</v>
      </c>
      <c r="E15" s="170">
        <v>74.040000000000006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181</v>
      </c>
      <c r="T15" s="173" t="s">
        <v>158</v>
      </c>
      <c r="U15" s="158">
        <v>0.09</v>
      </c>
      <c r="V15" s="158">
        <f>ROUND(E15*U15,2)</f>
        <v>6.66</v>
      </c>
      <c r="W15" s="158"/>
      <c r="X15" s="158" t="s">
        <v>193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7">
        <v>5</v>
      </c>
      <c r="B17" s="168" t="s">
        <v>639</v>
      </c>
      <c r="C17" s="178" t="s">
        <v>640</v>
      </c>
      <c r="D17" s="169" t="s">
        <v>214</v>
      </c>
      <c r="E17" s="170">
        <v>74.040000000000006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181</v>
      </c>
      <c r="T17" s="173" t="s">
        <v>158</v>
      </c>
      <c r="U17" s="158">
        <v>0.2</v>
      </c>
      <c r="V17" s="158">
        <f>ROUND(E17*U17,2)</f>
        <v>14.81</v>
      </c>
      <c r="W17" s="158"/>
      <c r="X17" s="158" t="s">
        <v>193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7">
        <v>6</v>
      </c>
      <c r="B19" s="168" t="s">
        <v>641</v>
      </c>
      <c r="C19" s="178" t="s">
        <v>642</v>
      </c>
      <c r="D19" s="169" t="s">
        <v>232</v>
      </c>
      <c r="E19" s="170">
        <v>154.86000000000001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0">
        <v>8.5999999999999998E-4</v>
      </c>
      <c r="O19" s="170">
        <f>ROUND(E19*N19,2)</f>
        <v>0.13</v>
      </c>
      <c r="P19" s="170">
        <v>0</v>
      </c>
      <c r="Q19" s="170">
        <f>ROUND(E19*P19,2)</f>
        <v>0</v>
      </c>
      <c r="R19" s="172"/>
      <c r="S19" s="172" t="s">
        <v>181</v>
      </c>
      <c r="T19" s="173" t="s">
        <v>158</v>
      </c>
      <c r="U19" s="158">
        <v>0.48</v>
      </c>
      <c r="V19" s="158">
        <f>ROUND(E19*U19,2)</f>
        <v>74.33</v>
      </c>
      <c r="W19" s="158"/>
      <c r="X19" s="158" t="s">
        <v>193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7">
        <v>7</v>
      </c>
      <c r="B21" s="168" t="s">
        <v>643</v>
      </c>
      <c r="C21" s="178" t="s">
        <v>644</v>
      </c>
      <c r="D21" s="169" t="s">
        <v>232</v>
      </c>
      <c r="E21" s="170">
        <v>154.86000000000001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181</v>
      </c>
      <c r="T21" s="173" t="s">
        <v>158</v>
      </c>
      <c r="U21" s="158">
        <v>0.33</v>
      </c>
      <c r="V21" s="158">
        <f>ROUND(E21*U21,2)</f>
        <v>51.1</v>
      </c>
      <c r="W21" s="158"/>
      <c r="X21" s="158" t="s">
        <v>193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7">
        <v>8</v>
      </c>
      <c r="B23" s="168" t="s">
        <v>645</v>
      </c>
      <c r="C23" s="178" t="s">
        <v>646</v>
      </c>
      <c r="D23" s="169" t="s">
        <v>214</v>
      </c>
      <c r="E23" s="170">
        <v>121.76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2"/>
      <c r="S23" s="172" t="s">
        <v>181</v>
      </c>
      <c r="T23" s="173" t="s">
        <v>158</v>
      </c>
      <c r="U23" s="158">
        <v>0.51900000000000002</v>
      </c>
      <c r="V23" s="158">
        <f>ROUND(E23*U23,2)</f>
        <v>63.19</v>
      </c>
      <c r="W23" s="158"/>
      <c r="X23" s="158" t="s">
        <v>193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50" t="s">
        <v>647</v>
      </c>
      <c r="D24" s="251"/>
      <c r="E24" s="251"/>
      <c r="F24" s="251"/>
      <c r="G24" s="251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162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41"/>
      <c r="D25" s="242"/>
      <c r="E25" s="242"/>
      <c r="F25" s="242"/>
      <c r="G25" s="242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163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7">
        <v>9</v>
      </c>
      <c r="B26" s="168" t="s">
        <v>221</v>
      </c>
      <c r="C26" s="178" t="s">
        <v>648</v>
      </c>
      <c r="D26" s="169" t="s">
        <v>214</v>
      </c>
      <c r="E26" s="170">
        <v>93.34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2"/>
      <c r="S26" s="172" t="s">
        <v>181</v>
      </c>
      <c r="T26" s="173" t="s">
        <v>158</v>
      </c>
      <c r="U26" s="158">
        <v>1.0999999999999999E-2</v>
      </c>
      <c r="V26" s="158">
        <f>ROUND(E26*U26,2)</f>
        <v>1.03</v>
      </c>
      <c r="W26" s="158"/>
      <c r="X26" s="158" t="s">
        <v>193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52"/>
      <c r="D27" s="253"/>
      <c r="E27" s="253"/>
      <c r="F27" s="253"/>
      <c r="G27" s="253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7">
        <v>10</v>
      </c>
      <c r="B28" s="168" t="s">
        <v>226</v>
      </c>
      <c r="C28" s="178" t="s">
        <v>649</v>
      </c>
      <c r="D28" s="169" t="s">
        <v>214</v>
      </c>
      <c r="E28" s="170">
        <v>2333.5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181</v>
      </c>
      <c r="T28" s="173" t="s">
        <v>158</v>
      </c>
      <c r="U28" s="158">
        <v>0</v>
      </c>
      <c r="V28" s="158">
        <f>ROUND(E28*U28,2)</f>
        <v>0</v>
      </c>
      <c r="W28" s="158"/>
      <c r="X28" s="158" t="s">
        <v>193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0" t="s">
        <v>650</v>
      </c>
      <c r="D29" s="251"/>
      <c r="E29" s="251"/>
      <c r="F29" s="251"/>
      <c r="G29" s="25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162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1"/>
      <c r="D30" s="242"/>
      <c r="E30" s="242"/>
      <c r="F30" s="242"/>
      <c r="G30" s="242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7">
        <v>11</v>
      </c>
      <c r="B31" s="168" t="s">
        <v>297</v>
      </c>
      <c r="C31" s="178" t="s">
        <v>651</v>
      </c>
      <c r="D31" s="169" t="s">
        <v>214</v>
      </c>
      <c r="E31" s="170">
        <v>93.34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2"/>
      <c r="S31" s="172" t="s">
        <v>181</v>
      </c>
      <c r="T31" s="173" t="s">
        <v>158</v>
      </c>
      <c r="U31" s="158">
        <v>0.01</v>
      </c>
      <c r="V31" s="158">
        <f>ROUND(E31*U31,2)</f>
        <v>0.93</v>
      </c>
      <c r="W31" s="158"/>
      <c r="X31" s="158" t="s">
        <v>193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0" t="s">
        <v>652</v>
      </c>
      <c r="D32" s="251"/>
      <c r="E32" s="251"/>
      <c r="F32" s="251"/>
      <c r="G32" s="251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162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1"/>
      <c r="D33" s="242"/>
      <c r="E33" s="242"/>
      <c r="F33" s="242"/>
      <c r="G33" s="242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7">
        <v>12</v>
      </c>
      <c r="B34" s="168" t="s">
        <v>473</v>
      </c>
      <c r="C34" s="178" t="s">
        <v>653</v>
      </c>
      <c r="D34" s="169" t="s">
        <v>214</v>
      </c>
      <c r="E34" s="170">
        <v>85.95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/>
      <c r="S34" s="172" t="s">
        <v>181</v>
      </c>
      <c r="T34" s="173" t="s">
        <v>158</v>
      </c>
      <c r="U34" s="158">
        <v>0.2</v>
      </c>
      <c r="V34" s="158">
        <f>ROUND(E34*U34,2)</f>
        <v>17.190000000000001</v>
      </c>
      <c r="W34" s="158"/>
      <c r="X34" s="158" t="s">
        <v>193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632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0" t="s">
        <v>654</v>
      </c>
      <c r="D35" s="251"/>
      <c r="E35" s="251"/>
      <c r="F35" s="251"/>
      <c r="G35" s="251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162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1"/>
      <c r="D36" s="242"/>
      <c r="E36" s="242"/>
      <c r="F36" s="242"/>
      <c r="G36" s="24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7">
        <v>13</v>
      </c>
      <c r="B37" s="168" t="s">
        <v>655</v>
      </c>
      <c r="C37" s="178" t="s">
        <v>656</v>
      </c>
      <c r="D37" s="169" t="s">
        <v>214</v>
      </c>
      <c r="E37" s="170">
        <v>106.61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181</v>
      </c>
      <c r="T37" s="173" t="s">
        <v>158</v>
      </c>
      <c r="U37" s="158">
        <v>1.59</v>
      </c>
      <c r="V37" s="158">
        <f>ROUND(E37*U37,2)</f>
        <v>169.51</v>
      </c>
      <c r="W37" s="158"/>
      <c r="X37" s="158" t="s">
        <v>193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632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2"/>
      <c r="D38" s="253"/>
      <c r="E38" s="253"/>
      <c r="F38" s="253"/>
      <c r="G38" s="25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7">
        <v>14</v>
      </c>
      <c r="B39" s="168" t="s">
        <v>241</v>
      </c>
      <c r="C39" s="178" t="s">
        <v>657</v>
      </c>
      <c r="D39" s="169" t="s">
        <v>214</v>
      </c>
      <c r="E39" s="170">
        <v>93.34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181</v>
      </c>
      <c r="T39" s="173" t="s">
        <v>158</v>
      </c>
      <c r="U39" s="158">
        <v>0</v>
      </c>
      <c r="V39" s="158">
        <f>ROUND(E39*U39,2)</f>
        <v>0</v>
      </c>
      <c r="W39" s="158"/>
      <c r="X39" s="158" t="s">
        <v>193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2"/>
      <c r="D40" s="253"/>
      <c r="E40" s="253"/>
      <c r="F40" s="253"/>
      <c r="G40" s="25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7">
        <v>15</v>
      </c>
      <c r="B41" s="168" t="s">
        <v>658</v>
      </c>
      <c r="C41" s="178" t="s">
        <v>659</v>
      </c>
      <c r="D41" s="169" t="s">
        <v>214</v>
      </c>
      <c r="E41" s="170">
        <v>52.19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0">
        <v>1.67</v>
      </c>
      <c r="O41" s="170">
        <f>ROUND(E41*N41,2)</f>
        <v>87.16</v>
      </c>
      <c r="P41" s="170">
        <v>0</v>
      </c>
      <c r="Q41" s="170">
        <f>ROUND(E41*P41,2)</f>
        <v>0</v>
      </c>
      <c r="R41" s="172"/>
      <c r="S41" s="172" t="s">
        <v>181</v>
      </c>
      <c r="T41" s="173" t="s">
        <v>158</v>
      </c>
      <c r="U41" s="158">
        <v>0</v>
      </c>
      <c r="V41" s="158">
        <f>ROUND(E41*U41,2)</f>
        <v>0</v>
      </c>
      <c r="W41" s="158"/>
      <c r="X41" s="158" t="s">
        <v>302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660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0" t="s">
        <v>661</v>
      </c>
      <c r="D42" s="251"/>
      <c r="E42" s="251"/>
      <c r="F42" s="251"/>
      <c r="G42" s="251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162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56" t="s">
        <v>662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162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663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162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1"/>
      <c r="D45" s="242"/>
      <c r="E45" s="242"/>
      <c r="F45" s="242"/>
      <c r="G45" s="242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1" t="s">
        <v>152</v>
      </c>
      <c r="B46" s="162" t="s">
        <v>92</v>
      </c>
      <c r="C46" s="177" t="s">
        <v>93</v>
      </c>
      <c r="D46" s="163"/>
      <c r="E46" s="164"/>
      <c r="F46" s="165"/>
      <c r="G46" s="165">
        <f>SUMIF(AG47:AG53,"&lt;&gt;NOR",G47:G53)</f>
        <v>0</v>
      </c>
      <c r="H46" s="165"/>
      <c r="I46" s="165">
        <f>SUM(I47:I53)</f>
        <v>0</v>
      </c>
      <c r="J46" s="165"/>
      <c r="K46" s="165">
        <f>SUM(K47:K53)</f>
        <v>0</v>
      </c>
      <c r="L46" s="165"/>
      <c r="M46" s="165">
        <f>SUM(M47:M53)</f>
        <v>0</v>
      </c>
      <c r="N46" s="164"/>
      <c r="O46" s="164">
        <f>SUM(O47:O53)</f>
        <v>10.43</v>
      </c>
      <c r="P46" s="164"/>
      <c r="Q46" s="164">
        <f>SUM(Q47:Q53)</f>
        <v>0</v>
      </c>
      <c r="R46" s="165"/>
      <c r="S46" s="165"/>
      <c r="T46" s="166"/>
      <c r="U46" s="160"/>
      <c r="V46" s="160">
        <f>SUM(V47:V53)</f>
        <v>11.04</v>
      </c>
      <c r="W46" s="160"/>
      <c r="X46" s="160"/>
      <c r="AG46" t="s">
        <v>153</v>
      </c>
    </row>
    <row r="47" spans="1:60" outlineLevel="1" x14ac:dyDescent="0.25">
      <c r="A47" s="167">
        <v>16</v>
      </c>
      <c r="B47" s="168" t="s">
        <v>664</v>
      </c>
      <c r="C47" s="178" t="s">
        <v>665</v>
      </c>
      <c r="D47" s="169" t="s">
        <v>214</v>
      </c>
      <c r="E47" s="170">
        <v>3.16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0">
        <v>2.5</v>
      </c>
      <c r="O47" s="170">
        <f>ROUND(E47*N47,2)</f>
        <v>7.9</v>
      </c>
      <c r="P47" s="170">
        <v>0</v>
      </c>
      <c r="Q47" s="170">
        <f>ROUND(E47*P47,2)</f>
        <v>0</v>
      </c>
      <c r="R47" s="172"/>
      <c r="S47" s="172" t="s">
        <v>181</v>
      </c>
      <c r="T47" s="173" t="s">
        <v>158</v>
      </c>
      <c r="U47" s="158">
        <v>1.4490000000000001</v>
      </c>
      <c r="V47" s="158">
        <f>ROUND(E47*U47,2)</f>
        <v>4.58</v>
      </c>
      <c r="W47" s="158"/>
      <c r="X47" s="158" t="s">
        <v>193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632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52"/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67">
        <v>17</v>
      </c>
      <c r="B49" s="168" t="s">
        <v>666</v>
      </c>
      <c r="C49" s="178" t="s">
        <v>667</v>
      </c>
      <c r="D49" s="169" t="s">
        <v>232</v>
      </c>
      <c r="E49" s="170">
        <v>6.1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0">
        <v>4.4099999999999999E-3</v>
      </c>
      <c r="O49" s="170">
        <f>ROUND(E49*N49,2)</f>
        <v>0.03</v>
      </c>
      <c r="P49" s="170">
        <v>0</v>
      </c>
      <c r="Q49" s="170">
        <f>ROUND(E49*P49,2)</f>
        <v>0</v>
      </c>
      <c r="R49" s="172"/>
      <c r="S49" s="172" t="s">
        <v>181</v>
      </c>
      <c r="T49" s="173" t="s">
        <v>158</v>
      </c>
      <c r="U49" s="158">
        <v>0.82099999999999995</v>
      </c>
      <c r="V49" s="158">
        <f>ROUND(E49*U49,2)</f>
        <v>5.01</v>
      </c>
      <c r="W49" s="158"/>
      <c r="X49" s="158" t="s">
        <v>193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632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0" t="s">
        <v>668</v>
      </c>
      <c r="D50" s="251"/>
      <c r="E50" s="251"/>
      <c r="F50" s="251"/>
      <c r="G50" s="251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162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1"/>
      <c r="D51" s="242"/>
      <c r="E51" s="242"/>
      <c r="F51" s="242"/>
      <c r="G51" s="242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163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7">
        <v>18</v>
      </c>
      <c r="B52" s="168" t="s">
        <v>664</v>
      </c>
      <c r="C52" s="178" t="s">
        <v>669</v>
      </c>
      <c r="D52" s="169" t="s">
        <v>214</v>
      </c>
      <c r="E52" s="170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2.5</v>
      </c>
      <c r="O52" s="170">
        <f>ROUND(E52*N52,2)</f>
        <v>2.5</v>
      </c>
      <c r="P52" s="170">
        <v>0</v>
      </c>
      <c r="Q52" s="170">
        <f>ROUND(E52*P52,2)</f>
        <v>0</v>
      </c>
      <c r="R52" s="172"/>
      <c r="S52" s="172" t="s">
        <v>181</v>
      </c>
      <c r="T52" s="173" t="s">
        <v>158</v>
      </c>
      <c r="U52" s="158">
        <v>1.4490000000000001</v>
      </c>
      <c r="V52" s="158">
        <f>ROUND(E52*U52,2)</f>
        <v>1.45</v>
      </c>
      <c r="W52" s="158"/>
      <c r="X52" s="158" t="s">
        <v>670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2"/>
      <c r="D53" s="253"/>
      <c r="E53" s="253"/>
      <c r="F53" s="253"/>
      <c r="G53" s="25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163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1" t="s">
        <v>152</v>
      </c>
      <c r="B54" s="162" t="s">
        <v>100</v>
      </c>
      <c r="C54" s="177" t="s">
        <v>101</v>
      </c>
      <c r="D54" s="163"/>
      <c r="E54" s="164"/>
      <c r="F54" s="165"/>
      <c r="G54" s="165">
        <f>SUMIF(AG55:AG116,"&lt;&gt;NOR",G55:G116)</f>
        <v>0</v>
      </c>
      <c r="H54" s="165"/>
      <c r="I54" s="165">
        <f>SUM(I55:I116)</f>
        <v>0</v>
      </c>
      <c r="J54" s="165"/>
      <c r="K54" s="165">
        <f>SUM(K55:K116)</f>
        <v>0</v>
      </c>
      <c r="L54" s="165"/>
      <c r="M54" s="165">
        <f>SUM(M55:M116)</f>
        <v>0</v>
      </c>
      <c r="N54" s="164"/>
      <c r="O54" s="164">
        <f>SUM(O55:O116)</f>
        <v>83.64</v>
      </c>
      <c r="P54" s="164"/>
      <c r="Q54" s="164">
        <f>SUM(Q55:Q116)</f>
        <v>0</v>
      </c>
      <c r="R54" s="165"/>
      <c r="S54" s="165"/>
      <c r="T54" s="166"/>
      <c r="U54" s="160"/>
      <c r="V54" s="160">
        <f>SUM(V55:V116)</f>
        <v>328.6</v>
      </c>
      <c r="W54" s="160"/>
      <c r="X54" s="160"/>
      <c r="AG54" t="s">
        <v>153</v>
      </c>
    </row>
    <row r="55" spans="1:60" outlineLevel="1" x14ac:dyDescent="0.25">
      <c r="A55" s="167">
        <v>19</v>
      </c>
      <c r="B55" s="168" t="s">
        <v>672</v>
      </c>
      <c r="C55" s="178" t="s">
        <v>673</v>
      </c>
      <c r="D55" s="169" t="s">
        <v>232</v>
      </c>
      <c r="E55" s="170">
        <v>48.74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0">
        <v>9.5600000000000008E-3</v>
      </c>
      <c r="O55" s="170">
        <f>ROUND(E55*N55,2)</f>
        <v>0.47</v>
      </c>
      <c r="P55" s="170">
        <v>0</v>
      </c>
      <c r="Q55" s="170">
        <f>ROUND(E55*P55,2)</f>
        <v>0</v>
      </c>
      <c r="R55" s="172"/>
      <c r="S55" s="172" t="s">
        <v>181</v>
      </c>
      <c r="T55" s="173" t="s">
        <v>158</v>
      </c>
      <c r="U55" s="158">
        <v>0.72299999999999998</v>
      </c>
      <c r="V55" s="158">
        <f>ROUND(E55*U55,2)</f>
        <v>35.24</v>
      </c>
      <c r="W55" s="158"/>
      <c r="X55" s="158" t="s">
        <v>193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632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52"/>
      <c r="D56" s="253"/>
      <c r="E56" s="253"/>
      <c r="F56" s="253"/>
      <c r="G56" s="25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163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67">
        <v>20</v>
      </c>
      <c r="B57" s="168" t="s">
        <v>674</v>
      </c>
      <c r="C57" s="178" t="s">
        <v>675</v>
      </c>
      <c r="D57" s="169" t="s">
        <v>330</v>
      </c>
      <c r="E57" s="170">
        <v>30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2.4379999999999999E-2</v>
      </c>
      <c r="O57" s="170">
        <f>ROUND(E57*N57,2)</f>
        <v>0.73</v>
      </c>
      <c r="P57" s="170">
        <v>0</v>
      </c>
      <c r="Q57" s="170">
        <f>ROUND(E57*P57,2)</f>
        <v>0</v>
      </c>
      <c r="R57" s="172"/>
      <c r="S57" s="172" t="s">
        <v>181</v>
      </c>
      <c r="T57" s="173" t="s">
        <v>158</v>
      </c>
      <c r="U57" s="158">
        <v>0.35399999999999998</v>
      </c>
      <c r="V57" s="158">
        <f>ROUND(E57*U57,2)</f>
        <v>10.62</v>
      </c>
      <c r="W57" s="158"/>
      <c r="X57" s="158" t="s">
        <v>193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632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52"/>
      <c r="D58" s="253"/>
      <c r="E58" s="253"/>
      <c r="F58" s="253"/>
      <c r="G58" s="253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163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7">
        <v>21</v>
      </c>
      <c r="B59" s="168" t="s">
        <v>676</v>
      </c>
      <c r="C59" s="178" t="s">
        <v>677</v>
      </c>
      <c r="D59" s="169" t="s">
        <v>246</v>
      </c>
      <c r="E59" s="170">
        <v>1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0">
        <v>0.23755999999999999</v>
      </c>
      <c r="O59" s="170">
        <f>ROUND(E59*N59,2)</f>
        <v>0.24</v>
      </c>
      <c r="P59" s="170">
        <v>0</v>
      </c>
      <c r="Q59" s="170">
        <f>ROUND(E59*P59,2)</f>
        <v>0</v>
      </c>
      <c r="R59" s="172"/>
      <c r="S59" s="172" t="s">
        <v>181</v>
      </c>
      <c r="T59" s="173" t="s">
        <v>158</v>
      </c>
      <c r="U59" s="158">
        <v>3.9209999999999998</v>
      </c>
      <c r="V59" s="158">
        <f>ROUND(E59*U59,2)</f>
        <v>3.92</v>
      </c>
      <c r="W59" s="158"/>
      <c r="X59" s="158" t="s">
        <v>193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632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52"/>
      <c r="D60" s="253"/>
      <c r="E60" s="253"/>
      <c r="F60" s="253"/>
      <c r="G60" s="253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7">
        <v>22</v>
      </c>
      <c r="B61" s="168" t="s">
        <v>678</v>
      </c>
      <c r="C61" s="178" t="s">
        <v>679</v>
      </c>
      <c r="D61" s="169" t="s">
        <v>330</v>
      </c>
      <c r="E61" s="170">
        <v>17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0">
        <v>0</v>
      </c>
      <c r="O61" s="170">
        <f>ROUND(E61*N61,2)</f>
        <v>0</v>
      </c>
      <c r="P61" s="170">
        <v>0</v>
      </c>
      <c r="Q61" s="170">
        <f>ROUND(E61*P61,2)</f>
        <v>0</v>
      </c>
      <c r="R61" s="172"/>
      <c r="S61" s="172" t="s">
        <v>181</v>
      </c>
      <c r="T61" s="173" t="s">
        <v>158</v>
      </c>
      <c r="U61" s="158">
        <v>5.8999999999999997E-2</v>
      </c>
      <c r="V61" s="158">
        <f>ROUND(E61*U61,2)</f>
        <v>1</v>
      </c>
      <c r="W61" s="158"/>
      <c r="X61" s="158" t="s">
        <v>193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632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52"/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163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7">
        <v>23</v>
      </c>
      <c r="B63" s="168" t="s">
        <v>680</v>
      </c>
      <c r="C63" s="178" t="s">
        <v>681</v>
      </c>
      <c r="D63" s="169" t="s">
        <v>682</v>
      </c>
      <c r="E63" s="170">
        <v>2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1.2999999999999999E-4</v>
      </c>
      <c r="O63" s="170">
        <f>ROUND(E63*N63,2)</f>
        <v>0</v>
      </c>
      <c r="P63" s="170">
        <v>0</v>
      </c>
      <c r="Q63" s="170">
        <f>ROUND(E63*P63,2)</f>
        <v>0</v>
      </c>
      <c r="R63" s="172"/>
      <c r="S63" s="172" t="s">
        <v>181</v>
      </c>
      <c r="T63" s="173" t="s">
        <v>158</v>
      </c>
      <c r="U63" s="158">
        <v>6.2</v>
      </c>
      <c r="V63" s="158">
        <f>ROUND(E63*U63,2)</f>
        <v>12.4</v>
      </c>
      <c r="W63" s="158"/>
      <c r="X63" s="158" t="s">
        <v>193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52"/>
      <c r="D64" s="253"/>
      <c r="E64" s="253"/>
      <c r="F64" s="253"/>
      <c r="G64" s="25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163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67">
        <v>24</v>
      </c>
      <c r="B65" s="168" t="s">
        <v>683</v>
      </c>
      <c r="C65" s="178" t="s">
        <v>684</v>
      </c>
      <c r="D65" s="169" t="s">
        <v>330</v>
      </c>
      <c r="E65" s="170">
        <v>13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2"/>
      <c r="S65" s="172" t="s">
        <v>181</v>
      </c>
      <c r="T65" s="173" t="s">
        <v>158</v>
      </c>
      <c r="U65" s="158">
        <v>7.9000000000000001E-2</v>
      </c>
      <c r="V65" s="158">
        <f>ROUND(E65*U65,2)</f>
        <v>1.03</v>
      </c>
      <c r="W65" s="158"/>
      <c r="X65" s="158" t="s">
        <v>193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632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52"/>
      <c r="D66" s="253"/>
      <c r="E66" s="253"/>
      <c r="F66" s="253"/>
      <c r="G66" s="253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163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67">
        <v>25</v>
      </c>
      <c r="B67" s="168" t="s">
        <v>685</v>
      </c>
      <c r="C67" s="178" t="s">
        <v>686</v>
      </c>
      <c r="D67" s="169" t="s">
        <v>682</v>
      </c>
      <c r="E67" s="170">
        <v>4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0">
        <v>1.7000000000000001E-4</v>
      </c>
      <c r="O67" s="170">
        <f>ROUND(E67*N67,2)</f>
        <v>0</v>
      </c>
      <c r="P67" s="170">
        <v>0</v>
      </c>
      <c r="Q67" s="170">
        <f>ROUND(E67*P67,2)</f>
        <v>0</v>
      </c>
      <c r="R67" s="172"/>
      <c r="S67" s="172" t="s">
        <v>181</v>
      </c>
      <c r="T67" s="173" t="s">
        <v>158</v>
      </c>
      <c r="U67" s="158">
        <v>7.1</v>
      </c>
      <c r="V67" s="158">
        <f>ROUND(E67*U67,2)</f>
        <v>28.4</v>
      </c>
      <c r="W67" s="158"/>
      <c r="X67" s="158" t="s">
        <v>193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632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52"/>
      <c r="D68" s="253"/>
      <c r="E68" s="253"/>
      <c r="F68" s="253"/>
      <c r="G68" s="25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163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67">
        <v>26</v>
      </c>
      <c r="B69" s="168" t="s">
        <v>687</v>
      </c>
      <c r="C69" s="178" t="s">
        <v>688</v>
      </c>
      <c r="D69" s="169" t="s">
        <v>214</v>
      </c>
      <c r="E69" s="170">
        <v>5.79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0">
        <v>2.5510999999999999</v>
      </c>
      <c r="O69" s="170">
        <f>ROUND(E69*N69,2)</f>
        <v>14.77</v>
      </c>
      <c r="P69" s="170">
        <v>0</v>
      </c>
      <c r="Q69" s="170">
        <f>ROUND(E69*P69,2)</f>
        <v>0</v>
      </c>
      <c r="R69" s="172"/>
      <c r="S69" s="172" t="s">
        <v>181</v>
      </c>
      <c r="T69" s="173" t="s">
        <v>158</v>
      </c>
      <c r="U69" s="158">
        <v>1.8320000000000001</v>
      </c>
      <c r="V69" s="158">
        <f>ROUND(E69*U69,2)</f>
        <v>10.61</v>
      </c>
      <c r="W69" s="158"/>
      <c r="X69" s="158" t="s">
        <v>193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632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52"/>
      <c r="D70" s="253"/>
      <c r="E70" s="253"/>
      <c r="F70" s="253"/>
      <c r="G70" s="253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163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67">
        <v>27</v>
      </c>
      <c r="B71" s="168" t="s">
        <v>689</v>
      </c>
      <c r="C71" s="178" t="s">
        <v>690</v>
      </c>
      <c r="D71" s="169" t="s">
        <v>214</v>
      </c>
      <c r="E71" s="170">
        <v>2.5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0">
        <v>2.5499999999999998</v>
      </c>
      <c r="O71" s="170">
        <f>ROUND(E71*N71,2)</f>
        <v>6.38</v>
      </c>
      <c r="P71" s="170">
        <v>0</v>
      </c>
      <c r="Q71" s="170">
        <f>ROUND(E71*P71,2)</f>
        <v>0</v>
      </c>
      <c r="R71" s="172"/>
      <c r="S71" s="172" t="s">
        <v>181</v>
      </c>
      <c r="T71" s="173" t="s">
        <v>158</v>
      </c>
      <c r="U71" s="158">
        <v>2.5089999999999999</v>
      </c>
      <c r="V71" s="158">
        <f>ROUND(E71*U71,2)</f>
        <v>6.27</v>
      </c>
      <c r="W71" s="158"/>
      <c r="X71" s="158" t="s">
        <v>193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632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2"/>
      <c r="D72" s="253"/>
      <c r="E72" s="253"/>
      <c r="F72" s="253"/>
      <c r="G72" s="253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163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67">
        <v>28</v>
      </c>
      <c r="B73" s="168" t="s">
        <v>691</v>
      </c>
      <c r="C73" s="178" t="s">
        <v>692</v>
      </c>
      <c r="D73" s="169" t="s">
        <v>246</v>
      </c>
      <c r="E73" s="170">
        <v>3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0">
        <v>2.2171099999999999</v>
      </c>
      <c r="O73" s="170">
        <f>ROUND(E73*N73,2)</f>
        <v>6.65</v>
      </c>
      <c r="P73" s="170">
        <v>0</v>
      </c>
      <c r="Q73" s="170">
        <f>ROUND(E73*P73,2)</f>
        <v>0</v>
      </c>
      <c r="R73" s="172"/>
      <c r="S73" s="172" t="s">
        <v>181</v>
      </c>
      <c r="T73" s="173" t="s">
        <v>158</v>
      </c>
      <c r="U73" s="158">
        <v>21.29</v>
      </c>
      <c r="V73" s="158">
        <f>ROUND(E73*U73,2)</f>
        <v>63.87</v>
      </c>
      <c r="W73" s="158"/>
      <c r="X73" s="158" t="s">
        <v>193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632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52"/>
      <c r="D74" s="253"/>
      <c r="E74" s="253"/>
      <c r="F74" s="253"/>
      <c r="G74" s="253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7">
        <v>29</v>
      </c>
      <c r="B75" s="168" t="s">
        <v>693</v>
      </c>
      <c r="C75" s="178" t="s">
        <v>694</v>
      </c>
      <c r="D75" s="169" t="s">
        <v>246</v>
      </c>
      <c r="E75" s="170">
        <v>2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0">
        <v>0</v>
      </c>
      <c r="O75" s="170">
        <f>ROUND(E75*N75,2)</f>
        <v>0</v>
      </c>
      <c r="P75" s="170">
        <v>0</v>
      </c>
      <c r="Q75" s="170">
        <f>ROUND(E75*P75,2)</f>
        <v>0</v>
      </c>
      <c r="R75" s="172"/>
      <c r="S75" s="172" t="s">
        <v>181</v>
      </c>
      <c r="T75" s="173" t="s">
        <v>158</v>
      </c>
      <c r="U75" s="158">
        <v>0.9</v>
      </c>
      <c r="V75" s="158">
        <f>ROUND(E75*U75,2)</f>
        <v>1.8</v>
      </c>
      <c r="W75" s="158"/>
      <c r="X75" s="158" t="s">
        <v>193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632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52"/>
      <c r="D76" s="253"/>
      <c r="E76" s="253"/>
      <c r="F76" s="253"/>
      <c r="G76" s="253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67">
        <v>30</v>
      </c>
      <c r="B77" s="168" t="s">
        <v>695</v>
      </c>
      <c r="C77" s="178" t="s">
        <v>696</v>
      </c>
      <c r="D77" s="169" t="s">
        <v>232</v>
      </c>
      <c r="E77" s="170">
        <v>14.74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0">
        <v>1.346E-2</v>
      </c>
      <c r="O77" s="170">
        <f>ROUND(E77*N77,2)</f>
        <v>0.2</v>
      </c>
      <c r="P77" s="170">
        <v>0</v>
      </c>
      <c r="Q77" s="170">
        <f>ROUND(E77*P77,2)</f>
        <v>0</v>
      </c>
      <c r="R77" s="172"/>
      <c r="S77" s="172" t="s">
        <v>181</v>
      </c>
      <c r="T77" s="173" t="s">
        <v>158</v>
      </c>
      <c r="U77" s="158">
        <v>0.89</v>
      </c>
      <c r="V77" s="158">
        <f>ROUND(E77*U77,2)</f>
        <v>13.12</v>
      </c>
      <c r="W77" s="158"/>
      <c r="X77" s="158" t="s">
        <v>193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632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52"/>
      <c r="D78" s="253"/>
      <c r="E78" s="253"/>
      <c r="F78" s="253"/>
      <c r="G78" s="253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163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7">
        <v>31</v>
      </c>
      <c r="B79" s="168" t="s">
        <v>697</v>
      </c>
      <c r="C79" s="178" t="s">
        <v>698</v>
      </c>
      <c r="D79" s="169" t="s">
        <v>301</v>
      </c>
      <c r="E79" s="170">
        <v>6.94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0">
        <v>1.0059400000000001</v>
      </c>
      <c r="O79" s="170">
        <f>ROUND(E79*N79,2)</f>
        <v>6.98</v>
      </c>
      <c r="P79" s="170">
        <v>0</v>
      </c>
      <c r="Q79" s="170">
        <f>ROUND(E79*P79,2)</f>
        <v>0</v>
      </c>
      <c r="R79" s="172"/>
      <c r="S79" s="172" t="s">
        <v>181</v>
      </c>
      <c r="T79" s="173" t="s">
        <v>158</v>
      </c>
      <c r="U79" s="158">
        <v>14</v>
      </c>
      <c r="V79" s="158">
        <f>ROUND(E79*U79,2)</f>
        <v>97.16</v>
      </c>
      <c r="W79" s="158"/>
      <c r="X79" s="158" t="s">
        <v>193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632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52"/>
      <c r="D80" s="253"/>
      <c r="E80" s="253"/>
      <c r="F80" s="253"/>
      <c r="G80" s="253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163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7">
        <v>32</v>
      </c>
      <c r="B81" s="168" t="s">
        <v>699</v>
      </c>
      <c r="C81" s="178" t="s">
        <v>700</v>
      </c>
      <c r="D81" s="169" t="s">
        <v>246</v>
      </c>
      <c r="E81" s="170">
        <v>5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0">
        <v>7.0200000000000002E-3</v>
      </c>
      <c r="O81" s="170">
        <f>ROUND(E81*N81,2)</f>
        <v>0.04</v>
      </c>
      <c r="P81" s="170">
        <v>0</v>
      </c>
      <c r="Q81" s="170">
        <f>ROUND(E81*P81,2)</f>
        <v>0</v>
      </c>
      <c r="R81" s="172"/>
      <c r="S81" s="172" t="s">
        <v>181</v>
      </c>
      <c r="T81" s="173" t="s">
        <v>158</v>
      </c>
      <c r="U81" s="158">
        <v>1.0900000000000001</v>
      </c>
      <c r="V81" s="158">
        <f>ROUND(E81*U81,2)</f>
        <v>5.45</v>
      </c>
      <c r="W81" s="158"/>
      <c r="X81" s="158" t="s">
        <v>193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632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52"/>
      <c r="D82" s="253"/>
      <c r="E82" s="253"/>
      <c r="F82" s="253"/>
      <c r="G82" s="253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7">
        <v>33</v>
      </c>
      <c r="B83" s="168" t="s">
        <v>701</v>
      </c>
      <c r="C83" s="178" t="s">
        <v>702</v>
      </c>
      <c r="D83" s="169" t="s">
        <v>246</v>
      </c>
      <c r="E83" s="170">
        <v>8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1.5E-3</v>
      </c>
      <c r="O83" s="170">
        <f>ROUND(E83*N83,2)</f>
        <v>0.01</v>
      </c>
      <c r="P83" s="170">
        <v>0</v>
      </c>
      <c r="Q83" s="170">
        <f>ROUND(E83*P83,2)</f>
        <v>0</v>
      </c>
      <c r="R83" s="172"/>
      <c r="S83" s="172" t="s">
        <v>181</v>
      </c>
      <c r="T83" s="173" t="s">
        <v>158</v>
      </c>
      <c r="U83" s="158">
        <v>0.14000000000000001</v>
      </c>
      <c r="V83" s="158">
        <f>ROUND(E83*U83,2)</f>
        <v>1.1200000000000001</v>
      </c>
      <c r="W83" s="158"/>
      <c r="X83" s="158" t="s">
        <v>193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632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52"/>
      <c r="D84" s="253"/>
      <c r="E84" s="253"/>
      <c r="F84" s="253"/>
      <c r="G84" s="253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163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67">
        <v>34</v>
      </c>
      <c r="B85" s="168" t="s">
        <v>703</v>
      </c>
      <c r="C85" s="178" t="s">
        <v>704</v>
      </c>
      <c r="D85" s="169" t="s">
        <v>214</v>
      </c>
      <c r="E85" s="170">
        <v>11.44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0">
        <v>2.5249999999999999</v>
      </c>
      <c r="O85" s="170">
        <f>ROUND(E85*N85,2)</f>
        <v>28.89</v>
      </c>
      <c r="P85" s="170">
        <v>0</v>
      </c>
      <c r="Q85" s="170">
        <f>ROUND(E85*P85,2)</f>
        <v>0</v>
      </c>
      <c r="R85" s="172"/>
      <c r="S85" s="172" t="s">
        <v>181</v>
      </c>
      <c r="T85" s="173" t="s">
        <v>158</v>
      </c>
      <c r="U85" s="158">
        <v>1.3029999999999999</v>
      </c>
      <c r="V85" s="158">
        <f>ROUND(E85*U85,2)</f>
        <v>14.91</v>
      </c>
      <c r="W85" s="158"/>
      <c r="X85" s="158" t="s">
        <v>193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632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52"/>
      <c r="D86" s="253"/>
      <c r="E86" s="253"/>
      <c r="F86" s="253"/>
      <c r="G86" s="253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163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67">
        <v>35</v>
      </c>
      <c r="B87" s="168" t="s">
        <v>705</v>
      </c>
      <c r="C87" s="178" t="s">
        <v>706</v>
      </c>
      <c r="D87" s="169" t="s">
        <v>232</v>
      </c>
      <c r="E87" s="170">
        <v>14.64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0">
        <v>4.1799999999999997E-3</v>
      </c>
      <c r="O87" s="170">
        <f>ROUND(E87*N87,2)</f>
        <v>0.06</v>
      </c>
      <c r="P87" s="170">
        <v>0</v>
      </c>
      <c r="Q87" s="170">
        <f>ROUND(E87*P87,2)</f>
        <v>0</v>
      </c>
      <c r="R87" s="172"/>
      <c r="S87" s="172" t="s">
        <v>181</v>
      </c>
      <c r="T87" s="173" t="s">
        <v>158</v>
      </c>
      <c r="U87" s="158">
        <v>0.96299999999999997</v>
      </c>
      <c r="V87" s="158">
        <f>ROUND(E87*U87,2)</f>
        <v>14.1</v>
      </c>
      <c r="W87" s="158"/>
      <c r="X87" s="158" t="s">
        <v>193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632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52"/>
      <c r="D88" s="253"/>
      <c r="E88" s="253"/>
      <c r="F88" s="253"/>
      <c r="G88" s="253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163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67">
        <v>36</v>
      </c>
      <c r="B89" s="168" t="s">
        <v>707</v>
      </c>
      <c r="C89" s="178" t="s">
        <v>708</v>
      </c>
      <c r="D89" s="169" t="s">
        <v>246</v>
      </c>
      <c r="E89" s="170">
        <v>1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0">
        <v>3.2399999999999998E-3</v>
      </c>
      <c r="O89" s="170">
        <f>ROUND(E89*N89,2)</f>
        <v>0</v>
      </c>
      <c r="P89" s="170">
        <v>0</v>
      </c>
      <c r="Q89" s="170">
        <f>ROUND(E89*P89,2)</f>
        <v>0</v>
      </c>
      <c r="R89" s="172"/>
      <c r="S89" s="172" t="s">
        <v>181</v>
      </c>
      <c r="T89" s="173" t="s">
        <v>158</v>
      </c>
      <c r="U89" s="158">
        <v>1.3120000000000001</v>
      </c>
      <c r="V89" s="158">
        <f>ROUND(E89*U89,2)</f>
        <v>1.31</v>
      </c>
      <c r="W89" s="158"/>
      <c r="X89" s="158" t="s">
        <v>193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632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52"/>
      <c r="D90" s="253"/>
      <c r="E90" s="253"/>
      <c r="F90" s="253"/>
      <c r="G90" s="253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163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7">
        <v>37</v>
      </c>
      <c r="B91" s="168" t="s">
        <v>707</v>
      </c>
      <c r="C91" s="178" t="s">
        <v>709</v>
      </c>
      <c r="D91" s="169" t="s">
        <v>246</v>
      </c>
      <c r="E91" s="170">
        <v>1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0">
        <v>5.2999999999999999E-2</v>
      </c>
      <c r="O91" s="170">
        <f>ROUND(E91*N91,2)</f>
        <v>0.05</v>
      </c>
      <c r="P91" s="170">
        <v>0</v>
      </c>
      <c r="Q91" s="170">
        <f>ROUND(E91*P91,2)</f>
        <v>0</v>
      </c>
      <c r="R91" s="172"/>
      <c r="S91" s="172" t="s">
        <v>181</v>
      </c>
      <c r="T91" s="173" t="s">
        <v>158</v>
      </c>
      <c r="U91" s="158">
        <v>0</v>
      </c>
      <c r="V91" s="158">
        <f>ROUND(E91*U91,2)</f>
        <v>0</v>
      </c>
      <c r="W91" s="158"/>
      <c r="X91" s="158" t="s">
        <v>670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710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52"/>
      <c r="D92" s="253"/>
      <c r="E92" s="253"/>
      <c r="F92" s="253"/>
      <c r="G92" s="253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163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67">
        <v>38</v>
      </c>
      <c r="B93" s="168" t="s">
        <v>711</v>
      </c>
      <c r="C93" s="178" t="s">
        <v>712</v>
      </c>
      <c r="D93" s="169" t="s">
        <v>246</v>
      </c>
      <c r="E93" s="170">
        <v>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0">
        <v>0.16200000000000001</v>
      </c>
      <c r="O93" s="170">
        <f>ROUND(E93*N93,2)</f>
        <v>0.81</v>
      </c>
      <c r="P93" s="170">
        <v>0</v>
      </c>
      <c r="Q93" s="170">
        <f>ROUND(E93*P93,2)</f>
        <v>0</v>
      </c>
      <c r="R93" s="172"/>
      <c r="S93" s="172" t="s">
        <v>181</v>
      </c>
      <c r="T93" s="173" t="s">
        <v>158</v>
      </c>
      <c r="U93" s="158">
        <v>0</v>
      </c>
      <c r="V93" s="158">
        <f>ROUND(E93*U93,2)</f>
        <v>0</v>
      </c>
      <c r="W93" s="158"/>
      <c r="X93" s="158" t="s">
        <v>302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660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52"/>
      <c r="D94" s="253"/>
      <c r="E94" s="253"/>
      <c r="F94" s="253"/>
      <c r="G94" s="253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67">
        <v>39</v>
      </c>
      <c r="B95" s="168" t="s">
        <v>713</v>
      </c>
      <c r="C95" s="178" t="s">
        <v>714</v>
      </c>
      <c r="D95" s="169" t="s">
        <v>246</v>
      </c>
      <c r="E95" s="170">
        <v>1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0">
        <v>2.8000000000000001E-2</v>
      </c>
      <c r="O95" s="170">
        <f>ROUND(E95*N95,2)</f>
        <v>0.03</v>
      </c>
      <c r="P95" s="170">
        <v>0</v>
      </c>
      <c r="Q95" s="170">
        <f>ROUND(E95*P95,2)</f>
        <v>0</v>
      </c>
      <c r="R95" s="172"/>
      <c r="S95" s="172" t="s">
        <v>181</v>
      </c>
      <c r="T95" s="173" t="s">
        <v>158</v>
      </c>
      <c r="U95" s="158">
        <v>0</v>
      </c>
      <c r="V95" s="158">
        <f>ROUND(E95*U95,2)</f>
        <v>0</v>
      </c>
      <c r="W95" s="158"/>
      <c r="X95" s="158" t="s">
        <v>302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660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52"/>
      <c r="D96" s="253"/>
      <c r="E96" s="253"/>
      <c r="F96" s="253"/>
      <c r="G96" s="253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67">
        <v>40</v>
      </c>
      <c r="B97" s="168" t="s">
        <v>715</v>
      </c>
      <c r="C97" s="178" t="s">
        <v>716</v>
      </c>
      <c r="D97" s="169" t="s">
        <v>246</v>
      </c>
      <c r="E97" s="170">
        <v>1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0">
        <v>5.3999999999999999E-2</v>
      </c>
      <c r="O97" s="170">
        <f>ROUND(E97*N97,2)</f>
        <v>0.05</v>
      </c>
      <c r="P97" s="170">
        <v>0</v>
      </c>
      <c r="Q97" s="170">
        <f>ROUND(E97*P97,2)</f>
        <v>0</v>
      </c>
      <c r="R97" s="172"/>
      <c r="S97" s="172" t="s">
        <v>181</v>
      </c>
      <c r="T97" s="173" t="s">
        <v>158</v>
      </c>
      <c r="U97" s="158">
        <v>0</v>
      </c>
      <c r="V97" s="158">
        <f>ROUND(E97*U97,2)</f>
        <v>0</v>
      </c>
      <c r="W97" s="158"/>
      <c r="X97" s="158" t="s">
        <v>302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660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52"/>
      <c r="D98" s="253"/>
      <c r="E98" s="253"/>
      <c r="F98" s="253"/>
      <c r="G98" s="253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67">
        <v>41</v>
      </c>
      <c r="B99" s="168" t="s">
        <v>717</v>
      </c>
      <c r="C99" s="178" t="s">
        <v>718</v>
      </c>
      <c r="D99" s="169" t="s">
        <v>246</v>
      </c>
      <c r="E99" s="170">
        <v>2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0">
        <v>8.1000000000000003E-2</v>
      </c>
      <c r="O99" s="170">
        <f>ROUND(E99*N99,2)</f>
        <v>0.16</v>
      </c>
      <c r="P99" s="170">
        <v>0</v>
      </c>
      <c r="Q99" s="170">
        <f>ROUND(E99*P99,2)</f>
        <v>0</v>
      </c>
      <c r="R99" s="172"/>
      <c r="S99" s="172" t="s">
        <v>181</v>
      </c>
      <c r="T99" s="173" t="s">
        <v>158</v>
      </c>
      <c r="U99" s="158">
        <v>0</v>
      </c>
      <c r="V99" s="158">
        <f>ROUND(E99*U99,2)</f>
        <v>0</v>
      </c>
      <c r="W99" s="158"/>
      <c r="X99" s="158" t="s">
        <v>302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660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52"/>
      <c r="D100" s="253"/>
      <c r="E100" s="253"/>
      <c r="F100" s="253"/>
      <c r="G100" s="253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67">
        <v>42</v>
      </c>
      <c r="B101" s="168" t="s">
        <v>719</v>
      </c>
      <c r="C101" s="178" t="s">
        <v>720</v>
      </c>
      <c r="D101" s="169" t="s">
        <v>246</v>
      </c>
      <c r="E101" s="170">
        <v>2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0">
        <v>0.58499999999999996</v>
      </c>
      <c r="O101" s="170">
        <f>ROUND(E101*N101,2)</f>
        <v>1.17</v>
      </c>
      <c r="P101" s="170">
        <v>0</v>
      </c>
      <c r="Q101" s="170">
        <f>ROUND(E101*P101,2)</f>
        <v>0</v>
      </c>
      <c r="R101" s="172"/>
      <c r="S101" s="172" t="s">
        <v>181</v>
      </c>
      <c r="T101" s="173" t="s">
        <v>158</v>
      </c>
      <c r="U101" s="158">
        <v>0</v>
      </c>
      <c r="V101" s="158">
        <f>ROUND(E101*U101,2)</f>
        <v>0</v>
      </c>
      <c r="W101" s="158"/>
      <c r="X101" s="158" t="s">
        <v>302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660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52"/>
      <c r="D102" s="253"/>
      <c r="E102" s="253"/>
      <c r="F102" s="253"/>
      <c r="G102" s="253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67">
        <v>43</v>
      </c>
      <c r="B103" s="168" t="s">
        <v>721</v>
      </c>
      <c r="C103" s="178" t="s">
        <v>722</v>
      </c>
      <c r="D103" s="169" t="s">
        <v>246</v>
      </c>
      <c r="E103" s="170">
        <v>3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0">
        <v>0.43</v>
      </c>
      <c r="O103" s="170">
        <f>ROUND(E103*N103,2)</f>
        <v>1.29</v>
      </c>
      <c r="P103" s="170">
        <v>0</v>
      </c>
      <c r="Q103" s="170">
        <f>ROUND(E103*P103,2)</f>
        <v>0</v>
      </c>
      <c r="R103" s="172"/>
      <c r="S103" s="172" t="s">
        <v>181</v>
      </c>
      <c r="T103" s="173" t="s">
        <v>158</v>
      </c>
      <c r="U103" s="158">
        <v>0</v>
      </c>
      <c r="V103" s="158">
        <f>ROUND(E103*U103,2)</f>
        <v>0</v>
      </c>
      <c r="W103" s="158"/>
      <c r="X103" s="158" t="s">
        <v>302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660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52"/>
      <c r="D104" s="253"/>
      <c r="E104" s="253"/>
      <c r="F104" s="253"/>
      <c r="G104" s="253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67">
        <v>44</v>
      </c>
      <c r="B105" s="168" t="s">
        <v>723</v>
      </c>
      <c r="C105" s="178" t="s">
        <v>724</v>
      </c>
      <c r="D105" s="169" t="s">
        <v>246</v>
      </c>
      <c r="E105" s="170">
        <v>2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0">
        <v>0.5</v>
      </c>
      <c r="O105" s="170">
        <f>ROUND(E105*N105,2)</f>
        <v>1</v>
      </c>
      <c r="P105" s="170">
        <v>0</v>
      </c>
      <c r="Q105" s="170">
        <f>ROUND(E105*P105,2)</f>
        <v>0</v>
      </c>
      <c r="R105" s="172"/>
      <c r="S105" s="172" t="s">
        <v>181</v>
      </c>
      <c r="T105" s="173" t="s">
        <v>158</v>
      </c>
      <c r="U105" s="158">
        <v>0</v>
      </c>
      <c r="V105" s="158">
        <f>ROUND(E105*U105,2)</f>
        <v>0</v>
      </c>
      <c r="W105" s="158"/>
      <c r="X105" s="158" t="s">
        <v>302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660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52"/>
      <c r="D106" s="253"/>
      <c r="E106" s="253"/>
      <c r="F106" s="253"/>
      <c r="G106" s="25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67">
        <v>45</v>
      </c>
      <c r="B107" s="168" t="s">
        <v>725</v>
      </c>
      <c r="C107" s="178" t="s">
        <v>726</v>
      </c>
      <c r="D107" s="169" t="s">
        <v>246</v>
      </c>
      <c r="E107" s="170">
        <v>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0">
        <v>1</v>
      </c>
      <c r="O107" s="170">
        <f>ROUND(E107*N107,2)</f>
        <v>2</v>
      </c>
      <c r="P107" s="170">
        <v>0</v>
      </c>
      <c r="Q107" s="170">
        <f>ROUND(E107*P107,2)</f>
        <v>0</v>
      </c>
      <c r="R107" s="172"/>
      <c r="S107" s="172" t="s">
        <v>181</v>
      </c>
      <c r="T107" s="173" t="s">
        <v>158</v>
      </c>
      <c r="U107" s="158">
        <v>0</v>
      </c>
      <c r="V107" s="158">
        <f>ROUND(E107*U107,2)</f>
        <v>0</v>
      </c>
      <c r="W107" s="158"/>
      <c r="X107" s="158" t="s">
        <v>302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660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52"/>
      <c r="D108" s="253"/>
      <c r="E108" s="253"/>
      <c r="F108" s="253"/>
      <c r="G108" s="253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67">
        <v>46</v>
      </c>
      <c r="B109" s="168" t="s">
        <v>727</v>
      </c>
      <c r="C109" s="178" t="s">
        <v>728</v>
      </c>
      <c r="D109" s="169" t="s">
        <v>246</v>
      </c>
      <c r="E109" s="170">
        <v>2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0">
        <v>1.6</v>
      </c>
      <c r="O109" s="170">
        <f>ROUND(E109*N109,2)</f>
        <v>3.2</v>
      </c>
      <c r="P109" s="170">
        <v>0</v>
      </c>
      <c r="Q109" s="170">
        <f>ROUND(E109*P109,2)</f>
        <v>0</v>
      </c>
      <c r="R109" s="172"/>
      <c r="S109" s="172" t="s">
        <v>181</v>
      </c>
      <c r="T109" s="173" t="s">
        <v>158</v>
      </c>
      <c r="U109" s="158">
        <v>0</v>
      </c>
      <c r="V109" s="158">
        <f>ROUND(E109*U109,2)</f>
        <v>0</v>
      </c>
      <c r="W109" s="158"/>
      <c r="X109" s="158" t="s">
        <v>302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660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52"/>
      <c r="D110" s="253"/>
      <c r="E110" s="253"/>
      <c r="F110" s="253"/>
      <c r="G110" s="253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67">
        <v>47</v>
      </c>
      <c r="B111" s="168" t="s">
        <v>729</v>
      </c>
      <c r="C111" s="178" t="s">
        <v>730</v>
      </c>
      <c r="D111" s="169" t="s">
        <v>246</v>
      </c>
      <c r="E111" s="170">
        <v>8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0">
        <v>2E-3</v>
      </c>
      <c r="O111" s="170">
        <f>ROUND(E111*N111,2)</f>
        <v>0.02</v>
      </c>
      <c r="P111" s="170">
        <v>0</v>
      </c>
      <c r="Q111" s="170">
        <f>ROUND(E111*P111,2)</f>
        <v>0</v>
      </c>
      <c r="R111" s="172"/>
      <c r="S111" s="172" t="s">
        <v>181</v>
      </c>
      <c r="T111" s="173" t="s">
        <v>158</v>
      </c>
      <c r="U111" s="158">
        <v>0</v>
      </c>
      <c r="V111" s="158">
        <f>ROUND(E111*U111,2)</f>
        <v>0</v>
      </c>
      <c r="W111" s="158"/>
      <c r="X111" s="158" t="s">
        <v>302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660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52"/>
      <c r="D112" s="253"/>
      <c r="E112" s="253"/>
      <c r="F112" s="253"/>
      <c r="G112" s="253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67">
        <v>48</v>
      </c>
      <c r="B113" s="168" t="s">
        <v>707</v>
      </c>
      <c r="C113" s="178" t="s">
        <v>731</v>
      </c>
      <c r="D113" s="169" t="s">
        <v>330</v>
      </c>
      <c r="E113" s="170">
        <v>2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0">
        <v>1.03</v>
      </c>
      <c r="O113" s="170">
        <f>ROUND(E113*N113,2)</f>
        <v>2.06</v>
      </c>
      <c r="P113" s="170">
        <v>0</v>
      </c>
      <c r="Q113" s="170">
        <f>ROUND(E113*P113,2)</f>
        <v>0</v>
      </c>
      <c r="R113" s="172"/>
      <c r="S113" s="172" t="s">
        <v>181</v>
      </c>
      <c r="T113" s="173" t="s">
        <v>158</v>
      </c>
      <c r="U113" s="158">
        <v>0</v>
      </c>
      <c r="V113" s="158">
        <f>ROUND(E113*U113,2)</f>
        <v>0</v>
      </c>
      <c r="W113" s="158"/>
      <c r="X113" s="158" t="s">
        <v>302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660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52"/>
      <c r="D114" s="253"/>
      <c r="E114" s="253"/>
      <c r="F114" s="253"/>
      <c r="G114" s="253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67">
        <v>49</v>
      </c>
      <c r="B115" s="168" t="s">
        <v>689</v>
      </c>
      <c r="C115" s="178" t="s">
        <v>732</v>
      </c>
      <c r="D115" s="169" t="s">
        <v>214</v>
      </c>
      <c r="E115" s="170">
        <v>2.5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0">
        <v>2.5499999999999998</v>
      </c>
      <c r="O115" s="170">
        <f>ROUND(E115*N115,2)</f>
        <v>6.38</v>
      </c>
      <c r="P115" s="170">
        <v>0</v>
      </c>
      <c r="Q115" s="170">
        <f>ROUND(E115*P115,2)</f>
        <v>0</v>
      </c>
      <c r="R115" s="172"/>
      <c r="S115" s="172" t="s">
        <v>181</v>
      </c>
      <c r="T115" s="173" t="s">
        <v>158</v>
      </c>
      <c r="U115" s="158">
        <v>2.5089999999999999</v>
      </c>
      <c r="V115" s="158">
        <f>ROUND(E115*U115,2)</f>
        <v>6.27</v>
      </c>
      <c r="W115" s="158"/>
      <c r="X115" s="158" t="s">
        <v>670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671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52"/>
      <c r="D116" s="253"/>
      <c r="E116" s="253"/>
      <c r="F116" s="253"/>
      <c r="G116" s="253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1" t="s">
        <v>152</v>
      </c>
      <c r="B117" s="162" t="s">
        <v>106</v>
      </c>
      <c r="C117" s="177" t="s">
        <v>107</v>
      </c>
      <c r="D117" s="163"/>
      <c r="E117" s="164"/>
      <c r="F117" s="165"/>
      <c r="G117" s="165">
        <f>SUMIF(AG118:AG119,"&lt;&gt;NOR",G118:G119)</f>
        <v>0</v>
      </c>
      <c r="H117" s="165"/>
      <c r="I117" s="165">
        <f>SUM(I118:I119)</f>
        <v>0</v>
      </c>
      <c r="J117" s="165"/>
      <c r="K117" s="165">
        <f>SUM(K118:K119)</f>
        <v>0</v>
      </c>
      <c r="L117" s="165"/>
      <c r="M117" s="165">
        <f>SUM(M118:M119)</f>
        <v>0</v>
      </c>
      <c r="N117" s="164"/>
      <c r="O117" s="164">
        <f>SUM(O118:O119)</f>
        <v>0</v>
      </c>
      <c r="P117" s="164"/>
      <c r="Q117" s="164">
        <f>SUM(Q118:Q119)</f>
        <v>0</v>
      </c>
      <c r="R117" s="165"/>
      <c r="S117" s="165"/>
      <c r="T117" s="166"/>
      <c r="U117" s="160"/>
      <c r="V117" s="160">
        <f>SUM(V118:V119)</f>
        <v>21.31</v>
      </c>
      <c r="W117" s="160"/>
      <c r="X117" s="160"/>
      <c r="AG117" t="s">
        <v>153</v>
      </c>
    </row>
    <row r="118" spans="1:60" outlineLevel="1" x14ac:dyDescent="0.25">
      <c r="A118" s="167">
        <v>50</v>
      </c>
      <c r="B118" s="168" t="s">
        <v>733</v>
      </c>
      <c r="C118" s="178" t="s">
        <v>734</v>
      </c>
      <c r="D118" s="169" t="s">
        <v>301</v>
      </c>
      <c r="E118" s="170">
        <v>181.345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0">
        <v>0</v>
      </c>
      <c r="O118" s="170">
        <f>ROUND(E118*N118,2)</f>
        <v>0</v>
      </c>
      <c r="P118" s="170">
        <v>0</v>
      </c>
      <c r="Q118" s="170">
        <f>ROUND(E118*P118,2)</f>
        <v>0</v>
      </c>
      <c r="R118" s="172"/>
      <c r="S118" s="172" t="s">
        <v>181</v>
      </c>
      <c r="T118" s="173" t="s">
        <v>158</v>
      </c>
      <c r="U118" s="158">
        <v>0.11749999999999999</v>
      </c>
      <c r="V118" s="158">
        <f>ROUND(E118*U118,2)</f>
        <v>21.31</v>
      </c>
      <c r="W118" s="158"/>
      <c r="X118" s="158" t="s">
        <v>193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632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52"/>
      <c r="D119" s="253"/>
      <c r="E119" s="253"/>
      <c r="F119" s="253"/>
      <c r="G119" s="253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5">
      <c r="A120" s="3"/>
      <c r="B120" s="4"/>
      <c r="C120" s="179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v>15</v>
      </c>
      <c r="AF120">
        <v>21</v>
      </c>
      <c r="AG120" t="s">
        <v>139</v>
      </c>
    </row>
    <row r="121" spans="1:60" x14ac:dyDescent="0.25">
      <c r="A121" s="150"/>
      <c r="B121" s="151" t="s">
        <v>29</v>
      </c>
      <c r="C121" s="180"/>
      <c r="D121" s="152"/>
      <c r="E121" s="153"/>
      <c r="F121" s="153"/>
      <c r="G121" s="176">
        <f>G8+G46+G54+G117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f>SUMIF(L7:L119,AE120,G7:G119)</f>
        <v>0</v>
      </c>
      <c r="AF121">
        <f>SUMIF(L7:L119,AF120,G7:G119)</f>
        <v>0</v>
      </c>
      <c r="AG121" t="s">
        <v>189</v>
      </c>
    </row>
    <row r="122" spans="1:60" x14ac:dyDescent="0.25">
      <c r="C122" s="181"/>
      <c r="D122" s="10"/>
      <c r="AG122" t="s">
        <v>190</v>
      </c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62">
    <mergeCell ref="C116:G116"/>
    <mergeCell ref="C119:G119"/>
    <mergeCell ref="C104:G104"/>
    <mergeCell ref="C106:G106"/>
    <mergeCell ref="C108:G108"/>
    <mergeCell ref="C110:G110"/>
    <mergeCell ref="C112:G112"/>
    <mergeCell ref="C114:G114"/>
    <mergeCell ref="C102:G102"/>
    <mergeCell ref="C80:G80"/>
    <mergeCell ref="C82:G82"/>
    <mergeCell ref="C84:G84"/>
    <mergeCell ref="C86:G86"/>
    <mergeCell ref="C88:G88"/>
    <mergeCell ref="C90:G90"/>
    <mergeCell ref="C92:G92"/>
    <mergeCell ref="C94:G94"/>
    <mergeCell ref="C96:G96"/>
    <mergeCell ref="C98:G98"/>
    <mergeCell ref="C100:G100"/>
    <mergeCell ref="C78:G78"/>
    <mergeCell ref="C56:G56"/>
    <mergeCell ref="C58:G58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53:G53"/>
    <mergeCell ref="C35:G35"/>
    <mergeCell ref="C36:G36"/>
    <mergeCell ref="C38:G38"/>
    <mergeCell ref="C40:G40"/>
    <mergeCell ref="C42:G42"/>
    <mergeCell ref="C43:G43"/>
    <mergeCell ref="C44:G44"/>
    <mergeCell ref="C45:G45"/>
    <mergeCell ref="C48:G48"/>
    <mergeCell ref="C50:G50"/>
    <mergeCell ref="C51:G51"/>
    <mergeCell ref="C33:G33"/>
    <mergeCell ref="C14:G14"/>
    <mergeCell ref="C16:G16"/>
    <mergeCell ref="C18:G18"/>
    <mergeCell ref="C20:G20"/>
    <mergeCell ref="C22:G22"/>
    <mergeCell ref="C24:G24"/>
    <mergeCell ref="C25:G25"/>
    <mergeCell ref="C27:G27"/>
    <mergeCell ref="C29:G29"/>
    <mergeCell ref="C30:G30"/>
    <mergeCell ref="C32:G32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191</v>
      </c>
      <c r="B1" s="243"/>
      <c r="C1" s="243"/>
      <c r="D1" s="243"/>
      <c r="E1" s="243"/>
      <c r="F1" s="243"/>
      <c r="G1" s="243"/>
      <c r="AG1" t="s">
        <v>126</v>
      </c>
    </row>
    <row r="2" spans="1:60" ht="24.9" customHeight="1" x14ac:dyDescent="0.25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127</v>
      </c>
    </row>
    <row r="3" spans="1:60" ht="24.9" customHeight="1" x14ac:dyDescent="0.25">
      <c r="A3" s="139" t="s">
        <v>8</v>
      </c>
      <c r="B3" s="49" t="s">
        <v>56</v>
      </c>
      <c r="C3" s="244" t="s">
        <v>57</v>
      </c>
      <c r="D3" s="245"/>
      <c r="E3" s="245"/>
      <c r="F3" s="245"/>
      <c r="G3" s="246"/>
      <c r="AC3" s="121" t="s">
        <v>127</v>
      </c>
      <c r="AG3" t="s">
        <v>129</v>
      </c>
    </row>
    <row r="4" spans="1:60" ht="24.9" customHeight="1" x14ac:dyDescent="0.25">
      <c r="A4" s="140" t="s">
        <v>9</v>
      </c>
      <c r="B4" s="141" t="s">
        <v>56</v>
      </c>
      <c r="C4" s="247" t="s">
        <v>57</v>
      </c>
      <c r="D4" s="248"/>
      <c r="E4" s="248"/>
      <c r="F4" s="248"/>
      <c r="G4" s="249"/>
      <c r="AG4" t="s">
        <v>130</v>
      </c>
    </row>
    <row r="5" spans="1:60" x14ac:dyDescent="0.25">
      <c r="D5" s="10"/>
    </row>
    <row r="6" spans="1:60" ht="39.6" x14ac:dyDescent="0.25">
      <c r="A6" s="143" t="s">
        <v>131</v>
      </c>
      <c r="B6" s="145" t="s">
        <v>132</v>
      </c>
      <c r="C6" s="145" t="s">
        <v>133</v>
      </c>
      <c r="D6" s="144" t="s">
        <v>134</v>
      </c>
      <c r="E6" s="143" t="s">
        <v>135</v>
      </c>
      <c r="F6" s="142" t="s">
        <v>136</v>
      </c>
      <c r="G6" s="143" t="s">
        <v>29</v>
      </c>
      <c r="H6" s="146" t="s">
        <v>30</v>
      </c>
      <c r="I6" s="146" t="s">
        <v>137</v>
      </c>
      <c r="J6" s="146" t="s">
        <v>31</v>
      </c>
      <c r="K6" s="146" t="s">
        <v>138</v>
      </c>
      <c r="L6" s="146" t="s">
        <v>139</v>
      </c>
      <c r="M6" s="146" t="s">
        <v>140</v>
      </c>
      <c r="N6" s="146" t="s">
        <v>141</v>
      </c>
      <c r="O6" s="146" t="s">
        <v>142</v>
      </c>
      <c r="P6" s="146" t="s">
        <v>143</v>
      </c>
      <c r="Q6" s="146" t="s">
        <v>144</v>
      </c>
      <c r="R6" s="146" t="s">
        <v>145</v>
      </c>
      <c r="S6" s="146" t="s">
        <v>146</v>
      </c>
      <c r="T6" s="146" t="s">
        <v>147</v>
      </c>
      <c r="U6" s="146" t="s">
        <v>148</v>
      </c>
      <c r="V6" s="146" t="s">
        <v>149</v>
      </c>
      <c r="W6" s="146" t="s">
        <v>150</v>
      </c>
      <c r="X6" s="146" t="s">
        <v>151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152</v>
      </c>
      <c r="B8" s="162" t="s">
        <v>118</v>
      </c>
      <c r="C8" s="177" t="s">
        <v>119</v>
      </c>
      <c r="D8" s="163"/>
      <c r="E8" s="164"/>
      <c r="F8" s="165"/>
      <c r="G8" s="165">
        <f>SUMIF(AG9:AG71,"&lt;&gt;NOR",G9:G71)</f>
        <v>0</v>
      </c>
      <c r="H8" s="165"/>
      <c r="I8" s="165">
        <f>SUM(I9:I71)</f>
        <v>0</v>
      </c>
      <c r="J8" s="165"/>
      <c r="K8" s="165">
        <f>SUM(K9:K71)</f>
        <v>0</v>
      </c>
      <c r="L8" s="165"/>
      <c r="M8" s="165">
        <f>SUM(M9:M71)</f>
        <v>0</v>
      </c>
      <c r="N8" s="164"/>
      <c r="O8" s="164">
        <f>SUM(O9:O71)</f>
        <v>0</v>
      </c>
      <c r="P8" s="164"/>
      <c r="Q8" s="164">
        <f>SUM(Q9:Q71)</f>
        <v>0</v>
      </c>
      <c r="R8" s="165"/>
      <c r="S8" s="165"/>
      <c r="T8" s="166"/>
      <c r="U8" s="160"/>
      <c r="V8" s="160">
        <f>SUM(V9:V71)</f>
        <v>0</v>
      </c>
      <c r="W8" s="160"/>
      <c r="X8" s="160"/>
      <c r="AG8" t="s">
        <v>153</v>
      </c>
    </row>
    <row r="9" spans="1:60" outlineLevel="1" x14ac:dyDescent="0.25">
      <c r="A9" s="167">
        <v>1</v>
      </c>
      <c r="B9" s="168" t="s">
        <v>735</v>
      </c>
      <c r="C9" s="178" t="s">
        <v>736</v>
      </c>
      <c r="D9" s="169" t="s">
        <v>737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181</v>
      </c>
      <c r="T9" s="173" t="s">
        <v>158</v>
      </c>
      <c r="U9" s="158">
        <v>0</v>
      </c>
      <c r="V9" s="158">
        <f>ROUND(E9*U9,2)</f>
        <v>0</v>
      </c>
      <c r="W9" s="158"/>
      <c r="X9" s="158" t="s">
        <v>193</v>
      </c>
      <c r="Y9" s="147"/>
      <c r="Z9" s="147"/>
      <c r="AA9" s="147"/>
      <c r="AB9" s="147"/>
      <c r="AC9" s="147"/>
      <c r="AD9" s="147"/>
      <c r="AE9" s="147"/>
      <c r="AF9" s="147"/>
      <c r="AG9" s="147" t="s">
        <v>279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163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7">
        <v>2</v>
      </c>
      <c r="B11" s="168" t="s">
        <v>738</v>
      </c>
      <c r="C11" s="178" t="s">
        <v>739</v>
      </c>
      <c r="D11" s="169" t="s">
        <v>330</v>
      </c>
      <c r="E11" s="170">
        <v>120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181</v>
      </c>
      <c r="T11" s="173" t="s">
        <v>158</v>
      </c>
      <c r="U11" s="158">
        <v>0</v>
      </c>
      <c r="V11" s="158">
        <f>ROUND(E11*U11,2)</f>
        <v>0</v>
      </c>
      <c r="W11" s="158"/>
      <c r="X11" s="158" t="s">
        <v>193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279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7">
        <v>3</v>
      </c>
      <c r="B13" s="168" t="s">
        <v>740</v>
      </c>
      <c r="C13" s="178" t="s">
        <v>741</v>
      </c>
      <c r="D13" s="169" t="s">
        <v>330</v>
      </c>
      <c r="E13" s="170">
        <v>260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181</v>
      </c>
      <c r="T13" s="173" t="s">
        <v>158</v>
      </c>
      <c r="U13" s="158">
        <v>0</v>
      </c>
      <c r="V13" s="158">
        <f>ROUND(E13*U13,2)</f>
        <v>0</v>
      </c>
      <c r="W13" s="158"/>
      <c r="X13" s="158" t="s">
        <v>193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279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7">
        <v>4</v>
      </c>
      <c r="B15" s="168" t="s">
        <v>742</v>
      </c>
      <c r="C15" s="178" t="s">
        <v>743</v>
      </c>
      <c r="D15" s="169" t="s">
        <v>744</v>
      </c>
      <c r="E15" s="170">
        <v>40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181</v>
      </c>
      <c r="T15" s="173" t="s">
        <v>158</v>
      </c>
      <c r="U15" s="158">
        <v>0</v>
      </c>
      <c r="V15" s="158">
        <f>ROUND(E15*U15,2)</f>
        <v>0</v>
      </c>
      <c r="W15" s="158"/>
      <c r="X15" s="158" t="s">
        <v>193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279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7">
        <v>5</v>
      </c>
      <c r="B17" s="168" t="s">
        <v>745</v>
      </c>
      <c r="C17" s="178" t="s">
        <v>746</v>
      </c>
      <c r="D17" s="169" t="s">
        <v>744</v>
      </c>
      <c r="E17" s="170">
        <v>35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181</v>
      </c>
      <c r="T17" s="173" t="s">
        <v>158</v>
      </c>
      <c r="U17" s="158">
        <v>0</v>
      </c>
      <c r="V17" s="158">
        <f>ROUND(E17*U17,2)</f>
        <v>0</v>
      </c>
      <c r="W17" s="158"/>
      <c r="X17" s="158" t="s">
        <v>193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279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7">
        <v>6</v>
      </c>
      <c r="B19" s="168" t="s">
        <v>747</v>
      </c>
      <c r="C19" s="178" t="s">
        <v>748</v>
      </c>
      <c r="D19" s="169" t="s">
        <v>330</v>
      </c>
      <c r="E19" s="170">
        <v>250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181</v>
      </c>
      <c r="T19" s="173" t="s">
        <v>158</v>
      </c>
      <c r="U19" s="158">
        <v>0</v>
      </c>
      <c r="V19" s="158">
        <f>ROUND(E19*U19,2)</f>
        <v>0</v>
      </c>
      <c r="W19" s="158"/>
      <c r="X19" s="158" t="s">
        <v>193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279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7">
        <v>7</v>
      </c>
      <c r="B21" s="168" t="s">
        <v>749</v>
      </c>
      <c r="C21" s="178" t="s">
        <v>750</v>
      </c>
      <c r="D21" s="169" t="s">
        <v>330</v>
      </c>
      <c r="E21" s="170">
        <v>280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181</v>
      </c>
      <c r="T21" s="173" t="s">
        <v>158</v>
      </c>
      <c r="U21" s="158">
        <v>0</v>
      </c>
      <c r="V21" s="158">
        <f>ROUND(E21*U21,2)</f>
        <v>0</v>
      </c>
      <c r="W21" s="158"/>
      <c r="X21" s="158" t="s">
        <v>193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279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7">
        <v>8</v>
      </c>
      <c r="B23" s="168" t="s">
        <v>751</v>
      </c>
      <c r="C23" s="178" t="s">
        <v>752</v>
      </c>
      <c r="D23" s="169" t="s">
        <v>330</v>
      </c>
      <c r="E23" s="170">
        <v>220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2"/>
      <c r="S23" s="172" t="s">
        <v>181</v>
      </c>
      <c r="T23" s="173" t="s">
        <v>158</v>
      </c>
      <c r="U23" s="158">
        <v>0</v>
      </c>
      <c r="V23" s="158">
        <f>ROUND(E23*U23,2)</f>
        <v>0</v>
      </c>
      <c r="W23" s="158"/>
      <c r="X23" s="158" t="s">
        <v>193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279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52"/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7">
        <v>9</v>
      </c>
      <c r="B25" s="168" t="s">
        <v>753</v>
      </c>
      <c r="C25" s="178" t="s">
        <v>754</v>
      </c>
      <c r="D25" s="169" t="s">
        <v>744</v>
      </c>
      <c r="E25" s="170">
        <v>6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2"/>
      <c r="S25" s="172" t="s">
        <v>181</v>
      </c>
      <c r="T25" s="173" t="s">
        <v>158</v>
      </c>
      <c r="U25" s="158">
        <v>0</v>
      </c>
      <c r="V25" s="158">
        <f>ROUND(E25*U25,2)</f>
        <v>0</v>
      </c>
      <c r="W25" s="158"/>
      <c r="X25" s="158" t="s">
        <v>193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279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2"/>
      <c r="D26" s="253"/>
      <c r="E26" s="253"/>
      <c r="F26" s="253"/>
      <c r="G26" s="253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7">
        <v>10</v>
      </c>
      <c r="B27" s="168" t="s">
        <v>755</v>
      </c>
      <c r="C27" s="178" t="s">
        <v>756</v>
      </c>
      <c r="D27" s="169" t="s">
        <v>737</v>
      </c>
      <c r="E27" s="170">
        <v>1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2"/>
      <c r="S27" s="172" t="s">
        <v>181</v>
      </c>
      <c r="T27" s="173" t="s">
        <v>158</v>
      </c>
      <c r="U27" s="158">
        <v>0</v>
      </c>
      <c r="V27" s="158">
        <f>ROUND(E27*U27,2)</f>
        <v>0</v>
      </c>
      <c r="W27" s="158"/>
      <c r="X27" s="158" t="s">
        <v>193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279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2"/>
      <c r="D28" s="253"/>
      <c r="E28" s="253"/>
      <c r="F28" s="253"/>
      <c r="G28" s="253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163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67">
        <v>11</v>
      </c>
      <c r="B29" s="168" t="s">
        <v>757</v>
      </c>
      <c r="C29" s="178" t="s">
        <v>758</v>
      </c>
      <c r="D29" s="169" t="s">
        <v>737</v>
      </c>
      <c r="E29" s="170">
        <v>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0">
        <v>0</v>
      </c>
      <c r="O29" s="170">
        <f>ROUND(E29*N29,2)</f>
        <v>0</v>
      </c>
      <c r="P29" s="170">
        <v>0</v>
      </c>
      <c r="Q29" s="170">
        <f>ROUND(E29*P29,2)</f>
        <v>0</v>
      </c>
      <c r="R29" s="172"/>
      <c r="S29" s="172" t="s">
        <v>181</v>
      </c>
      <c r="T29" s="173" t="s">
        <v>158</v>
      </c>
      <c r="U29" s="158">
        <v>0</v>
      </c>
      <c r="V29" s="158">
        <f>ROUND(E29*U29,2)</f>
        <v>0</v>
      </c>
      <c r="W29" s="158"/>
      <c r="X29" s="158" t="s">
        <v>193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279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2"/>
      <c r="D30" s="253"/>
      <c r="E30" s="253"/>
      <c r="F30" s="253"/>
      <c r="G30" s="25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7">
        <v>12</v>
      </c>
      <c r="B31" s="168" t="s">
        <v>759</v>
      </c>
      <c r="C31" s="178" t="s">
        <v>760</v>
      </c>
      <c r="D31" s="169" t="s">
        <v>744</v>
      </c>
      <c r="E31" s="170">
        <v>6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2"/>
      <c r="S31" s="172" t="s">
        <v>181</v>
      </c>
      <c r="T31" s="173" t="s">
        <v>158</v>
      </c>
      <c r="U31" s="158">
        <v>0</v>
      </c>
      <c r="V31" s="158">
        <f>ROUND(E31*U31,2)</f>
        <v>0</v>
      </c>
      <c r="W31" s="158"/>
      <c r="X31" s="158" t="s">
        <v>193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279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2"/>
      <c r="D32" s="253"/>
      <c r="E32" s="253"/>
      <c r="F32" s="253"/>
      <c r="G32" s="253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7">
        <v>13</v>
      </c>
      <c r="B33" s="168" t="s">
        <v>761</v>
      </c>
      <c r="C33" s="178" t="s">
        <v>762</v>
      </c>
      <c r="D33" s="169" t="s">
        <v>737</v>
      </c>
      <c r="E33" s="170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/>
      <c r="S33" s="172" t="s">
        <v>181</v>
      </c>
      <c r="T33" s="173" t="s">
        <v>158</v>
      </c>
      <c r="U33" s="158">
        <v>0</v>
      </c>
      <c r="V33" s="158">
        <f>ROUND(E33*U33,2)</f>
        <v>0</v>
      </c>
      <c r="W33" s="158"/>
      <c r="X33" s="158" t="s">
        <v>193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279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2"/>
      <c r="D34" s="253"/>
      <c r="E34" s="253"/>
      <c r="F34" s="253"/>
      <c r="G34" s="253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7">
        <v>14</v>
      </c>
      <c r="B35" s="168" t="s">
        <v>763</v>
      </c>
      <c r="C35" s="178" t="s">
        <v>764</v>
      </c>
      <c r="D35" s="169" t="s">
        <v>737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2"/>
      <c r="S35" s="172" t="s">
        <v>181</v>
      </c>
      <c r="T35" s="173" t="s">
        <v>158</v>
      </c>
      <c r="U35" s="158">
        <v>0</v>
      </c>
      <c r="V35" s="158">
        <f>ROUND(E35*U35,2)</f>
        <v>0</v>
      </c>
      <c r="W35" s="158"/>
      <c r="X35" s="158" t="s">
        <v>193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279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52"/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7">
        <v>15</v>
      </c>
      <c r="B37" s="168" t="s">
        <v>765</v>
      </c>
      <c r="C37" s="178" t="s">
        <v>766</v>
      </c>
      <c r="D37" s="169" t="s">
        <v>737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181</v>
      </c>
      <c r="T37" s="173" t="s">
        <v>158</v>
      </c>
      <c r="U37" s="158">
        <v>0</v>
      </c>
      <c r="V37" s="158">
        <f>ROUND(E37*U37,2)</f>
        <v>0</v>
      </c>
      <c r="W37" s="158"/>
      <c r="X37" s="158" t="s">
        <v>193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279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2"/>
      <c r="D38" s="253"/>
      <c r="E38" s="253"/>
      <c r="F38" s="253"/>
      <c r="G38" s="25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7">
        <v>16</v>
      </c>
      <c r="B39" s="168" t="s">
        <v>767</v>
      </c>
      <c r="C39" s="178" t="s">
        <v>768</v>
      </c>
      <c r="D39" s="169" t="s">
        <v>769</v>
      </c>
      <c r="E39" s="170">
        <v>10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181</v>
      </c>
      <c r="T39" s="173" t="s">
        <v>158</v>
      </c>
      <c r="U39" s="158">
        <v>0</v>
      </c>
      <c r="V39" s="158">
        <f>ROUND(E39*U39,2)</f>
        <v>0</v>
      </c>
      <c r="W39" s="158"/>
      <c r="X39" s="158" t="s">
        <v>193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279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2"/>
      <c r="D40" s="253"/>
      <c r="E40" s="253"/>
      <c r="F40" s="253"/>
      <c r="G40" s="25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7">
        <v>17</v>
      </c>
      <c r="B41" s="168" t="s">
        <v>770</v>
      </c>
      <c r="C41" s="178" t="s">
        <v>771</v>
      </c>
      <c r="D41" s="169" t="s">
        <v>596</v>
      </c>
      <c r="E41" s="170">
        <v>5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/>
      <c r="S41" s="172" t="s">
        <v>181</v>
      </c>
      <c r="T41" s="173" t="s">
        <v>158</v>
      </c>
      <c r="U41" s="158">
        <v>0</v>
      </c>
      <c r="V41" s="158">
        <f>ROUND(E41*U41,2)</f>
        <v>0</v>
      </c>
      <c r="W41" s="158"/>
      <c r="X41" s="158" t="s">
        <v>193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279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2"/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163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7">
        <v>18</v>
      </c>
      <c r="B43" s="168" t="s">
        <v>772</v>
      </c>
      <c r="C43" s="178" t="s">
        <v>773</v>
      </c>
      <c r="D43" s="169" t="s">
        <v>769</v>
      </c>
      <c r="E43" s="170">
        <v>4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2"/>
      <c r="S43" s="172" t="s">
        <v>181</v>
      </c>
      <c r="T43" s="173" t="s">
        <v>158</v>
      </c>
      <c r="U43" s="158">
        <v>0</v>
      </c>
      <c r="V43" s="158">
        <f>ROUND(E43*U43,2)</f>
        <v>0</v>
      </c>
      <c r="W43" s="158"/>
      <c r="X43" s="158" t="s">
        <v>193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279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2"/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163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7">
        <v>19</v>
      </c>
      <c r="B45" s="168" t="s">
        <v>774</v>
      </c>
      <c r="C45" s="178" t="s">
        <v>775</v>
      </c>
      <c r="D45" s="169" t="s">
        <v>737</v>
      </c>
      <c r="E45" s="170">
        <v>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0">
        <v>0</v>
      </c>
      <c r="O45" s="170">
        <f>ROUND(E45*N45,2)</f>
        <v>0</v>
      </c>
      <c r="P45" s="170">
        <v>0</v>
      </c>
      <c r="Q45" s="170">
        <f>ROUND(E45*P45,2)</f>
        <v>0</v>
      </c>
      <c r="R45" s="172"/>
      <c r="S45" s="172" t="s">
        <v>181</v>
      </c>
      <c r="T45" s="173" t="s">
        <v>158</v>
      </c>
      <c r="U45" s="158">
        <v>0</v>
      </c>
      <c r="V45" s="158">
        <f>ROUND(E45*U45,2)</f>
        <v>0</v>
      </c>
      <c r="W45" s="158"/>
      <c r="X45" s="158" t="s">
        <v>193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279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2"/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67">
        <v>20</v>
      </c>
      <c r="B47" s="168" t="s">
        <v>776</v>
      </c>
      <c r="C47" s="178" t="s">
        <v>777</v>
      </c>
      <c r="D47" s="169" t="s">
        <v>737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2"/>
      <c r="S47" s="172" t="s">
        <v>181</v>
      </c>
      <c r="T47" s="173" t="s">
        <v>158</v>
      </c>
      <c r="U47" s="158">
        <v>0</v>
      </c>
      <c r="V47" s="158">
        <f>ROUND(E47*U47,2)</f>
        <v>0</v>
      </c>
      <c r="W47" s="158"/>
      <c r="X47" s="158" t="s">
        <v>193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279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52"/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67">
        <v>21</v>
      </c>
      <c r="B49" s="168" t="s">
        <v>778</v>
      </c>
      <c r="C49" s="178" t="s">
        <v>779</v>
      </c>
      <c r="D49" s="169" t="s">
        <v>737</v>
      </c>
      <c r="E49" s="170">
        <v>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0">
        <v>0</v>
      </c>
      <c r="O49" s="170">
        <f>ROUND(E49*N49,2)</f>
        <v>0</v>
      </c>
      <c r="P49" s="170">
        <v>0</v>
      </c>
      <c r="Q49" s="170">
        <f>ROUND(E49*P49,2)</f>
        <v>0</v>
      </c>
      <c r="R49" s="172"/>
      <c r="S49" s="172" t="s">
        <v>181</v>
      </c>
      <c r="T49" s="173" t="s">
        <v>158</v>
      </c>
      <c r="U49" s="158">
        <v>0</v>
      </c>
      <c r="V49" s="158">
        <f>ROUND(E49*U49,2)</f>
        <v>0</v>
      </c>
      <c r="W49" s="158"/>
      <c r="X49" s="158" t="s">
        <v>193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279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2"/>
      <c r="D50" s="253"/>
      <c r="E50" s="253"/>
      <c r="F50" s="253"/>
      <c r="G50" s="253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67">
        <v>22</v>
      </c>
      <c r="B51" s="168" t="s">
        <v>780</v>
      </c>
      <c r="C51" s="178" t="s">
        <v>781</v>
      </c>
      <c r="D51" s="169" t="s">
        <v>737</v>
      </c>
      <c r="E51" s="170">
        <v>1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/>
      <c r="S51" s="172" t="s">
        <v>181</v>
      </c>
      <c r="T51" s="173" t="s">
        <v>158</v>
      </c>
      <c r="U51" s="158">
        <v>0</v>
      </c>
      <c r="V51" s="158">
        <f>ROUND(E51*U51,2)</f>
        <v>0</v>
      </c>
      <c r="W51" s="158"/>
      <c r="X51" s="158" t="s">
        <v>193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279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52"/>
      <c r="D52" s="253"/>
      <c r="E52" s="253"/>
      <c r="F52" s="253"/>
      <c r="G52" s="25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163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67">
        <v>23</v>
      </c>
      <c r="B53" s="168" t="s">
        <v>782</v>
      </c>
      <c r="C53" s="178" t="s">
        <v>783</v>
      </c>
      <c r="D53" s="169" t="s">
        <v>744</v>
      </c>
      <c r="E53" s="170">
        <v>6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0">
        <v>0</v>
      </c>
      <c r="O53" s="170">
        <f>ROUND(E53*N53,2)</f>
        <v>0</v>
      </c>
      <c r="P53" s="170">
        <v>0</v>
      </c>
      <c r="Q53" s="170">
        <f>ROUND(E53*P53,2)</f>
        <v>0</v>
      </c>
      <c r="R53" s="172"/>
      <c r="S53" s="172" t="s">
        <v>181</v>
      </c>
      <c r="T53" s="173" t="s">
        <v>158</v>
      </c>
      <c r="U53" s="158">
        <v>0</v>
      </c>
      <c r="V53" s="158">
        <f>ROUND(E53*U53,2)</f>
        <v>0</v>
      </c>
      <c r="W53" s="158"/>
      <c r="X53" s="158" t="s">
        <v>193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279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52"/>
      <c r="D54" s="253"/>
      <c r="E54" s="253"/>
      <c r="F54" s="253"/>
      <c r="G54" s="253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163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7">
        <v>24</v>
      </c>
      <c r="B55" s="168" t="s">
        <v>784</v>
      </c>
      <c r="C55" s="178" t="s">
        <v>785</v>
      </c>
      <c r="D55" s="169" t="s">
        <v>769</v>
      </c>
      <c r="E55" s="170">
        <v>3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0">
        <v>0</v>
      </c>
      <c r="O55" s="170">
        <f>ROUND(E55*N55,2)</f>
        <v>0</v>
      </c>
      <c r="P55" s="170">
        <v>0</v>
      </c>
      <c r="Q55" s="170">
        <f>ROUND(E55*P55,2)</f>
        <v>0</v>
      </c>
      <c r="R55" s="172"/>
      <c r="S55" s="172" t="s">
        <v>181</v>
      </c>
      <c r="T55" s="173" t="s">
        <v>158</v>
      </c>
      <c r="U55" s="158">
        <v>0</v>
      </c>
      <c r="V55" s="158">
        <f>ROUND(E55*U55,2)</f>
        <v>0</v>
      </c>
      <c r="W55" s="158"/>
      <c r="X55" s="158" t="s">
        <v>193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279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52"/>
      <c r="D56" s="253"/>
      <c r="E56" s="253"/>
      <c r="F56" s="253"/>
      <c r="G56" s="25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163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7">
        <v>25</v>
      </c>
      <c r="B57" s="168" t="s">
        <v>786</v>
      </c>
      <c r="C57" s="178" t="s">
        <v>787</v>
      </c>
      <c r="D57" s="169" t="s">
        <v>737</v>
      </c>
      <c r="E57" s="170">
        <v>1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2"/>
      <c r="S57" s="172" t="s">
        <v>181</v>
      </c>
      <c r="T57" s="173" t="s">
        <v>158</v>
      </c>
      <c r="U57" s="158">
        <v>0</v>
      </c>
      <c r="V57" s="158">
        <f>ROUND(E57*U57,2)</f>
        <v>0</v>
      </c>
      <c r="W57" s="158"/>
      <c r="X57" s="158" t="s">
        <v>193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279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50" t="s">
        <v>788</v>
      </c>
      <c r="D58" s="251"/>
      <c r="E58" s="251"/>
      <c r="F58" s="251"/>
      <c r="G58" s="251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162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1"/>
      <c r="D59" s="242"/>
      <c r="E59" s="242"/>
      <c r="F59" s="242"/>
      <c r="G59" s="242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7">
        <v>26</v>
      </c>
      <c r="B60" s="168" t="s">
        <v>789</v>
      </c>
      <c r="C60" s="178" t="s">
        <v>790</v>
      </c>
      <c r="D60" s="169" t="s">
        <v>744</v>
      </c>
      <c r="E60" s="170">
        <v>6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2"/>
      <c r="S60" s="172" t="s">
        <v>181</v>
      </c>
      <c r="T60" s="173" t="s">
        <v>158</v>
      </c>
      <c r="U60" s="158">
        <v>0</v>
      </c>
      <c r="V60" s="158">
        <f>ROUND(E60*U60,2)</f>
        <v>0</v>
      </c>
      <c r="W60" s="158"/>
      <c r="X60" s="158" t="s">
        <v>193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279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52"/>
      <c r="D61" s="253"/>
      <c r="E61" s="253"/>
      <c r="F61" s="253"/>
      <c r="G61" s="253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163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67">
        <v>27</v>
      </c>
      <c r="B62" s="168" t="s">
        <v>791</v>
      </c>
      <c r="C62" s="178" t="s">
        <v>792</v>
      </c>
      <c r="D62" s="169" t="s">
        <v>330</v>
      </c>
      <c r="E62" s="170">
        <v>240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0">
        <v>0</v>
      </c>
      <c r="O62" s="170">
        <f>ROUND(E62*N62,2)</f>
        <v>0</v>
      </c>
      <c r="P62" s="170">
        <v>0</v>
      </c>
      <c r="Q62" s="170">
        <f>ROUND(E62*P62,2)</f>
        <v>0</v>
      </c>
      <c r="R62" s="172"/>
      <c r="S62" s="172" t="s">
        <v>181</v>
      </c>
      <c r="T62" s="173" t="s">
        <v>158</v>
      </c>
      <c r="U62" s="158">
        <v>0</v>
      </c>
      <c r="V62" s="158">
        <f>ROUND(E62*U62,2)</f>
        <v>0</v>
      </c>
      <c r="W62" s="158"/>
      <c r="X62" s="158" t="s">
        <v>193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279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52"/>
      <c r="D63" s="253"/>
      <c r="E63" s="253"/>
      <c r="F63" s="253"/>
      <c r="G63" s="25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163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7">
        <v>28</v>
      </c>
      <c r="B64" s="168" t="s">
        <v>793</v>
      </c>
      <c r="C64" s="178" t="s">
        <v>794</v>
      </c>
      <c r="D64" s="169" t="s">
        <v>330</v>
      </c>
      <c r="E64" s="170">
        <v>90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0">
        <v>0</v>
      </c>
      <c r="O64" s="170">
        <f>ROUND(E64*N64,2)</f>
        <v>0</v>
      </c>
      <c r="P64" s="170">
        <v>0</v>
      </c>
      <c r="Q64" s="170">
        <f>ROUND(E64*P64,2)</f>
        <v>0</v>
      </c>
      <c r="R64" s="172"/>
      <c r="S64" s="172" t="s">
        <v>181</v>
      </c>
      <c r="T64" s="173" t="s">
        <v>158</v>
      </c>
      <c r="U64" s="158">
        <v>0</v>
      </c>
      <c r="V64" s="158">
        <f>ROUND(E64*U64,2)</f>
        <v>0</v>
      </c>
      <c r="W64" s="158"/>
      <c r="X64" s="158" t="s">
        <v>193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279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52"/>
      <c r="D65" s="253"/>
      <c r="E65" s="253"/>
      <c r="F65" s="253"/>
      <c r="G65" s="253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163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67">
        <v>29</v>
      </c>
      <c r="B66" s="168" t="s">
        <v>795</v>
      </c>
      <c r="C66" s="178" t="s">
        <v>796</v>
      </c>
      <c r="D66" s="169" t="s">
        <v>330</v>
      </c>
      <c r="E66" s="170">
        <v>126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0">
        <v>0</v>
      </c>
      <c r="O66" s="170">
        <f>ROUND(E66*N66,2)</f>
        <v>0</v>
      </c>
      <c r="P66" s="170">
        <v>0</v>
      </c>
      <c r="Q66" s="170">
        <f>ROUND(E66*P66,2)</f>
        <v>0</v>
      </c>
      <c r="R66" s="172"/>
      <c r="S66" s="172" t="s">
        <v>181</v>
      </c>
      <c r="T66" s="173" t="s">
        <v>158</v>
      </c>
      <c r="U66" s="158">
        <v>0</v>
      </c>
      <c r="V66" s="158">
        <f>ROUND(E66*U66,2)</f>
        <v>0</v>
      </c>
      <c r="W66" s="158"/>
      <c r="X66" s="158" t="s">
        <v>193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279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52"/>
      <c r="D67" s="253"/>
      <c r="E67" s="253"/>
      <c r="F67" s="253"/>
      <c r="G67" s="253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163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7">
        <v>30</v>
      </c>
      <c r="B68" s="168" t="s">
        <v>797</v>
      </c>
      <c r="C68" s="178" t="s">
        <v>798</v>
      </c>
      <c r="D68" s="169" t="s">
        <v>330</v>
      </c>
      <c r="E68" s="170">
        <v>180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2"/>
      <c r="S68" s="172" t="s">
        <v>181</v>
      </c>
      <c r="T68" s="173" t="s">
        <v>158</v>
      </c>
      <c r="U68" s="158">
        <v>0</v>
      </c>
      <c r="V68" s="158">
        <f>ROUND(E68*U68,2)</f>
        <v>0</v>
      </c>
      <c r="W68" s="158"/>
      <c r="X68" s="158" t="s">
        <v>193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279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52"/>
      <c r="D69" s="253"/>
      <c r="E69" s="253"/>
      <c r="F69" s="253"/>
      <c r="G69" s="253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163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67">
        <v>31</v>
      </c>
      <c r="B70" s="168" t="s">
        <v>799</v>
      </c>
      <c r="C70" s="178" t="s">
        <v>800</v>
      </c>
      <c r="D70" s="169" t="s">
        <v>737</v>
      </c>
      <c r="E70" s="170">
        <v>1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0">
        <v>0</v>
      </c>
      <c r="O70" s="170">
        <f>ROUND(E70*N70,2)</f>
        <v>0</v>
      </c>
      <c r="P70" s="170">
        <v>0</v>
      </c>
      <c r="Q70" s="170">
        <f>ROUND(E70*P70,2)</f>
        <v>0</v>
      </c>
      <c r="R70" s="172"/>
      <c r="S70" s="172" t="s">
        <v>181</v>
      </c>
      <c r="T70" s="173" t="s">
        <v>158</v>
      </c>
      <c r="U70" s="158">
        <v>0</v>
      </c>
      <c r="V70" s="158">
        <f>ROUND(E70*U70,2)</f>
        <v>0</v>
      </c>
      <c r="W70" s="158"/>
      <c r="X70" s="158" t="s">
        <v>193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279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52"/>
      <c r="D71" s="253"/>
      <c r="E71" s="253"/>
      <c r="F71" s="253"/>
      <c r="G71" s="253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163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5">
      <c r="A72" s="3"/>
      <c r="B72" s="4"/>
      <c r="C72" s="179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139</v>
      </c>
    </row>
    <row r="73" spans="1:60" x14ac:dyDescent="0.25">
      <c r="A73" s="150"/>
      <c r="B73" s="151" t="s">
        <v>29</v>
      </c>
      <c r="C73" s="180"/>
      <c r="D73" s="152"/>
      <c r="E73" s="153"/>
      <c r="F73" s="153"/>
      <c r="G73" s="176">
        <f>G8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189</v>
      </c>
    </row>
    <row r="74" spans="1:60" x14ac:dyDescent="0.25">
      <c r="C74" s="181"/>
      <c r="D74" s="10"/>
      <c r="AG74" t="s">
        <v>190</v>
      </c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36">
    <mergeCell ref="C71:G71"/>
    <mergeCell ref="C50:G50"/>
    <mergeCell ref="C52:G52"/>
    <mergeCell ref="C54:G54"/>
    <mergeCell ref="C56:G56"/>
    <mergeCell ref="C58:G58"/>
    <mergeCell ref="C59:G59"/>
    <mergeCell ref="C61:G61"/>
    <mergeCell ref="C63:G63"/>
    <mergeCell ref="C65:G65"/>
    <mergeCell ref="C67:G67"/>
    <mergeCell ref="C69:G69"/>
    <mergeCell ref="C48:G48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191</v>
      </c>
      <c r="B1" s="243"/>
      <c r="C1" s="243"/>
      <c r="D1" s="243"/>
      <c r="E1" s="243"/>
      <c r="F1" s="243"/>
      <c r="G1" s="243"/>
      <c r="AG1" t="s">
        <v>126</v>
      </c>
    </row>
    <row r="2" spans="1:60" ht="24.9" customHeight="1" x14ac:dyDescent="0.25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127</v>
      </c>
    </row>
    <row r="3" spans="1:60" ht="24.9" customHeight="1" x14ac:dyDescent="0.25">
      <c r="A3" s="139" t="s">
        <v>8</v>
      </c>
      <c r="B3" s="49" t="s">
        <v>58</v>
      </c>
      <c r="C3" s="244" t="s">
        <v>59</v>
      </c>
      <c r="D3" s="245"/>
      <c r="E3" s="245"/>
      <c r="F3" s="245"/>
      <c r="G3" s="246"/>
      <c r="AC3" s="121" t="s">
        <v>127</v>
      </c>
      <c r="AG3" t="s">
        <v>129</v>
      </c>
    </row>
    <row r="4" spans="1:60" ht="24.9" customHeight="1" x14ac:dyDescent="0.25">
      <c r="A4" s="140" t="s">
        <v>9</v>
      </c>
      <c r="B4" s="141" t="s">
        <v>58</v>
      </c>
      <c r="C4" s="247" t="s">
        <v>60</v>
      </c>
      <c r="D4" s="248"/>
      <c r="E4" s="248"/>
      <c r="F4" s="248"/>
      <c r="G4" s="249"/>
      <c r="AG4" t="s">
        <v>130</v>
      </c>
    </row>
    <row r="5" spans="1:60" x14ac:dyDescent="0.25">
      <c r="D5" s="10"/>
    </row>
    <row r="6" spans="1:60" ht="39.6" x14ac:dyDescent="0.25">
      <c r="A6" s="143" t="s">
        <v>131</v>
      </c>
      <c r="B6" s="145" t="s">
        <v>132</v>
      </c>
      <c r="C6" s="145" t="s">
        <v>133</v>
      </c>
      <c r="D6" s="144" t="s">
        <v>134</v>
      </c>
      <c r="E6" s="143" t="s">
        <v>135</v>
      </c>
      <c r="F6" s="142" t="s">
        <v>136</v>
      </c>
      <c r="G6" s="143" t="s">
        <v>29</v>
      </c>
      <c r="H6" s="146" t="s">
        <v>30</v>
      </c>
      <c r="I6" s="146" t="s">
        <v>137</v>
      </c>
      <c r="J6" s="146" t="s">
        <v>31</v>
      </c>
      <c r="K6" s="146" t="s">
        <v>138</v>
      </c>
      <c r="L6" s="146" t="s">
        <v>139</v>
      </c>
      <c r="M6" s="146" t="s">
        <v>140</v>
      </c>
      <c r="N6" s="146" t="s">
        <v>141</v>
      </c>
      <c r="O6" s="146" t="s">
        <v>142</v>
      </c>
      <c r="P6" s="146" t="s">
        <v>143</v>
      </c>
      <c r="Q6" s="146" t="s">
        <v>144</v>
      </c>
      <c r="R6" s="146" t="s">
        <v>145</v>
      </c>
      <c r="S6" s="146" t="s">
        <v>146</v>
      </c>
      <c r="T6" s="146" t="s">
        <v>147</v>
      </c>
      <c r="U6" s="146" t="s">
        <v>148</v>
      </c>
      <c r="V6" s="146" t="s">
        <v>149</v>
      </c>
      <c r="W6" s="146" t="s">
        <v>150</v>
      </c>
      <c r="X6" s="146" t="s">
        <v>151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152</v>
      </c>
      <c r="B8" s="162" t="s">
        <v>45</v>
      </c>
      <c r="C8" s="177" t="s">
        <v>83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153</v>
      </c>
    </row>
    <row r="9" spans="1:60" outlineLevel="1" x14ac:dyDescent="0.25">
      <c r="A9" s="167">
        <v>1</v>
      </c>
      <c r="B9" s="168" t="s">
        <v>45</v>
      </c>
      <c r="C9" s="178" t="s">
        <v>192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181</v>
      </c>
      <c r="T9" s="173" t="s">
        <v>158</v>
      </c>
      <c r="U9" s="158">
        <v>0</v>
      </c>
      <c r="V9" s="158">
        <f>ROUND(E9*U9,2)</f>
        <v>0</v>
      </c>
      <c r="W9" s="158"/>
      <c r="X9" s="158" t="s">
        <v>193</v>
      </c>
      <c r="Y9" s="147"/>
      <c r="Z9" s="147"/>
      <c r="AA9" s="147"/>
      <c r="AB9" s="147"/>
      <c r="AC9" s="147"/>
      <c r="AD9" s="147"/>
      <c r="AE9" s="147"/>
      <c r="AF9" s="147"/>
      <c r="AG9" s="147" t="s">
        <v>194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195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197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198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199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200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201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202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203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204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205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206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207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208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209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210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211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152</v>
      </c>
      <c r="B27" s="162" t="s">
        <v>84</v>
      </c>
      <c r="C27" s="177" t="s">
        <v>85</v>
      </c>
      <c r="D27" s="163"/>
      <c r="E27" s="164"/>
      <c r="F27" s="165"/>
      <c r="G27" s="165">
        <f>SUMIF(AG28:AG76,"&lt;&gt;NOR",G28:G76)</f>
        <v>0</v>
      </c>
      <c r="H27" s="165"/>
      <c r="I27" s="165">
        <f>SUM(I28:I76)</f>
        <v>0</v>
      </c>
      <c r="J27" s="165"/>
      <c r="K27" s="165">
        <f>SUM(K28:K76)</f>
        <v>0</v>
      </c>
      <c r="L27" s="165"/>
      <c r="M27" s="165">
        <f>SUM(M28:M76)</f>
        <v>0</v>
      </c>
      <c r="N27" s="164"/>
      <c r="O27" s="164">
        <f>SUM(O28:O76)</f>
        <v>0.14000000000000001</v>
      </c>
      <c r="P27" s="164"/>
      <c r="Q27" s="164">
        <f>SUM(Q28:Q76)</f>
        <v>0</v>
      </c>
      <c r="R27" s="165"/>
      <c r="S27" s="165"/>
      <c r="T27" s="166"/>
      <c r="U27" s="160"/>
      <c r="V27" s="160">
        <f>SUM(V28:V76)</f>
        <v>14.610000000000001</v>
      </c>
      <c r="W27" s="160"/>
      <c r="X27" s="160"/>
      <c r="AG27" t="s">
        <v>153</v>
      </c>
    </row>
    <row r="28" spans="1:60" outlineLevel="1" x14ac:dyDescent="0.25">
      <c r="A28" s="167">
        <v>2</v>
      </c>
      <c r="B28" s="168" t="s">
        <v>263</v>
      </c>
      <c r="C28" s="178" t="s">
        <v>264</v>
      </c>
      <c r="D28" s="169" t="s">
        <v>232</v>
      </c>
      <c r="E28" s="170">
        <v>131.66999999999999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215</v>
      </c>
      <c r="S28" s="172" t="s">
        <v>157</v>
      </c>
      <c r="T28" s="173" t="s">
        <v>157</v>
      </c>
      <c r="U28" s="158">
        <v>0.02</v>
      </c>
      <c r="V28" s="158">
        <f>ROUND(E28*U28,2)</f>
        <v>2.63</v>
      </c>
      <c r="W28" s="158"/>
      <c r="X28" s="158" t="s">
        <v>193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4" t="s">
        <v>265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219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237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4" t="s">
        <v>260</v>
      </c>
      <c r="D32" s="182"/>
      <c r="E32" s="183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4" t="s">
        <v>261</v>
      </c>
      <c r="D33" s="182"/>
      <c r="E33" s="183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196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4" t="s">
        <v>801</v>
      </c>
      <c r="D34" s="182"/>
      <c r="E34" s="183">
        <v>131.66999999999999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1"/>
      <c r="D35" s="242"/>
      <c r="E35" s="242"/>
      <c r="F35" s="242"/>
      <c r="G35" s="24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67">
        <v>3</v>
      </c>
      <c r="B36" s="168" t="s">
        <v>274</v>
      </c>
      <c r="C36" s="178" t="s">
        <v>275</v>
      </c>
      <c r="D36" s="169" t="s">
        <v>232</v>
      </c>
      <c r="E36" s="170">
        <v>131.66999999999999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2" t="s">
        <v>233</v>
      </c>
      <c r="S36" s="172" t="s">
        <v>157</v>
      </c>
      <c r="T36" s="173" t="s">
        <v>157</v>
      </c>
      <c r="U36" s="158">
        <v>0.09</v>
      </c>
      <c r="V36" s="158">
        <f>ROUND(E36*U36,2)</f>
        <v>11.85</v>
      </c>
      <c r="W36" s="158"/>
      <c r="X36" s="158" t="s">
        <v>193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194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54" t="s">
        <v>276</v>
      </c>
      <c r="D37" s="255"/>
      <c r="E37" s="255"/>
      <c r="F37" s="255"/>
      <c r="G37" s="25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4" t="s">
        <v>219</v>
      </c>
      <c r="D38" s="182"/>
      <c r="E38" s="183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4" t="s">
        <v>237</v>
      </c>
      <c r="D39" s="182"/>
      <c r="E39" s="183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4" t="s">
        <v>260</v>
      </c>
      <c r="D40" s="182"/>
      <c r="E40" s="183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196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4" t="s">
        <v>261</v>
      </c>
      <c r="D41" s="182"/>
      <c r="E41" s="183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4" t="s">
        <v>801</v>
      </c>
      <c r="D42" s="182"/>
      <c r="E42" s="183">
        <v>131.66999999999999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1"/>
      <c r="D43" s="242"/>
      <c r="E43" s="242"/>
      <c r="F43" s="242"/>
      <c r="G43" s="242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67">
        <v>4</v>
      </c>
      <c r="B44" s="168" t="s">
        <v>802</v>
      </c>
      <c r="C44" s="178" t="s">
        <v>803</v>
      </c>
      <c r="D44" s="169" t="s">
        <v>232</v>
      </c>
      <c r="E44" s="170">
        <v>131.66999999999999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233</v>
      </c>
      <c r="S44" s="172" t="s">
        <v>157</v>
      </c>
      <c r="T44" s="173" t="s">
        <v>157</v>
      </c>
      <c r="U44" s="158">
        <v>1E-3</v>
      </c>
      <c r="V44" s="158">
        <f>ROUND(E44*U44,2)</f>
        <v>0.13</v>
      </c>
      <c r="W44" s="158"/>
      <c r="X44" s="158" t="s">
        <v>193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4" t="s">
        <v>219</v>
      </c>
      <c r="D45" s="182"/>
      <c r="E45" s="18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196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4" t="s">
        <v>237</v>
      </c>
      <c r="D46" s="182"/>
      <c r="E46" s="183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4" t="s">
        <v>260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4" t="s">
        <v>261</v>
      </c>
      <c r="D48" s="182"/>
      <c r="E48" s="183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4" t="s">
        <v>801</v>
      </c>
      <c r="D49" s="182"/>
      <c r="E49" s="183">
        <v>131.66999999999999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1"/>
      <c r="D50" s="242"/>
      <c r="E50" s="242"/>
      <c r="F50" s="242"/>
      <c r="G50" s="242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67">
        <v>5</v>
      </c>
      <c r="B51" s="168" t="s">
        <v>804</v>
      </c>
      <c r="C51" s="178" t="s">
        <v>805</v>
      </c>
      <c r="D51" s="169" t="s">
        <v>232</v>
      </c>
      <c r="E51" s="170">
        <v>131.66999999999999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 t="s">
        <v>247</v>
      </c>
      <c r="S51" s="172" t="s">
        <v>157</v>
      </c>
      <c r="T51" s="173" t="s">
        <v>157</v>
      </c>
      <c r="U51" s="158">
        <v>0</v>
      </c>
      <c r="V51" s="158">
        <f>ROUND(E51*U51,2)</f>
        <v>0</v>
      </c>
      <c r="W51" s="158"/>
      <c r="X51" s="158" t="s">
        <v>249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250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1.4" outlineLevel="1" x14ac:dyDescent="0.25">
      <c r="A52" s="154"/>
      <c r="B52" s="155"/>
      <c r="C52" s="254" t="s">
        <v>806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218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4" t="str">
        <f>C52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4" t="s">
        <v>219</v>
      </c>
      <c r="D53" s="182"/>
      <c r="E53" s="183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196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4" t="s">
        <v>237</v>
      </c>
      <c r="D54" s="182"/>
      <c r="E54" s="183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196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4" t="s">
        <v>260</v>
      </c>
      <c r="D55" s="182"/>
      <c r="E55" s="183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4" t="s">
        <v>261</v>
      </c>
      <c r="D56" s="182"/>
      <c r="E56" s="183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196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4" t="s">
        <v>801</v>
      </c>
      <c r="D57" s="182"/>
      <c r="E57" s="183">
        <v>131.66999999999999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1"/>
      <c r="D58" s="242"/>
      <c r="E58" s="242"/>
      <c r="F58" s="242"/>
      <c r="G58" s="24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163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 x14ac:dyDescent="0.25">
      <c r="A59" s="167">
        <v>6</v>
      </c>
      <c r="B59" s="168" t="s">
        <v>807</v>
      </c>
      <c r="C59" s="178" t="s">
        <v>808</v>
      </c>
      <c r="D59" s="169" t="s">
        <v>232</v>
      </c>
      <c r="E59" s="170">
        <v>131.66999999999999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0">
        <v>3.0000000000000001E-5</v>
      </c>
      <c r="O59" s="170">
        <f>ROUND(E59*N59,2)</f>
        <v>0</v>
      </c>
      <c r="P59" s="170">
        <v>0</v>
      </c>
      <c r="Q59" s="170">
        <f>ROUND(E59*P59,2)</f>
        <v>0</v>
      </c>
      <c r="R59" s="172" t="s">
        <v>247</v>
      </c>
      <c r="S59" s="172" t="s">
        <v>157</v>
      </c>
      <c r="T59" s="173" t="s">
        <v>157</v>
      </c>
      <c r="U59" s="158">
        <v>0</v>
      </c>
      <c r="V59" s="158">
        <f>ROUND(E59*U59,2)</f>
        <v>0</v>
      </c>
      <c r="W59" s="158"/>
      <c r="X59" s="158" t="s">
        <v>249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250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54" t="s">
        <v>809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218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4" t="str">
        <f>C60</f>
        <v>vč. urovnání ornice, naložení na skládce, vodorovným přemístěním ornice na místo rozprostření, založení trávníku osetím a dodávky travního semene.</v>
      </c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56" t="s">
        <v>810</v>
      </c>
      <c r="D61" s="257"/>
      <c r="E61" s="257"/>
      <c r="F61" s="257"/>
      <c r="G61" s="25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162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219</v>
      </c>
      <c r="D62" s="182"/>
      <c r="E62" s="183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237</v>
      </c>
      <c r="D63" s="182"/>
      <c r="E63" s="183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4" t="s">
        <v>260</v>
      </c>
      <c r="D64" s="182"/>
      <c r="E64" s="183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4" t="s">
        <v>261</v>
      </c>
      <c r="D65" s="182"/>
      <c r="E65" s="183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196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4" t="s">
        <v>801</v>
      </c>
      <c r="D66" s="182"/>
      <c r="E66" s="183">
        <v>131.66999999999999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4" t="s">
        <v>811</v>
      </c>
      <c r="D67" s="182"/>
      <c r="E67" s="183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196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1"/>
      <c r="D68" s="242"/>
      <c r="E68" s="242"/>
      <c r="F68" s="242"/>
      <c r="G68" s="242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163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67">
        <v>7</v>
      </c>
      <c r="B69" s="168" t="s">
        <v>812</v>
      </c>
      <c r="C69" s="178" t="s">
        <v>813</v>
      </c>
      <c r="D69" s="169" t="s">
        <v>246</v>
      </c>
      <c r="E69" s="170">
        <v>10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0">
        <v>1.397E-2</v>
      </c>
      <c r="O69" s="170">
        <f>ROUND(E69*N69,2)</f>
        <v>0.14000000000000001</v>
      </c>
      <c r="P69" s="170">
        <v>0</v>
      </c>
      <c r="Q69" s="170">
        <f>ROUND(E69*P69,2)</f>
        <v>0</v>
      </c>
      <c r="R69" s="172"/>
      <c r="S69" s="172" t="s">
        <v>181</v>
      </c>
      <c r="T69" s="173" t="s">
        <v>248</v>
      </c>
      <c r="U69" s="158">
        <v>0</v>
      </c>
      <c r="V69" s="158">
        <f>ROUND(E69*U69,2)</f>
        <v>0</v>
      </c>
      <c r="W69" s="158"/>
      <c r="X69" s="158" t="s">
        <v>249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250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1.2" outlineLevel="1" x14ac:dyDescent="0.25">
      <c r="A70" s="154"/>
      <c r="B70" s="155"/>
      <c r="C70" s="250" t="s">
        <v>814</v>
      </c>
      <c r="D70" s="251"/>
      <c r="E70" s="251"/>
      <c r="F70" s="251"/>
      <c r="G70" s="251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162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4" t="str">
        <f>C70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56" t="s">
        <v>810</v>
      </c>
      <c r="D71" s="257"/>
      <c r="E71" s="257"/>
      <c r="F71" s="257"/>
      <c r="G71" s="25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162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6" t="s">
        <v>815</v>
      </c>
      <c r="D72" s="257"/>
      <c r="E72" s="257"/>
      <c r="F72" s="257"/>
      <c r="G72" s="25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162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4" t="s">
        <v>260</v>
      </c>
      <c r="D73" s="182"/>
      <c r="E73" s="183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4" t="s">
        <v>261</v>
      </c>
      <c r="D74" s="182"/>
      <c r="E74" s="183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196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4" t="s">
        <v>612</v>
      </c>
      <c r="D75" s="182"/>
      <c r="E75" s="183">
        <v>10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196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1"/>
      <c r="D76" s="242"/>
      <c r="E76" s="242"/>
      <c r="F76" s="242"/>
      <c r="G76" s="242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3"/>
      <c r="B77" s="4"/>
      <c r="C77" s="17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139</v>
      </c>
    </row>
    <row r="78" spans="1:60" x14ac:dyDescent="0.25">
      <c r="A78" s="150"/>
      <c r="B78" s="151" t="s">
        <v>29</v>
      </c>
      <c r="C78" s="180"/>
      <c r="D78" s="152"/>
      <c r="E78" s="153"/>
      <c r="F78" s="153"/>
      <c r="G78" s="176">
        <f>G8+G27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189</v>
      </c>
    </row>
    <row r="79" spans="1:60" x14ac:dyDescent="0.25">
      <c r="C79" s="181"/>
      <c r="D79" s="10"/>
      <c r="AG79" t="s">
        <v>190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19">
    <mergeCell ref="C76:G76"/>
    <mergeCell ref="C60:G60"/>
    <mergeCell ref="C61:G61"/>
    <mergeCell ref="C68:G68"/>
    <mergeCell ref="C70:G70"/>
    <mergeCell ref="C71:G71"/>
    <mergeCell ref="C72:G72"/>
    <mergeCell ref="C58:G58"/>
    <mergeCell ref="A1:G1"/>
    <mergeCell ref="C2:G2"/>
    <mergeCell ref="C3:G3"/>
    <mergeCell ref="C4:G4"/>
    <mergeCell ref="C26:G26"/>
    <mergeCell ref="C29:G29"/>
    <mergeCell ref="C35:G35"/>
    <mergeCell ref="C37:G37"/>
    <mergeCell ref="C43:G43"/>
    <mergeCell ref="C50:G50"/>
    <mergeCell ref="C52:G5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60</vt:i4>
      </vt:variant>
    </vt:vector>
  </HeadingPairs>
  <TitlesOfParts>
    <vt:vector size="69" baseType="lpstr">
      <vt:lpstr>Stavba</vt:lpstr>
      <vt:lpstr>VzorPolozky</vt:lpstr>
      <vt:lpstr>00 00 Naklady</vt:lpstr>
      <vt:lpstr>SO 01 SO 01 Pol</vt:lpstr>
      <vt:lpstr>SO 02 SO 02 Pol</vt:lpstr>
      <vt:lpstr>SO 03 SO 03 Pol</vt:lpstr>
      <vt:lpstr>SO 04 SO 04 Pol</vt:lpstr>
      <vt:lpstr>SO 05 SO 05 Pol</vt:lpstr>
      <vt:lpstr>SO 06 SO 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SO 01 Pol'!Názvy_tisku</vt:lpstr>
      <vt:lpstr>'SO 02 SO 02 Pol'!Názvy_tisku</vt:lpstr>
      <vt:lpstr>'SO 03 SO 03 Pol'!Názvy_tisku</vt:lpstr>
      <vt:lpstr>'SO 04 SO 04 Pol'!Názvy_tisku</vt:lpstr>
      <vt:lpstr>'SO 05 SO 05 Pol'!Názvy_tisku</vt:lpstr>
      <vt:lpstr>'SO 06 SO 06 Pol'!Názvy_tisku</vt:lpstr>
      <vt:lpstr>oadresa</vt:lpstr>
      <vt:lpstr>Stavba!Objednatel</vt:lpstr>
      <vt:lpstr>Stavba!Objekt</vt:lpstr>
      <vt:lpstr>'00 00 Naklady'!Oblast_tisku</vt:lpstr>
      <vt:lpstr>'SO 01 SO 01 Pol'!Oblast_tisku</vt:lpstr>
      <vt:lpstr>'SO 02 SO 02 Pol'!Oblast_tisku</vt:lpstr>
      <vt:lpstr>'SO 03 SO 03 Pol'!Oblast_tisku</vt:lpstr>
      <vt:lpstr>'SO 04 SO 04 Pol'!Oblast_tisku</vt:lpstr>
      <vt:lpstr>'SO 05 SO 05 Pol'!Oblast_tisku</vt:lpstr>
      <vt:lpstr>'SO 06 SO 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Adéla Palovská</cp:lastModifiedBy>
  <cp:lastPrinted>2019-03-19T12:27:02Z</cp:lastPrinted>
  <dcterms:created xsi:type="dcterms:W3CDTF">2009-04-08T07:15:50Z</dcterms:created>
  <dcterms:modified xsi:type="dcterms:W3CDTF">2023-10-24T13:36:17Z</dcterms:modified>
</cp:coreProperties>
</file>