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2" activeTab="2"/>
  </bookViews>
  <sheets>
    <sheet name="Kryci_list" sheetId="1" state="hidden" r:id="rId1"/>
    <sheet name="Zadavatele_celkove" sheetId="2" state="hidden" r:id="rId2"/>
    <sheet name="Zadavatele_podrobne_pl" sheetId="3" r:id="rId3"/>
    <sheet name="Pomocne_udaje_pl" sheetId="4" state="hidden" r:id="rId4"/>
  </sheets>
  <definedNames>
    <definedName name="Distribucnisazby">#REF!</definedName>
    <definedName name="Excel_BuiltIn_Print_Area" localSheetId="0">'Kryci_list'!$A$1:$F$24</definedName>
    <definedName name="Excel_BuiltIn_Print_Area" localSheetId="1">'Zadavatele_celkove'!$A$2:$G$7</definedName>
    <definedName name="Excel_BuiltIn_Print_Area" localSheetId="2">'Zadavatele_podrobne_pl'!$A$1:$I$18</definedName>
    <definedName name="Jistice">#REF!</definedName>
    <definedName name="_xlnm.Print_Area" localSheetId="0">'Kryci_list'!$A$1:$F$24</definedName>
    <definedName name="_xlnm.Print_Area" localSheetId="1">'Zadavatele_celkove'!$A$1:$I$9</definedName>
    <definedName name="_xlnm.Print_Area" localSheetId="2">'Zadavatele_podrobne_pl'!$A$1:$I$18</definedName>
  </definedNames>
  <calcPr fullCalcOnLoad="1"/>
</workbook>
</file>

<file path=xl/sharedStrings.xml><?xml version="1.0" encoding="utf-8"?>
<sst xmlns="http://schemas.openxmlformats.org/spreadsheetml/2006/main" count="116" uniqueCount="98">
  <si>
    <t>KRYCÍ LIST NABÍDKY</t>
  </si>
  <si>
    <t>Veřejná zakázka malého rozsahu na dodávky</t>
  </si>
  <si>
    <t xml:space="preserve">veřejná zakázka zadávaná Městem Hrušovany nad Jevišovkou,
nám. Míru 22, 671 67 Hrušovany nad Jevišovkou, IČ: 00292877
jako centrálním zadavatelem  </t>
  </si>
  <si>
    <t>Název:</t>
  </si>
  <si>
    <t>Dodávka plynu pro Město Hrušovany nad Jevišovkou a jím zřízené příspěvkové organizace v roce 2019</t>
  </si>
  <si>
    <t>Základní identifikační údaje uchazeče</t>
  </si>
  <si>
    <t xml:space="preserve">Název: </t>
  </si>
  <si>
    <t>Sídlo/místo podnikání:</t>
  </si>
  <si>
    <t>Tel./fax:</t>
  </si>
  <si>
    <t xml:space="preserve">E-mail: </t>
  </si>
  <si>
    <t xml:space="preserve">IČ:  </t>
  </si>
  <si>
    <t xml:space="preserve">DIČ: </t>
  </si>
  <si>
    <t xml:space="preserve">Osoba oprávněná za uchazeče jednat: </t>
  </si>
  <si>
    <t>Funkce</t>
  </si>
  <si>
    <t xml:space="preserve">Kontaktní osoba:  </t>
  </si>
  <si>
    <t xml:space="preserve">Tel./fax: </t>
  </si>
  <si>
    <t xml:space="preserve">E-mail:  </t>
  </si>
  <si>
    <t>Bank. spojení:</t>
  </si>
  <si>
    <t>Hodnotící kritéria:</t>
  </si>
  <si>
    <t>MJ</t>
  </si>
  <si>
    <t>Množství</t>
  </si>
  <si>
    <t>Cena celkem bez DPH:</t>
  </si>
  <si>
    <t>[Kč]</t>
  </si>
  <si>
    <t>Prohlášení</t>
  </si>
  <si>
    <t>Prohlašuji, že souhlasím s podmínkami zadání, že všechny údaje v naší nabídce jsou pravdivé, a že nabídková cena je uvedena jako konečná a nejvýše přípustná.</t>
  </si>
  <si>
    <t>Podpis osoby oprávněné jednat jménem uchazeče.</t>
  </si>
  <si>
    <t xml:space="preserve">
................................</t>
  </si>
  <si>
    <t>razítko</t>
  </si>
  <si>
    <t>Zemní plyn</t>
  </si>
  <si>
    <t>Pořadí</t>
  </si>
  <si>
    <t>Odběratel</t>
  </si>
  <si>
    <t>Celkem
roční
spotřeba</t>
  </si>
  <si>
    <t>Celkem za distribuci
a ost. regul. platby</t>
  </si>
  <si>
    <t>Cena za dodávku
(odebr. zem. plyn)
a ostatní služby dodávky</t>
  </si>
  <si>
    <t>Cena za dodávku
(odebr. zem. plyn)
a ostatní služby dodávky
- celkem</t>
  </si>
  <si>
    <t>Celkem bez DPH
(vč. daně z plynu)</t>
  </si>
  <si>
    <t>Celkem vč. DPH</t>
  </si>
  <si>
    <r>
      <rPr>
        <b/>
        <sz val="8"/>
        <rFont val="Arial"/>
        <family val="2"/>
      </rPr>
      <t>[tis.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/rok]</t>
    </r>
  </si>
  <si>
    <t>[MWh/rok]</t>
  </si>
  <si>
    <t>[Kč bez DPH/rok]</t>
  </si>
  <si>
    <t>[Kč/MWh]</t>
  </si>
  <si>
    <t>Město Hrušovany nad Jevišovkou</t>
  </si>
  <si>
    <t>Základní škola, Hrušovany nad Jevišovkou, okres Znojmo, příspěvková organizace</t>
  </si>
  <si>
    <t>Mateřská škola, Hrušovany nad Jevišovkou, okres Znojmo, příspěvková organizace</t>
  </si>
  <si>
    <t xml:space="preserve">Celkem zadavatelé </t>
  </si>
  <si>
    <t>Poř.</t>
  </si>
  <si>
    <t>EIC</t>
  </si>
  <si>
    <t>Číslo místa
spotřeby</t>
  </si>
  <si>
    <t>Číslo
měřidla</t>
  </si>
  <si>
    <t>Adresa odběrného místa</t>
  </si>
  <si>
    <t>Kateg.
odběru</t>
  </si>
  <si>
    <t>Roční
spotřeba</t>
  </si>
  <si>
    <t>Denní
rezerv.
kapacita</t>
  </si>
  <si>
    <t>DPH</t>
  </si>
  <si>
    <t>Stávající smlouva</t>
  </si>
  <si>
    <t>smlouva
platná do</t>
  </si>
  <si>
    <t>výpovědní
lhůta</t>
  </si>
  <si>
    <r>
      <rPr>
        <b/>
        <sz val="8"/>
        <rFont val="Arial"/>
        <family val="2"/>
      </rPr>
      <t>[m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</si>
  <si>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27ZG600Z00299502</t>
  </si>
  <si>
    <r>
      <rPr>
        <sz val="8"/>
        <rFont val="Arial"/>
        <family val="2"/>
      </rPr>
      <t>Náměstí Míru 22</t>
    </r>
    <r>
      <rPr>
        <i/>
        <sz val="8"/>
        <rFont val="Arial"/>
        <family val="2"/>
      </rPr>
      <t xml:space="preserve"> (nová tržnice)</t>
    </r>
  </si>
  <si>
    <t>MO</t>
  </si>
  <si>
    <t>27ZG600Z0018149U</t>
  </si>
  <si>
    <r>
      <rPr>
        <sz val="8"/>
        <rFont val="Arial"/>
        <family val="2"/>
      </rPr>
      <t>Mlýnská 541</t>
    </r>
    <r>
      <rPr>
        <i/>
        <sz val="8"/>
        <rFont val="Arial"/>
        <family val="2"/>
      </rPr>
      <t xml:space="preserve"> (zdravotní středisko)</t>
    </r>
  </si>
  <si>
    <t>27ZG600Z0029716A</t>
  </si>
  <si>
    <r>
      <rPr>
        <sz val="8"/>
        <rFont val="Arial"/>
        <family val="2"/>
      </rPr>
      <t xml:space="preserve">Mlýnská 541 </t>
    </r>
    <r>
      <rPr>
        <i/>
        <sz val="8"/>
        <rFont val="Arial"/>
        <family val="2"/>
      </rPr>
      <t>(RZP)</t>
    </r>
  </si>
  <si>
    <t>27ZG600Z00183306</t>
  </si>
  <si>
    <r>
      <rPr>
        <sz val="8"/>
        <rFont val="Arial"/>
        <family val="2"/>
      </rPr>
      <t>Znojemská 428</t>
    </r>
    <r>
      <rPr>
        <i/>
        <sz val="8"/>
        <rFont val="Arial"/>
        <family val="2"/>
      </rPr>
      <t xml:space="preserve"> (Starý OÚ)</t>
    </r>
  </si>
  <si>
    <t>27ZG600Z0035184V</t>
  </si>
  <si>
    <r>
      <rPr>
        <sz val="8"/>
        <rFont val="Arial"/>
        <family val="2"/>
      </rPr>
      <t>Sklepní 10</t>
    </r>
    <r>
      <rPr>
        <i/>
        <sz val="8"/>
        <rFont val="Arial"/>
        <family val="2"/>
      </rPr>
      <t xml:space="preserve"> (DPS)</t>
    </r>
  </si>
  <si>
    <t>27ZG600Z0018263W</t>
  </si>
  <si>
    <r>
      <rPr>
        <sz val="8"/>
        <rFont val="Arial"/>
        <family val="2"/>
      </rPr>
      <t>Nádražní 438</t>
    </r>
    <r>
      <rPr>
        <i/>
        <sz val="8"/>
        <rFont val="Arial"/>
        <family val="2"/>
      </rPr>
      <t xml:space="preserve"> (bazén)</t>
    </r>
  </si>
  <si>
    <t>27ZG600Z0018400B</t>
  </si>
  <si>
    <r>
      <rPr>
        <sz val="8"/>
        <rFont val="Arial"/>
        <family val="2"/>
      </rPr>
      <t xml:space="preserve">Drnholecká 356 </t>
    </r>
    <r>
      <rPr>
        <i/>
        <sz val="8"/>
        <rFont val="Arial"/>
        <family val="2"/>
      </rPr>
      <t>(SOS)</t>
    </r>
  </si>
  <si>
    <t>27ZG600Z0025947B</t>
  </si>
  <si>
    <r>
      <rPr>
        <sz val="8"/>
        <rFont val="Arial"/>
        <family val="2"/>
      </rPr>
      <t xml:space="preserve">Náměstí Míru 22 </t>
    </r>
    <r>
      <rPr>
        <i/>
        <sz val="8"/>
        <rFont val="Arial"/>
        <family val="2"/>
      </rPr>
      <t>(knihovna)</t>
    </r>
  </si>
  <si>
    <t>27ZG600Z0674071K</t>
  </si>
  <si>
    <r>
      <rPr>
        <sz val="8"/>
        <rFont val="Arial"/>
        <family val="2"/>
      </rPr>
      <t xml:space="preserve">Náměstí Míru 22 </t>
    </r>
    <r>
      <rPr>
        <i/>
        <sz val="8"/>
        <rFont val="Arial"/>
        <family val="2"/>
      </rPr>
      <t>(radnice)</t>
    </r>
  </si>
  <si>
    <t>27ZG600Z0704234G</t>
  </si>
  <si>
    <t>9302621339</t>
  </si>
  <si>
    <r>
      <rPr>
        <sz val="8"/>
        <rFont val="Arial"/>
        <family val="2"/>
      </rPr>
      <t xml:space="preserve">Litobratřická 1078 </t>
    </r>
    <r>
      <rPr>
        <i/>
        <sz val="8"/>
        <rFont val="Arial"/>
        <family val="2"/>
      </rPr>
      <t>(sportovní hala)</t>
    </r>
  </si>
  <si>
    <t>27ZG600Z0039811A</t>
  </si>
  <si>
    <t>9300072136</t>
  </si>
  <si>
    <t>Náměstí Míru 17 (Centrál)</t>
  </si>
  <si>
    <t>Celkem</t>
  </si>
  <si>
    <t>1)</t>
  </si>
  <si>
    <t>2)</t>
  </si>
  <si>
    <r>
      <rPr>
        <b/>
        <sz val="10"/>
        <rFont val="Arial"/>
        <family val="2"/>
      </rPr>
      <t>Objemový koeficient</t>
    </r>
    <r>
      <rPr>
        <b/>
        <vertAlign val="superscript"/>
        <sz val="10"/>
        <rFont val="Arial"/>
        <family val="2"/>
      </rPr>
      <t>1)</t>
    </r>
  </si>
  <si>
    <r>
      <rPr>
        <b/>
        <sz val="10"/>
        <rFont val="Arial"/>
        <family val="2"/>
      </rPr>
      <t>Spalné teplo [kWh/m3]</t>
    </r>
    <r>
      <rPr>
        <b/>
        <vertAlign val="superscript"/>
        <sz val="10"/>
        <rFont val="Arial"/>
        <family val="2"/>
      </rPr>
      <t>1)</t>
    </r>
  </si>
  <si>
    <t>Daň z plynu [Kč/MWh]</t>
  </si>
  <si>
    <t>Ceny distribuce - distribuční území JMP Net, s.r.o. (vše bez DPH) platné od</t>
  </si>
  <si>
    <t>Roční
odběr
od
[MWh]</t>
  </si>
  <si>
    <t>Roční
odběr
do
[MWh]</t>
  </si>
  <si>
    <t>Pevná cena
za odebraný
zemní plyn
[Kč/MWh]</t>
  </si>
  <si>
    <t>Cena
za služby
operátora trhu
[Kč/MWh]</t>
  </si>
  <si>
    <t>Celkem
odebr. z.p.
+ OTE
[Kč/MWh]</t>
  </si>
  <si>
    <t>Stálý
měsíční plat
za kapacitu
[Kč/měsíc]</t>
  </si>
  <si>
    <r>
      <rPr>
        <b/>
        <sz val="8"/>
        <rFont val="Arial"/>
        <family val="2"/>
      </rPr>
      <t>Roční cena
za denní
rez. kapacitu
[Kč/tis.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</si>
  <si>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údaje uvedené na nejaktuálnějším vyúčtování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</si>
</sst>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6" fillId="28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10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8" borderId="0" applyNumberFormat="0" applyBorder="0" applyAlignment="0" applyProtection="0"/>
    <xf numFmtId="0" fontId="3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9" borderId="8" applyNumberFormat="0" applyAlignment="0" applyProtection="0"/>
    <xf numFmtId="0" fontId="17" fillId="11" borderId="8" applyNumberFormat="0" applyAlignment="0" applyProtection="0"/>
    <xf numFmtId="0" fontId="18" fillId="11" borderId="9" applyNumberFormat="0" applyAlignment="0" applyProtection="0"/>
    <xf numFmtId="0" fontId="1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1" fillId="20" borderId="10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right" wrapText="1"/>
      <protection locked="0"/>
    </xf>
    <xf numFmtId="0" fontId="20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4" fillId="35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/>
    </xf>
    <xf numFmtId="0" fontId="21" fillId="8" borderId="11" xfId="0" applyFont="1" applyFill="1" applyBorder="1" applyAlignment="1">
      <alignment horizontal="left"/>
    </xf>
    <xf numFmtId="164" fontId="0" fillId="36" borderId="11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/>
    </xf>
    <xf numFmtId="4" fontId="0" fillId="19" borderId="11" xfId="0" applyNumberFormat="1" applyFont="1" applyFill="1" applyBorder="1" applyAlignment="1" applyProtection="1">
      <alignment horizontal="right"/>
      <protection locked="0"/>
    </xf>
    <xf numFmtId="0" fontId="21" fillId="8" borderId="13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left"/>
    </xf>
    <xf numFmtId="16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/>
    </xf>
    <xf numFmtId="4" fontId="0" fillId="19" borderId="13" xfId="0" applyNumberFormat="1" applyFont="1" applyFill="1" applyBorder="1" applyAlignment="1" applyProtection="1">
      <alignment horizontal="right"/>
      <protection locked="0"/>
    </xf>
    <xf numFmtId="0" fontId="21" fillId="8" borderId="12" xfId="0" applyFont="1" applyFill="1" applyBorder="1" applyAlignment="1">
      <alignment horizontal="center"/>
    </xf>
    <xf numFmtId="0" fontId="21" fillId="8" borderId="12" xfId="0" applyFont="1" applyFill="1" applyBorder="1" applyAlignment="1">
      <alignment horizontal="left"/>
    </xf>
    <xf numFmtId="164" fontId="0" fillId="36" borderId="12" xfId="0" applyNumberFormat="1" applyFont="1" applyFill="1" applyBorder="1" applyAlignment="1">
      <alignment horizontal="right"/>
    </xf>
    <xf numFmtId="4" fontId="0" fillId="36" borderId="12" xfId="0" applyNumberFormat="1" applyFont="1" applyFill="1" applyBorder="1" applyAlignment="1">
      <alignment horizontal="right"/>
    </xf>
    <xf numFmtId="4" fontId="0" fillId="19" borderId="12" xfId="0" applyNumberFormat="1" applyFont="1" applyFill="1" applyBorder="1" applyAlignment="1" applyProtection="1">
      <alignment horizontal="right"/>
      <protection locked="0"/>
    </xf>
    <xf numFmtId="164" fontId="0" fillId="37" borderId="10" xfId="0" applyNumberFormat="1" applyFont="1" applyFill="1" applyBorder="1" applyAlignment="1">
      <alignment horizontal="right" vertical="center"/>
    </xf>
    <xf numFmtId="4" fontId="0" fillId="37" borderId="10" xfId="0" applyNumberFormat="1" applyFont="1" applyFill="1" applyBorder="1" applyAlignment="1">
      <alignment horizontal="right" vertical="center"/>
    </xf>
    <xf numFmtId="4" fontId="21" fillId="37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38" borderId="14" xfId="0" applyFont="1" applyFill="1" applyBorder="1" applyAlignment="1">
      <alignment vertical="center"/>
    </xf>
    <xf numFmtId="0" fontId="24" fillId="38" borderId="15" xfId="0" applyFont="1" applyFill="1" applyBorder="1" applyAlignment="1">
      <alignment vertical="center"/>
    </xf>
    <xf numFmtId="0" fontId="0" fillId="0" borderId="0" xfId="0" applyBorder="1" applyAlignment="1">
      <alignment/>
    </xf>
    <xf numFmtId="49" fontId="26" fillId="0" borderId="16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164" fontId="26" fillId="36" borderId="18" xfId="0" applyNumberFormat="1" applyFont="1" applyFill="1" applyBorder="1" applyAlignment="1">
      <alignment horizontal="right" vertical="center"/>
    </xf>
    <xf numFmtId="16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2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26" fillId="0" borderId="20" xfId="0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0" fontId="26" fillId="0" borderId="2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164" fontId="26" fillId="36" borderId="22" xfId="0" applyNumberFormat="1" applyFont="1" applyFill="1" applyBorder="1" applyAlignment="1">
      <alignment horizontal="right" vertical="center"/>
    </xf>
    <xf numFmtId="164" fontId="26" fillId="0" borderId="13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4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/>
    </xf>
    <xf numFmtId="164" fontId="26" fillId="36" borderId="26" xfId="0" applyNumberFormat="1" applyFont="1" applyFill="1" applyBorder="1" applyAlignment="1">
      <alignment horizontal="right" vertical="center"/>
    </xf>
    <xf numFmtId="164" fontId="26" fillId="0" borderId="27" xfId="0" applyNumberFormat="1" applyFont="1" applyFill="1" applyBorder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14" fontId="28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1" fillId="9" borderId="10" xfId="0" applyFont="1" applyFill="1" applyBorder="1" applyAlignment="1">
      <alignment/>
    </xf>
    <xf numFmtId="9" fontId="21" fillId="9" borderId="10" xfId="0" applyNumberFormat="1" applyFont="1" applyFill="1" applyBorder="1" applyAlignment="1">
      <alignment/>
    </xf>
    <xf numFmtId="0" fontId="21" fillId="0" borderId="30" xfId="0" applyFont="1" applyBorder="1" applyAlignment="1">
      <alignment/>
    </xf>
    <xf numFmtId="14" fontId="21" fillId="0" borderId="30" xfId="0" applyNumberFormat="1" applyFont="1" applyBorder="1" applyAlignment="1">
      <alignment/>
    </xf>
    <xf numFmtId="0" fontId="24" fillId="35" borderId="10" xfId="0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4" fontId="0" fillId="9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0" fontId="30" fillId="0" borderId="0" xfId="0" applyFont="1" applyAlignment="1">
      <alignment horizontal="right"/>
    </xf>
    <xf numFmtId="0" fontId="26" fillId="0" borderId="0" xfId="0" applyFont="1" applyAlignment="1">
      <alignment/>
    </xf>
    <xf numFmtId="0" fontId="19" fillId="34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vertical="center"/>
    </xf>
    <xf numFmtId="0" fontId="0" fillId="19" borderId="10" xfId="0" applyFont="1" applyFill="1" applyBorder="1" applyAlignment="1">
      <alignment horizontal="left" vertical="top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19" borderId="10" xfId="0" applyFont="1" applyFill="1" applyBorder="1" applyAlignment="1">
      <alignment horizontal="left" vertical="center"/>
    </xf>
    <xf numFmtId="0" fontId="19" fillId="19" borderId="10" xfId="0" applyFont="1" applyFill="1" applyBorder="1" applyAlignment="1">
      <alignment vertical="center" wrapText="1"/>
    </xf>
    <xf numFmtId="4" fontId="19" fillId="36" borderId="10" xfId="0" applyNumberFormat="1" applyFont="1" applyFill="1" applyBorder="1" applyAlignment="1">
      <alignment horizontal="center" vertical="center"/>
    </xf>
    <xf numFmtId="0" fontId="0" fillId="19" borderId="10" xfId="0" applyNumberFormat="1" applyFont="1" applyFill="1" applyBorder="1" applyAlignment="1">
      <alignment vertical="center"/>
    </xf>
    <xf numFmtId="4" fontId="21" fillId="36" borderId="10" xfId="0" applyNumberFormat="1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23" fillId="35" borderId="10" xfId="0" applyFont="1" applyFill="1" applyBorder="1" applyAlignment="1" applyProtection="1">
      <alignment horizontal="center" vertical="center"/>
      <protection hidden="1"/>
    </xf>
    <xf numFmtId="0" fontId="23" fillId="35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left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34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left"/>
    </xf>
    <xf numFmtId="0" fontId="24" fillId="35" borderId="35" xfId="0" applyFont="1" applyFill="1" applyBorder="1" applyAlignment="1">
      <alignment horizontal="center" vertical="center" wrapText="1"/>
    </xf>
    <xf numFmtId="0" fontId="24" fillId="35" borderId="36" xfId="0" applyFont="1" applyFill="1" applyBorder="1" applyAlignment="1">
      <alignment horizontal="center" vertical="center" wrapText="1"/>
    </xf>
    <xf numFmtId="14" fontId="26" fillId="0" borderId="37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24" fillId="35" borderId="38" xfId="0" applyFont="1" applyFill="1" applyBorder="1" applyAlignment="1">
      <alignment horizontal="center" vertical="center"/>
    </xf>
    <xf numFmtId="0" fontId="24" fillId="35" borderId="39" xfId="0" applyFont="1" applyFill="1" applyBorder="1" applyAlignment="1">
      <alignment horizontal="center" vertical="center"/>
    </xf>
    <xf numFmtId="0" fontId="24" fillId="35" borderId="39" xfId="0" applyFont="1" applyFill="1" applyBorder="1" applyAlignment="1">
      <alignment horizontal="center" vertical="center" wrapText="1"/>
    </xf>
    <xf numFmtId="0" fontId="24" fillId="35" borderId="40" xfId="0" applyFont="1" applyFill="1" applyBorder="1" applyAlignment="1">
      <alignment horizontal="center" vertical="center"/>
    </xf>
    <xf numFmtId="0" fontId="24" fillId="35" borderId="41" xfId="0" applyFont="1" applyFill="1" applyBorder="1" applyAlignment="1">
      <alignment horizontal="center" vertical="center" wrapText="1"/>
    </xf>
    <xf numFmtId="0" fontId="24" fillId="35" borderId="42" xfId="0" applyFont="1" applyFill="1" applyBorder="1" applyAlignment="1">
      <alignment horizontal="center" vertical="center" wrapText="1"/>
    </xf>
    <xf numFmtId="0" fontId="24" fillId="35" borderId="43" xfId="0" applyFont="1" applyFill="1" applyBorder="1" applyAlignment="1">
      <alignment horizontal="center" vertical="center" wrapText="1"/>
    </xf>
    <xf numFmtId="0" fontId="24" fillId="35" borderId="44" xfId="0" applyFont="1" applyFill="1" applyBorder="1" applyAlignment="1">
      <alignment horizontal="center" vertical="center"/>
    </xf>
    <xf numFmtId="0" fontId="24" fillId="35" borderId="45" xfId="0" applyFont="1" applyFill="1" applyBorder="1" applyAlignment="1">
      <alignment horizontal="center" vertical="center" wrapText="1"/>
    </xf>
    <xf numFmtId="0" fontId="24" fillId="35" borderId="46" xfId="0" applyFont="1" applyFill="1" applyBorder="1" applyAlignment="1">
      <alignment horizontal="center" vertical="center"/>
    </xf>
    <xf numFmtId="0" fontId="24" fillId="38" borderId="47" xfId="0" applyFont="1" applyFill="1" applyBorder="1" applyAlignment="1">
      <alignment vertical="center"/>
    </xf>
    <xf numFmtId="0" fontId="24" fillId="38" borderId="48" xfId="0" applyFont="1" applyFill="1" applyBorder="1" applyAlignment="1">
      <alignment vertical="center"/>
    </xf>
    <xf numFmtId="0" fontId="26" fillId="0" borderId="49" xfId="0" applyFont="1" applyFill="1" applyBorder="1" applyAlignment="1">
      <alignment horizontal="right" vertical="center" indent="1"/>
    </xf>
    <xf numFmtId="3" fontId="26" fillId="36" borderId="50" xfId="0" applyNumberFormat="1" applyFont="1" applyFill="1" applyBorder="1" applyAlignment="1">
      <alignment vertical="center"/>
    </xf>
    <xf numFmtId="0" fontId="26" fillId="0" borderId="51" xfId="0" applyFont="1" applyFill="1" applyBorder="1" applyAlignment="1">
      <alignment horizontal="right" vertical="center" indent="1"/>
    </xf>
    <xf numFmtId="3" fontId="26" fillId="36" borderId="52" xfId="0" applyNumberFormat="1" applyFont="1" applyFill="1" applyBorder="1" applyAlignment="1">
      <alignment vertical="center"/>
    </xf>
    <xf numFmtId="0" fontId="26" fillId="0" borderId="53" xfId="0" applyFont="1" applyFill="1" applyBorder="1" applyAlignment="1">
      <alignment horizontal="right" vertical="center" indent="1"/>
    </xf>
    <xf numFmtId="3" fontId="26" fillId="36" borderId="54" xfId="0" applyNumberFormat="1" applyFont="1" applyFill="1" applyBorder="1" applyAlignment="1">
      <alignment vertical="center"/>
    </xf>
    <xf numFmtId="0" fontId="24" fillId="37" borderId="55" xfId="0" applyFont="1" applyFill="1" applyBorder="1" applyAlignment="1">
      <alignment horizontal="left" vertical="center"/>
    </xf>
    <xf numFmtId="0" fontId="24" fillId="37" borderId="56" xfId="0" applyFont="1" applyFill="1" applyBorder="1" applyAlignment="1">
      <alignment horizontal="left" vertical="center"/>
    </xf>
    <xf numFmtId="0" fontId="24" fillId="37" borderId="56" xfId="0" applyFont="1" applyFill="1" applyBorder="1" applyAlignment="1">
      <alignment horizontal="left" vertical="center"/>
    </xf>
    <xf numFmtId="164" fontId="24" fillId="37" borderId="57" xfId="0" applyNumberFormat="1" applyFont="1" applyFill="1" applyBorder="1" applyAlignment="1">
      <alignment vertical="center"/>
    </xf>
    <xf numFmtId="3" fontId="24" fillId="37" borderId="58" xfId="0" applyNumberFormat="1" applyFont="1" applyFill="1" applyBorder="1" applyAlignment="1">
      <alignment vertical="center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textový odkaz 2" xfId="54"/>
    <cellStyle name="Hypertextový odkaz 2 2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2" xfId="66"/>
    <cellStyle name="Poznámka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120" zoomScaleNormal="120" zoomScalePageLayoutView="0" workbookViewId="0" topLeftCell="A1">
      <selection activeCell="D7" sqref="D7"/>
    </sheetView>
  </sheetViews>
  <sheetFormatPr defaultColWidth="9.00390625" defaultRowHeight="12.75"/>
  <cols>
    <col min="1" max="2" width="9.00390625" style="0" customWidth="1"/>
    <col min="3" max="3" width="17.28125" style="0" customWidth="1"/>
    <col min="4" max="4" width="14.140625" style="0" customWidth="1"/>
    <col min="5" max="5" width="9.00390625" style="0" customWidth="1"/>
    <col min="6" max="6" width="36.28125" style="0" customWidth="1"/>
  </cols>
  <sheetData>
    <row r="1" spans="1:7" ht="33" customHeight="1">
      <c r="A1" s="75" t="s">
        <v>0</v>
      </c>
      <c r="B1" s="75"/>
      <c r="C1" s="75"/>
      <c r="D1" s="75"/>
      <c r="E1" s="75"/>
      <c r="F1" s="75"/>
      <c r="G1" s="1"/>
    </row>
    <row r="2" spans="1:7" ht="24.75" customHeight="1">
      <c r="A2" s="76" t="s">
        <v>1</v>
      </c>
      <c r="B2" s="76"/>
      <c r="C2" s="76"/>
      <c r="D2" s="76"/>
      <c r="E2" s="76"/>
      <c r="F2" s="76"/>
      <c r="G2" s="1"/>
    </row>
    <row r="3" spans="1:7" ht="47.25" customHeight="1">
      <c r="A3" s="77" t="s">
        <v>2</v>
      </c>
      <c r="B3" s="77"/>
      <c r="C3" s="77"/>
      <c r="D3" s="77"/>
      <c r="E3" s="77"/>
      <c r="F3" s="77"/>
      <c r="G3" s="1"/>
    </row>
    <row r="4" spans="1:7" ht="41.25" customHeight="1">
      <c r="A4" s="3" t="s">
        <v>3</v>
      </c>
      <c r="B4" s="78" t="s">
        <v>4</v>
      </c>
      <c r="C4" s="78"/>
      <c r="D4" s="78"/>
      <c r="E4" s="78"/>
      <c r="F4" s="78"/>
      <c r="G4" s="1"/>
    </row>
    <row r="5" spans="1:7" ht="24.75" customHeight="1">
      <c r="A5" s="79" t="s">
        <v>5</v>
      </c>
      <c r="B5" s="79"/>
      <c r="C5" s="79"/>
      <c r="D5" s="79"/>
      <c r="E5" s="79"/>
      <c r="F5" s="79"/>
      <c r="G5" s="1"/>
    </row>
    <row r="6" spans="1:7" ht="38.25" customHeight="1">
      <c r="A6" s="80" t="s">
        <v>6</v>
      </c>
      <c r="B6" s="80"/>
      <c r="C6" s="80"/>
      <c r="D6" s="81"/>
      <c r="E6" s="81"/>
      <c r="F6" s="81"/>
      <c r="G6" s="1"/>
    </row>
    <row r="7" spans="1:7" ht="38.25" customHeight="1">
      <c r="A7" s="80" t="s">
        <v>7</v>
      </c>
      <c r="B7" s="80"/>
      <c r="C7" s="80"/>
      <c r="D7" s="81"/>
      <c r="E7" s="81"/>
      <c r="F7" s="81"/>
      <c r="G7" s="1"/>
    </row>
    <row r="8" spans="1:7" ht="19.5" customHeight="1">
      <c r="A8" s="82" t="s">
        <v>8</v>
      </c>
      <c r="B8" s="82"/>
      <c r="C8" s="82"/>
      <c r="D8" s="81"/>
      <c r="E8" s="81"/>
      <c r="F8" s="81"/>
      <c r="G8" s="1"/>
    </row>
    <row r="9" spans="1:7" ht="19.5" customHeight="1">
      <c r="A9" s="82" t="s">
        <v>9</v>
      </c>
      <c r="B9" s="82"/>
      <c r="C9" s="82"/>
      <c r="D9" s="81"/>
      <c r="E9" s="81"/>
      <c r="F9" s="81"/>
      <c r="G9" s="1"/>
    </row>
    <row r="10" spans="1:7" ht="19.5" customHeight="1">
      <c r="A10" s="82" t="s">
        <v>10</v>
      </c>
      <c r="B10" s="82"/>
      <c r="C10" s="82"/>
      <c r="D10" s="81"/>
      <c r="E10" s="81"/>
      <c r="F10" s="81"/>
      <c r="G10" s="1"/>
    </row>
    <row r="11" spans="1:7" ht="19.5" customHeight="1">
      <c r="A11" s="82" t="s">
        <v>11</v>
      </c>
      <c r="B11" s="82"/>
      <c r="C11" s="82"/>
      <c r="D11" s="81"/>
      <c r="E11" s="81"/>
      <c r="F11" s="81"/>
      <c r="G11" s="1"/>
    </row>
    <row r="12" spans="1:7" ht="19.5" customHeight="1">
      <c r="A12" s="82" t="s">
        <v>12</v>
      </c>
      <c r="B12" s="82"/>
      <c r="C12" s="82"/>
      <c r="D12" s="81"/>
      <c r="E12" s="81"/>
      <c r="F12" s="81"/>
      <c r="G12" s="1"/>
    </row>
    <row r="13" spans="1:7" ht="19.5" customHeight="1">
      <c r="A13" s="82" t="s">
        <v>13</v>
      </c>
      <c r="B13" s="82"/>
      <c r="C13" s="82"/>
      <c r="D13" s="81"/>
      <c r="E13" s="81"/>
      <c r="F13" s="81"/>
      <c r="G13" s="1"/>
    </row>
    <row r="14" spans="1:7" ht="19.5" customHeight="1">
      <c r="A14" s="82" t="s">
        <v>14</v>
      </c>
      <c r="B14" s="82"/>
      <c r="C14" s="82"/>
      <c r="D14" s="81"/>
      <c r="E14" s="81"/>
      <c r="F14" s="81"/>
      <c r="G14" s="1"/>
    </row>
    <row r="15" spans="1:7" ht="19.5" customHeight="1">
      <c r="A15" s="82" t="s">
        <v>15</v>
      </c>
      <c r="B15" s="82"/>
      <c r="C15" s="82"/>
      <c r="D15" s="81"/>
      <c r="E15" s="81"/>
      <c r="F15" s="81"/>
      <c r="G15" s="1"/>
    </row>
    <row r="16" spans="1:7" ht="19.5" customHeight="1">
      <c r="A16" s="82" t="s">
        <v>16</v>
      </c>
      <c r="B16" s="82"/>
      <c r="C16" s="82"/>
      <c r="D16" s="81"/>
      <c r="E16" s="81"/>
      <c r="F16" s="81"/>
      <c r="G16" s="1"/>
    </row>
    <row r="17" spans="1:7" ht="19.5" customHeight="1">
      <c r="A17" s="82" t="s">
        <v>17</v>
      </c>
      <c r="B17" s="82"/>
      <c r="C17" s="82"/>
      <c r="D17" s="81"/>
      <c r="E17" s="81"/>
      <c r="F17" s="81"/>
      <c r="G17" s="1"/>
    </row>
    <row r="18" spans="1:7" ht="24.75" customHeight="1">
      <c r="A18" s="79" t="s">
        <v>18</v>
      </c>
      <c r="B18" s="79"/>
      <c r="C18" s="79"/>
      <c r="D18" s="79"/>
      <c r="E18" s="79"/>
      <c r="F18" s="79"/>
      <c r="G18" s="1"/>
    </row>
    <row r="19" spans="1:7" ht="19.5" customHeight="1">
      <c r="A19" s="76"/>
      <c r="B19" s="76"/>
      <c r="C19" s="76"/>
      <c r="D19" s="2" t="s">
        <v>19</v>
      </c>
      <c r="E19" s="76" t="s">
        <v>20</v>
      </c>
      <c r="F19" s="76"/>
      <c r="G19" s="1"/>
    </row>
    <row r="20" spans="1:7" ht="30.75" customHeight="1">
      <c r="A20" s="83" t="s">
        <v>21</v>
      </c>
      <c r="B20" s="83"/>
      <c r="C20" s="83"/>
      <c r="D20" s="4" t="s">
        <v>22</v>
      </c>
      <c r="E20" s="84" t="e">
        <f>Zadavatele_celkove!H8</f>
        <v>#REF!</v>
      </c>
      <c r="F20" s="84"/>
      <c r="G20" s="1"/>
    </row>
    <row r="21" spans="1:7" ht="36.75" customHeight="1">
      <c r="A21" s="85" t="str">
        <f>CONCATENATE("Cena celkem včetně DPH (",TEXT(Pomocne_udaje_pl!D4,"%"),"):")</f>
        <v>Cena celkem včetně DPH (%):</v>
      </c>
      <c r="B21" s="85"/>
      <c r="C21" s="85"/>
      <c r="D21" s="5" t="s">
        <v>22</v>
      </c>
      <c r="E21" s="86" t="e">
        <f>Zadavatele_celkove!I8</f>
        <v>#REF!</v>
      </c>
      <c r="F21" s="86"/>
      <c r="G21" s="1"/>
    </row>
    <row r="22" spans="1:7" ht="24.75" customHeight="1">
      <c r="A22" s="79" t="s">
        <v>23</v>
      </c>
      <c r="B22" s="79"/>
      <c r="C22" s="79"/>
      <c r="D22" s="79"/>
      <c r="E22" s="79"/>
      <c r="F22" s="79"/>
      <c r="G22" s="1"/>
    </row>
    <row r="23" spans="1:7" ht="39.75" customHeight="1">
      <c r="A23" s="87" t="s">
        <v>24</v>
      </c>
      <c r="B23" s="87"/>
      <c r="C23" s="87"/>
      <c r="D23" s="87"/>
      <c r="E23" s="87"/>
      <c r="F23" s="87"/>
      <c r="G23" s="1"/>
    </row>
    <row r="24" spans="1:7" ht="101.25" customHeight="1">
      <c r="A24" s="87" t="s">
        <v>25</v>
      </c>
      <c r="B24" s="87"/>
      <c r="C24" s="88" t="s">
        <v>26</v>
      </c>
      <c r="D24" s="88"/>
      <c r="E24" s="88"/>
      <c r="F24" s="6" t="s">
        <v>27</v>
      </c>
      <c r="G24" s="7"/>
    </row>
  </sheetData>
  <sheetProtection selectLockedCells="1" selectUnlockedCells="1"/>
  <mergeCells count="40">
    <mergeCell ref="A24:B24"/>
    <mergeCell ref="C24:E24"/>
    <mergeCell ref="A20:C20"/>
    <mergeCell ref="E20:F20"/>
    <mergeCell ref="A21:C21"/>
    <mergeCell ref="E21:F21"/>
    <mergeCell ref="A22:F22"/>
    <mergeCell ref="A23:F23"/>
    <mergeCell ref="A16:C16"/>
    <mergeCell ref="D16:F16"/>
    <mergeCell ref="A17:C17"/>
    <mergeCell ref="D17:F17"/>
    <mergeCell ref="A18:F18"/>
    <mergeCell ref="A19:C19"/>
    <mergeCell ref="E19:F19"/>
    <mergeCell ref="A13:C13"/>
    <mergeCell ref="D13:F13"/>
    <mergeCell ref="A14:C14"/>
    <mergeCell ref="D14:F14"/>
    <mergeCell ref="A15:C15"/>
    <mergeCell ref="D15:F15"/>
    <mergeCell ref="A10:C10"/>
    <mergeCell ref="D10:F10"/>
    <mergeCell ref="A11:C11"/>
    <mergeCell ref="D11:F11"/>
    <mergeCell ref="A12:C12"/>
    <mergeCell ref="D12:F12"/>
    <mergeCell ref="A7:C7"/>
    <mergeCell ref="D7:F7"/>
    <mergeCell ref="A8:C8"/>
    <mergeCell ref="D8:F8"/>
    <mergeCell ref="A9:C9"/>
    <mergeCell ref="D9:F9"/>
    <mergeCell ref="A1:F1"/>
    <mergeCell ref="A2:F2"/>
    <mergeCell ref="A3:F3"/>
    <mergeCell ref="B4:F4"/>
    <mergeCell ref="A5:F5"/>
    <mergeCell ref="A6:C6"/>
    <mergeCell ref="D6:F6"/>
  </mergeCells>
  <printOptions/>
  <pageMargins left="1.1812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"/>
  <sheetViews>
    <sheetView zoomScale="120" zoomScaleNormal="120" zoomScalePageLayoutView="0" workbookViewId="0" topLeftCell="A1">
      <selection activeCell="E16" sqref="E16"/>
    </sheetView>
  </sheetViews>
  <sheetFormatPr defaultColWidth="11.00390625" defaultRowHeight="12.75"/>
  <cols>
    <col min="1" max="1" width="5.8515625" style="0" customWidth="1"/>
    <col min="2" max="2" width="79.28125" style="0" customWidth="1"/>
    <col min="3" max="3" width="17.7109375" style="0" customWidth="1"/>
    <col min="4" max="4" width="17.28125" style="0" customWidth="1"/>
    <col min="5" max="5" width="20.421875" style="0" customWidth="1"/>
    <col min="6" max="6" width="17.8515625" style="0" customWidth="1"/>
    <col min="7" max="7" width="15.57421875" style="0" customWidth="1"/>
    <col min="8" max="8" width="13.7109375" style="0" customWidth="1"/>
    <col min="9" max="9" width="14.00390625" style="0" customWidth="1"/>
  </cols>
  <sheetData>
    <row r="2" ht="12.75">
      <c r="B2" s="8" t="s">
        <v>28</v>
      </c>
    </row>
    <row r="3" spans="1:9" ht="56.25">
      <c r="A3" s="89" t="s">
        <v>29</v>
      </c>
      <c r="B3" s="90" t="s">
        <v>30</v>
      </c>
      <c r="C3" s="9" t="s">
        <v>31</v>
      </c>
      <c r="D3" s="9" t="s">
        <v>31</v>
      </c>
      <c r="E3" s="10" t="s">
        <v>32</v>
      </c>
      <c r="F3" s="9" t="s">
        <v>33</v>
      </c>
      <c r="G3" s="9" t="s">
        <v>34</v>
      </c>
      <c r="H3" s="9" t="s">
        <v>35</v>
      </c>
      <c r="I3" s="9" t="s">
        <v>36</v>
      </c>
    </row>
    <row r="4" spans="1:9" ht="12.75">
      <c r="A4" s="89"/>
      <c r="B4" s="90"/>
      <c r="C4" s="11" t="s">
        <v>37</v>
      </c>
      <c r="D4" s="11" t="s">
        <v>38</v>
      </c>
      <c r="E4" s="12" t="s">
        <v>39</v>
      </c>
      <c r="F4" s="13" t="s">
        <v>40</v>
      </c>
      <c r="G4" s="13" t="s">
        <v>22</v>
      </c>
      <c r="H4" s="13"/>
      <c r="I4" s="13"/>
    </row>
    <row r="5" spans="1:9" ht="12.75">
      <c r="A5" s="14">
        <v>1</v>
      </c>
      <c r="B5" s="15" t="s">
        <v>41</v>
      </c>
      <c r="C5" s="16">
        <f>Zadavatele_podrobne_pl!$G$16</f>
        <v>102.33563965717181</v>
      </c>
      <c r="D5" s="16">
        <f>Zadavatele_podrobne_pl!$H$16</f>
        <v>1092.69</v>
      </c>
      <c r="E5" s="17" t="e">
        <f>Zadavatele_podrobne_pl!#REF!</f>
        <v>#REF!</v>
      </c>
      <c r="F5" s="18"/>
      <c r="G5" s="17" t="e">
        <f>Zadavatele_podrobne_pl!#REF!</f>
        <v>#REF!</v>
      </c>
      <c r="H5" s="17" t="e">
        <f>Zadavatele_podrobne_pl!#REF!</f>
        <v>#REF!</v>
      </c>
      <c r="I5" s="17" t="e">
        <f>Zadavatele_podrobne_pl!#REF!</f>
        <v>#REF!</v>
      </c>
    </row>
    <row r="6" spans="1:9" ht="12.75">
      <c r="A6" s="19">
        <v>2</v>
      </c>
      <c r="B6" s="20" t="s">
        <v>42</v>
      </c>
      <c r="C6" s="21" t="e">
        <f>Zadavatele_podrobne_pl!#REF!</f>
        <v>#REF!</v>
      </c>
      <c r="D6" s="21" t="e">
        <f>Zadavatele_podrobne_pl!#REF!</f>
        <v>#REF!</v>
      </c>
      <c r="E6" s="22" t="e">
        <f>Zadavatele_podrobne_pl!#REF!</f>
        <v>#REF!</v>
      </c>
      <c r="F6" s="23"/>
      <c r="G6" s="22" t="e">
        <f>Zadavatele_podrobne_pl!#REF!</f>
        <v>#REF!</v>
      </c>
      <c r="H6" s="22" t="e">
        <f>Zadavatele_podrobne_pl!#REF!</f>
        <v>#REF!</v>
      </c>
      <c r="I6" s="22" t="e">
        <f>Zadavatele_podrobne_pl!#REF!</f>
        <v>#REF!</v>
      </c>
    </row>
    <row r="7" spans="1:9" ht="12.75">
      <c r="A7" s="24">
        <v>3</v>
      </c>
      <c r="B7" s="25" t="s">
        <v>43</v>
      </c>
      <c r="C7" s="26" t="e">
        <f>Zadavatele_podrobne_pl!#REF!</f>
        <v>#REF!</v>
      </c>
      <c r="D7" s="26" t="e">
        <f>Zadavatele_podrobne_pl!#REF!</f>
        <v>#REF!</v>
      </c>
      <c r="E7" s="27" t="e">
        <f>Zadavatele_podrobne_pl!#REF!</f>
        <v>#REF!</v>
      </c>
      <c r="F7" s="28"/>
      <c r="G7" s="27" t="e">
        <f>Zadavatele_podrobne_pl!#REF!</f>
        <v>#REF!</v>
      </c>
      <c r="H7" s="27" t="e">
        <f>Zadavatele_podrobne_pl!#REF!</f>
        <v>#REF!</v>
      </c>
      <c r="I7" s="27" t="e">
        <f>Zadavatele_podrobne_pl!#REF!</f>
        <v>#REF!</v>
      </c>
    </row>
    <row r="8" spans="1:9" ht="12.75">
      <c r="A8" s="91" t="s">
        <v>44</v>
      </c>
      <c r="B8" s="91"/>
      <c r="C8" s="29" t="e">
        <f>SUM(C5:C7)</f>
        <v>#REF!</v>
      </c>
      <c r="D8" s="29" t="e">
        <f>SUM(D5:D7)</f>
        <v>#REF!</v>
      </c>
      <c r="E8" s="30" t="e">
        <f>SUM(E5:E7)</f>
        <v>#REF!</v>
      </c>
      <c r="F8" s="30"/>
      <c r="G8" s="30" t="e">
        <f>SUM(G5:G7)</f>
        <v>#REF!</v>
      </c>
      <c r="H8" s="31" t="e">
        <f>SUM(H5:H7)</f>
        <v>#REF!</v>
      </c>
      <c r="I8" s="30" t="e">
        <f>SUM(I5:I7)</f>
        <v>#REF!</v>
      </c>
    </row>
  </sheetData>
  <sheetProtection selectLockedCells="1" selectUnlockedCells="1"/>
  <mergeCells count="3">
    <mergeCell ref="A3:A4"/>
    <mergeCell ref="B3:B4"/>
    <mergeCell ref="A8:B8"/>
  </mergeCells>
  <printOptions/>
  <pageMargins left="0.39375" right="0.39375" top="1.7729166666666667" bottom="0.7875" header="1.3777777777777778" footer="0.5118055555555555"/>
  <pageSetup fitToHeight="1" fitToWidth="1" horizontalDpi="300" verticalDpi="300" orientation="landscape" paperSize="9"/>
  <headerFooter alignWithMargins="0">
    <oddHeader>&amp;L&amp;"Arial,tučné"&amp;12Celkově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120" zoomScaleNormal="120" zoomScalePageLayoutView="0" workbookViewId="0" topLeftCell="A1">
      <selection activeCell="I21" sqref="I21"/>
    </sheetView>
  </sheetViews>
  <sheetFormatPr defaultColWidth="9.00390625" defaultRowHeight="12.75"/>
  <cols>
    <col min="1" max="1" width="4.8515625" style="32" customWidth="1"/>
    <col min="2" max="2" width="15.8515625" style="32" customWidth="1"/>
    <col min="3" max="3" width="9.7109375" style="32" customWidth="1"/>
    <col min="4" max="4" width="7.28125" style="32" customWidth="1"/>
    <col min="5" max="5" width="25.140625" style="32" customWidth="1"/>
    <col min="6" max="6" width="6.57421875" style="32" customWidth="1"/>
    <col min="7" max="7" width="10.140625" style="32" customWidth="1"/>
    <col min="8" max="8" width="9.00390625" style="32" customWidth="1"/>
    <col min="9" max="9" width="7.28125" style="32" customWidth="1"/>
    <col min="10" max="10" width="9.00390625" style="0" hidden="1" customWidth="1"/>
    <col min="11" max="11" width="9.00390625" style="33" hidden="1" customWidth="1"/>
  </cols>
  <sheetData>
    <row r="1" spans="1:11" ht="23.25" customHeight="1">
      <c r="A1" s="102" t="s">
        <v>45</v>
      </c>
      <c r="B1" s="103" t="s">
        <v>46</v>
      </c>
      <c r="C1" s="104" t="s">
        <v>47</v>
      </c>
      <c r="D1" s="104" t="s">
        <v>48</v>
      </c>
      <c r="E1" s="105" t="s">
        <v>49</v>
      </c>
      <c r="F1" s="106" t="s">
        <v>50</v>
      </c>
      <c r="G1" s="107" t="s">
        <v>51</v>
      </c>
      <c r="H1" s="107" t="s">
        <v>51</v>
      </c>
      <c r="I1" s="108" t="s">
        <v>52</v>
      </c>
      <c r="J1" s="98" t="s">
        <v>54</v>
      </c>
      <c r="K1" s="95"/>
    </row>
    <row r="2" spans="1:11" ht="22.5" customHeight="1">
      <c r="A2" s="109"/>
      <c r="B2" s="92"/>
      <c r="C2" s="92"/>
      <c r="D2" s="92"/>
      <c r="E2" s="93"/>
      <c r="F2" s="94"/>
      <c r="G2" s="95"/>
      <c r="H2" s="95"/>
      <c r="I2" s="110"/>
      <c r="J2" s="99" t="s">
        <v>55</v>
      </c>
      <c r="K2" s="96" t="s">
        <v>56</v>
      </c>
    </row>
    <row r="3" spans="1:11" ht="12.75">
      <c r="A3" s="109"/>
      <c r="B3" s="92"/>
      <c r="C3" s="92"/>
      <c r="D3" s="92"/>
      <c r="E3" s="93"/>
      <c r="F3" s="94"/>
      <c r="G3" s="11" t="s">
        <v>37</v>
      </c>
      <c r="H3" s="11" t="s">
        <v>38</v>
      </c>
      <c r="I3" s="111" t="s">
        <v>57</v>
      </c>
      <c r="J3" s="99"/>
      <c r="K3" s="96"/>
    </row>
    <row r="4" spans="1:12" ht="12.75">
      <c r="A4" s="112" t="s">
        <v>41</v>
      </c>
      <c r="B4" s="34"/>
      <c r="C4" s="34"/>
      <c r="D4" s="34"/>
      <c r="E4" s="34"/>
      <c r="F4" s="34"/>
      <c r="G4" s="34"/>
      <c r="H4" s="34"/>
      <c r="I4" s="113"/>
      <c r="J4" s="34"/>
      <c r="K4" s="35"/>
      <c r="L4" s="36"/>
    </row>
    <row r="5" spans="1:15" ht="12.75">
      <c r="A5" s="114">
        <v>1</v>
      </c>
      <c r="B5" s="37" t="s">
        <v>58</v>
      </c>
      <c r="C5" s="37">
        <v>9300054572</v>
      </c>
      <c r="D5" s="38">
        <v>881649</v>
      </c>
      <c r="E5" s="39" t="s">
        <v>59</v>
      </c>
      <c r="F5" s="40" t="s">
        <v>60</v>
      </c>
      <c r="G5" s="41">
        <f>(H5/Pomocne_udaje_pl!$D$2)/Pomocne_udaje_pl!$D$1</f>
        <v>5.228746270268696</v>
      </c>
      <c r="H5" s="42">
        <v>55.83</v>
      </c>
      <c r="I5" s="115">
        <f>IF(H5&gt;=Pomocne_udaje_pl!$A$14,ROUND((G5*Pomocne_udaje_pl!$D$1)/110*1000,0),"")</f>
      </c>
      <c r="J5" s="100">
        <v>42004</v>
      </c>
      <c r="K5" s="43"/>
      <c r="L5" s="44"/>
      <c r="N5" s="45"/>
      <c r="O5" s="46"/>
    </row>
    <row r="6" spans="1:15" ht="12.75">
      <c r="A6" s="116">
        <v>2</v>
      </c>
      <c r="B6" s="47" t="s">
        <v>61</v>
      </c>
      <c r="C6" s="47">
        <v>9300045510</v>
      </c>
      <c r="D6" s="48">
        <v>10857093</v>
      </c>
      <c r="E6" s="49" t="s">
        <v>62</v>
      </c>
      <c r="F6" s="50" t="s">
        <v>60</v>
      </c>
      <c r="G6" s="51">
        <f>H6/Pomocne_udaje_pl!$D$2/Pomocne_udaje_pl!$D$1</f>
        <v>11.697481804702852</v>
      </c>
      <c r="H6" s="52">
        <v>124.9</v>
      </c>
      <c r="I6" s="117">
        <f>IF(H6&gt;=Pomocne_udaje_pl!$A$14,ROUND((G6*Pomocne_udaje_pl!$D$1)/110*1000,0),"")</f>
        <v>106</v>
      </c>
      <c r="J6" s="100">
        <v>42004</v>
      </c>
      <c r="K6" s="53"/>
      <c r="L6" s="44"/>
      <c r="N6" s="45"/>
      <c r="O6" s="46"/>
    </row>
    <row r="7" spans="1:15" ht="12.75">
      <c r="A7" s="116">
        <v>3</v>
      </c>
      <c r="B7" s="47" t="s">
        <v>63</v>
      </c>
      <c r="C7" s="47">
        <v>9300054249</v>
      </c>
      <c r="D7" s="48">
        <v>1091548</v>
      </c>
      <c r="E7" s="49" t="s">
        <v>64</v>
      </c>
      <c r="F7" s="50" t="s">
        <v>60</v>
      </c>
      <c r="G7" s="51">
        <f>H7/Pomocne_udaje_pl!$D$2/Pomocne_udaje_pl!$D$1</f>
        <v>2.386323750070686</v>
      </c>
      <c r="H7" s="52">
        <v>25.48</v>
      </c>
      <c r="I7" s="117">
        <f>IF(H7&gt;=Pomocne_udaje_pl!$A$14,ROUND((G7*Pomocne_udaje_pl!$D$1)/110*1000,0),"")</f>
      </c>
      <c r="J7" s="100">
        <v>42004</v>
      </c>
      <c r="K7" s="53"/>
      <c r="L7" s="44"/>
      <c r="N7" s="45"/>
      <c r="O7" s="46"/>
    </row>
    <row r="8" spans="1:15" ht="12.75">
      <c r="A8" s="116">
        <v>4</v>
      </c>
      <c r="B8" s="47" t="s">
        <v>65</v>
      </c>
      <c r="C8" s="47">
        <v>9300045637</v>
      </c>
      <c r="D8" s="48">
        <v>1266091</v>
      </c>
      <c r="E8" s="49" t="s">
        <v>66</v>
      </c>
      <c r="F8" s="50" t="s">
        <v>60</v>
      </c>
      <c r="G8" s="51">
        <f>H8/Pomocne_udaje_pl!$D$2/Pomocne_udaje_pl!$D$1</f>
        <v>4.130175721276188</v>
      </c>
      <c r="H8" s="52">
        <v>44.1</v>
      </c>
      <c r="I8" s="117">
        <f>IF(H8&gt;=Pomocne_udaje_pl!$A$14,ROUND((G8*Pomocne_udaje_pl!$D$1)/110*1000,0),"")</f>
      </c>
      <c r="J8" s="100">
        <v>42004</v>
      </c>
      <c r="K8" s="53"/>
      <c r="L8" s="44"/>
      <c r="N8" s="45"/>
      <c r="O8" s="46"/>
    </row>
    <row r="9" spans="1:15" ht="12.75">
      <c r="A9" s="116">
        <v>5</v>
      </c>
      <c r="B9" s="47" t="s">
        <v>67</v>
      </c>
      <c r="C9" s="47">
        <v>9300063180</v>
      </c>
      <c r="D9" s="48">
        <v>3347244</v>
      </c>
      <c r="E9" s="49" t="s">
        <v>68</v>
      </c>
      <c r="F9" s="50" t="s">
        <v>60</v>
      </c>
      <c r="G9" s="51">
        <f>H9/Pomocne_udaje_pl!$D$2/Pomocne_udaje_pl!$D$1</f>
        <v>20.546921802512077</v>
      </c>
      <c r="H9" s="52">
        <v>219.39</v>
      </c>
      <c r="I9" s="117">
        <f>IF(H9&gt;=Pomocne_udaje_pl!$A$14,ROUND((G9*Pomocne_udaje_pl!$D$1)/110*1000,0),"")</f>
        <v>187</v>
      </c>
      <c r="J9" s="100">
        <v>42004</v>
      </c>
      <c r="K9" s="53"/>
      <c r="L9" s="44"/>
      <c r="N9" s="45"/>
      <c r="O9" s="46"/>
    </row>
    <row r="10" spans="1:15" ht="12.75">
      <c r="A10" s="116">
        <v>6</v>
      </c>
      <c r="B10" s="47" t="s">
        <v>69</v>
      </c>
      <c r="C10" s="47">
        <v>9300062194</v>
      </c>
      <c r="D10" s="48">
        <v>18478</v>
      </c>
      <c r="E10" s="49" t="s">
        <v>70</v>
      </c>
      <c r="F10" s="50" t="s">
        <v>60</v>
      </c>
      <c r="G10" s="51">
        <f>H10/Pomocne_udaje_pl!$D$2/Pomocne_udaje_pl!$D$1</f>
        <v>31.7442870913053</v>
      </c>
      <c r="H10" s="52">
        <v>338.95</v>
      </c>
      <c r="I10" s="117">
        <f>IF(H10&gt;=Pomocne_udaje_pl!$A$14,ROUND((G10*Pomocne_udaje_pl!$D$1)/110*1000,0),"")</f>
        <v>288</v>
      </c>
      <c r="J10" s="100">
        <v>42004</v>
      </c>
      <c r="K10" s="53"/>
      <c r="L10" s="44"/>
      <c r="N10" s="45"/>
      <c r="O10" s="46"/>
    </row>
    <row r="11" spans="1:15" ht="12.75">
      <c r="A11" s="116">
        <v>7</v>
      </c>
      <c r="B11" s="47" t="s">
        <v>71</v>
      </c>
      <c r="C11" s="47">
        <v>9300045682</v>
      </c>
      <c r="D11" s="48">
        <v>3307408</v>
      </c>
      <c r="E11" s="49" t="s">
        <v>72</v>
      </c>
      <c r="F11" s="50" t="s">
        <v>60</v>
      </c>
      <c r="G11" s="51">
        <f>H11/Pomocne_udaje_pl!$D$2/Pomocne_udaje_pl!$D$1</f>
        <v>5.350497482006997</v>
      </c>
      <c r="H11" s="52">
        <v>57.13</v>
      </c>
      <c r="I11" s="117">
        <f>IF(H11&gt;=Pomocne_udaje_pl!$A$14,ROUND((G11*Pomocne_udaje_pl!$D$1)/110*1000,0),"")</f>
      </c>
      <c r="J11" s="100">
        <v>42004</v>
      </c>
      <c r="K11" s="53"/>
      <c r="L11" s="44"/>
      <c r="N11" s="45"/>
      <c r="O11" s="46"/>
    </row>
    <row r="12" spans="1:15" ht="12.75">
      <c r="A12" s="116">
        <v>8</v>
      </c>
      <c r="B12" s="47" t="s">
        <v>73</v>
      </c>
      <c r="C12" s="47">
        <v>9300035737</v>
      </c>
      <c r="D12" s="48">
        <v>3388340</v>
      </c>
      <c r="E12" s="49" t="s">
        <v>74</v>
      </c>
      <c r="F12" s="50" t="s">
        <v>60</v>
      </c>
      <c r="G12" s="51">
        <f>H12/Pomocne_udaje_pl!$D$2/Pomocne_udaje_pl!$D$1</f>
        <v>2.1372020398984715</v>
      </c>
      <c r="H12" s="52">
        <v>22.82</v>
      </c>
      <c r="I12" s="117">
        <f>IF(H12&gt;=Pomocne_udaje_pl!$A$14,ROUND((G12*Pomocne_udaje_pl!$D$1)/110*1000,0),"")</f>
      </c>
      <c r="J12" s="100">
        <v>42004</v>
      </c>
      <c r="K12" s="53"/>
      <c r="L12" s="44"/>
      <c r="N12" s="45"/>
      <c r="O12" s="46"/>
    </row>
    <row r="13" spans="1:15" ht="12.75">
      <c r="A13" s="118">
        <v>9</v>
      </c>
      <c r="B13" s="54" t="s">
        <v>75</v>
      </c>
      <c r="C13" s="54">
        <v>9302411188</v>
      </c>
      <c r="D13" s="55">
        <v>7306508</v>
      </c>
      <c r="E13" s="56" t="s">
        <v>76</v>
      </c>
      <c r="F13" s="57" t="s">
        <v>60</v>
      </c>
      <c r="G13" s="58">
        <f>H13/Pomocne_udaje_pl!$D$2/Pomocne_udaje_pl!$D$1</f>
        <v>8.57128530637634</v>
      </c>
      <c r="H13" s="59">
        <v>91.52</v>
      </c>
      <c r="I13" s="119">
        <f>IF(H13&gt;=Pomocne_udaje_pl!$A$14,ROUND((G13*Pomocne_udaje_pl!$D$1)/110*1000,0),"")</f>
        <v>78</v>
      </c>
      <c r="J13" s="100"/>
      <c r="K13" s="53"/>
      <c r="L13" s="44"/>
      <c r="N13" s="45"/>
      <c r="O13" s="46"/>
    </row>
    <row r="14" spans="1:15" ht="12.75">
      <c r="A14" s="118">
        <v>10</v>
      </c>
      <c r="B14" s="54" t="s">
        <v>77</v>
      </c>
      <c r="C14" s="54" t="s">
        <v>78</v>
      </c>
      <c r="D14" s="55">
        <v>4083092</v>
      </c>
      <c r="E14" s="56" t="s">
        <v>79</v>
      </c>
      <c r="F14" s="57" t="s">
        <v>60</v>
      </c>
      <c r="G14" s="58">
        <f>H14/Pomocne_udaje_pl!$D$2/Pomocne_udaje_pl!$D$1</f>
        <v>7.298516869819802</v>
      </c>
      <c r="H14" s="59">
        <v>77.93</v>
      </c>
      <c r="I14" s="119">
        <f>IF(H14&gt;=Pomocne_udaje_pl!$A$14,ROUND((G14*Pomocne_udaje_pl!$D$1)/110*1000,0),"")</f>
        <v>66</v>
      </c>
      <c r="J14" s="100">
        <v>42004</v>
      </c>
      <c r="K14" s="60"/>
      <c r="L14" s="44"/>
      <c r="N14" s="45"/>
      <c r="O14" s="46"/>
    </row>
    <row r="15" spans="1:15" ht="12.75">
      <c r="A15" s="118">
        <v>11</v>
      </c>
      <c r="B15" s="54" t="s">
        <v>80</v>
      </c>
      <c r="C15" s="54" t="s">
        <v>81</v>
      </c>
      <c r="D15" s="55">
        <v>4107848</v>
      </c>
      <c r="E15" s="56" t="s">
        <v>82</v>
      </c>
      <c r="F15" s="57" t="s">
        <v>60</v>
      </c>
      <c r="G15" s="58">
        <f>H15/Pomocne_udaje_pl!$D$2/Pomocne_udaje_pl!$D$1</f>
        <v>3.244201518934402</v>
      </c>
      <c r="H15" s="59">
        <v>34.64</v>
      </c>
      <c r="I15" s="119">
        <f>IF(H15&gt;=Pomocne_udaje_pl!$A$14,ROUND((G15*Pomocne_udaje_pl!$D$1)/110*1000,0),"")</f>
      </c>
      <c r="J15" s="100"/>
      <c r="K15" s="60"/>
      <c r="L15" s="44"/>
      <c r="N15" s="45"/>
      <c r="O15" s="46"/>
    </row>
    <row r="16" spans="1:11" ht="13.5" thickBot="1">
      <c r="A16" s="120" t="s">
        <v>83</v>
      </c>
      <c r="B16" s="121"/>
      <c r="C16" s="121"/>
      <c r="D16" s="121"/>
      <c r="E16" s="121"/>
      <c r="F16" s="122"/>
      <c r="G16" s="123">
        <f>SUM(G5:G15)</f>
        <v>102.33563965717181</v>
      </c>
      <c r="H16" s="123">
        <f>SUM(H5:H15)</f>
        <v>1092.69</v>
      </c>
      <c r="I16" s="124">
        <f>SUM(I5:I15)</f>
        <v>725</v>
      </c>
      <c r="J16" s="101"/>
      <c r="K16" s="61"/>
    </row>
    <row r="17" spans="1:9" ht="12.75">
      <c r="A17" s="62" t="s">
        <v>84</v>
      </c>
      <c r="B17" s="63" t="str">
        <f>CONCATENATE("Cena za distribuci je určena dle sazeb platných od ",TEXT(Pomocne_udaje_pl!$G$6,"d.m.r"),". Objemový koeficient, spalné teplo, daň z plynu, DPH = poslední známé hodnoty.")</f>
        <v>Cena za distribuci je určena dle sazeb platných od 1.10.18. Objemový koeficient, spalné teplo, daň z plynu, DPH = poslední známé hodnoty.</v>
      </c>
      <c r="I17" s="64" t="s">
        <v>85</v>
      </c>
    </row>
    <row r="20" ht="12.75" customHeight="1"/>
    <row r="21" ht="12.75" customHeight="1"/>
    <row r="33" ht="12.75" customHeight="1"/>
    <row r="34" ht="12.75" customHeight="1"/>
    <row r="44" ht="12.75" customHeight="1"/>
    <row r="45" ht="12.75" customHeight="1"/>
    <row r="52" ht="12.75" customHeight="1"/>
    <row r="53" ht="12.75" customHeight="1"/>
    <row r="60" ht="12.75" customHeight="1"/>
    <row r="61" ht="12.75" customHeight="1"/>
    <row r="68" ht="12.75" customHeight="1"/>
    <row r="69" ht="12.75" customHeight="1"/>
  </sheetData>
  <sheetProtection selectLockedCells="1" selectUnlockedCells="1"/>
  <mergeCells count="13">
    <mergeCell ref="A16:E16"/>
    <mergeCell ref="J1:K1"/>
    <mergeCell ref="J2:J3"/>
    <mergeCell ref="K2:K3"/>
    <mergeCell ref="G1:G2"/>
    <mergeCell ref="H1:H2"/>
    <mergeCell ref="I1:I2"/>
    <mergeCell ref="A1:A3"/>
    <mergeCell ref="B1:B3"/>
    <mergeCell ref="C1:C3"/>
    <mergeCell ref="D1:D3"/>
    <mergeCell ref="E1:E3"/>
    <mergeCell ref="F1:F3"/>
  </mergeCells>
  <printOptions/>
  <pageMargins left="0.7875" right="0.7875" top="1.025" bottom="0.7875" header="0.7875" footer="0.5118055555555555"/>
  <pageSetup fitToHeight="1" fitToWidth="1" horizontalDpi="300" verticalDpi="300" orientation="landscape" paperSize="9"/>
  <headerFooter alignWithMargins="0">
    <oddHeader>&amp;LPodrobně jednotlivá odběrná místa - plyn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120" zoomScaleNormal="120" zoomScalePageLayoutView="0" workbookViewId="0" topLeftCell="A7">
      <selection activeCell="G7" sqref="G7"/>
    </sheetView>
  </sheetViews>
  <sheetFormatPr defaultColWidth="9.00390625" defaultRowHeight="12.75"/>
  <cols>
    <col min="1" max="2" width="9.00390625" style="0" customWidth="1"/>
    <col min="3" max="7" width="12.57421875" style="0" customWidth="1"/>
  </cols>
  <sheetData>
    <row r="1" spans="1:4" ht="14.25">
      <c r="A1" s="97" t="s">
        <v>86</v>
      </c>
      <c r="B1" s="97"/>
      <c r="C1" s="97"/>
      <c r="D1" s="65">
        <v>0.999</v>
      </c>
    </row>
    <row r="2" spans="1:4" ht="14.25">
      <c r="A2" s="97" t="s">
        <v>87</v>
      </c>
      <c r="B2" s="97"/>
      <c r="C2" s="97"/>
      <c r="D2" s="65">
        <v>10.6882</v>
      </c>
    </row>
    <row r="3" spans="1:4" ht="12.75" customHeight="1">
      <c r="A3" s="97" t="s">
        <v>88</v>
      </c>
      <c r="B3" s="97"/>
      <c r="C3" s="97"/>
      <c r="D3" s="65">
        <v>30.6</v>
      </c>
    </row>
    <row r="4" spans="1:4" ht="12.75" customHeight="1">
      <c r="A4" s="97" t="s">
        <v>53</v>
      </c>
      <c r="B4" s="97"/>
      <c r="C4" s="97"/>
      <c r="D4" s="66">
        <v>0.21</v>
      </c>
    </row>
    <row r="6" spans="1:7" ht="12.75">
      <c r="A6" s="67" t="s">
        <v>89</v>
      </c>
      <c r="B6" s="67"/>
      <c r="C6" s="67"/>
      <c r="D6" s="67"/>
      <c r="F6" s="67"/>
      <c r="G6" s="68">
        <v>43374</v>
      </c>
    </row>
    <row r="7" spans="1:7" ht="45">
      <c r="A7" s="69" t="s">
        <v>90</v>
      </c>
      <c r="B7" s="69" t="s">
        <v>91</v>
      </c>
      <c r="C7" s="69" t="s">
        <v>92</v>
      </c>
      <c r="D7" s="69" t="s">
        <v>93</v>
      </c>
      <c r="E7" s="69" t="s">
        <v>94</v>
      </c>
      <c r="F7" s="69" t="s">
        <v>95</v>
      </c>
      <c r="G7" s="69" t="s">
        <v>96</v>
      </c>
    </row>
    <row r="8" spans="1:7" ht="12.75">
      <c r="A8" s="70">
        <v>0</v>
      </c>
      <c r="B8" s="70">
        <v>1.89</v>
      </c>
      <c r="C8" s="71">
        <v>390.38</v>
      </c>
      <c r="D8" s="71">
        <v>2.06</v>
      </c>
      <c r="E8" s="72">
        <f aca="true" t="shared" si="0" ref="E8:E14">C8+D8</f>
        <v>392.44</v>
      </c>
      <c r="F8" s="71">
        <v>62.05</v>
      </c>
      <c r="G8" s="71"/>
    </row>
    <row r="9" spans="1:7" ht="12.75">
      <c r="A9" s="70">
        <v>1.891</v>
      </c>
      <c r="B9" s="70">
        <v>7.56</v>
      </c>
      <c r="C9" s="71">
        <v>231.25</v>
      </c>
      <c r="D9" s="71">
        <v>2.06</v>
      </c>
      <c r="E9" s="72">
        <f t="shared" si="0"/>
        <v>233.31</v>
      </c>
      <c r="F9" s="71">
        <v>87.11</v>
      </c>
      <c r="G9" s="71"/>
    </row>
    <row r="10" spans="1:7" ht="12.75">
      <c r="A10" s="70">
        <v>7.561</v>
      </c>
      <c r="B10" s="70">
        <v>15</v>
      </c>
      <c r="C10" s="71">
        <v>207.2</v>
      </c>
      <c r="D10" s="71">
        <v>2.06</v>
      </c>
      <c r="E10" s="72">
        <f t="shared" si="0"/>
        <v>209.26</v>
      </c>
      <c r="F10" s="71">
        <v>102.26</v>
      </c>
      <c r="G10" s="71"/>
    </row>
    <row r="11" spans="1:7" ht="12.75">
      <c r="A11" s="70">
        <v>15.001</v>
      </c>
      <c r="B11" s="70">
        <v>25</v>
      </c>
      <c r="C11" s="71">
        <v>195.66</v>
      </c>
      <c r="D11" s="71">
        <v>2.06</v>
      </c>
      <c r="E11" s="72">
        <f t="shared" si="0"/>
        <v>197.72</v>
      </c>
      <c r="F11" s="71">
        <v>116.69</v>
      </c>
      <c r="G11" s="71"/>
    </row>
    <row r="12" spans="1:7" ht="12.75">
      <c r="A12" s="70">
        <v>25.001</v>
      </c>
      <c r="B12" s="70">
        <v>45</v>
      </c>
      <c r="C12" s="71">
        <v>156.93</v>
      </c>
      <c r="D12" s="71">
        <v>2.06</v>
      </c>
      <c r="E12" s="72">
        <f t="shared" si="0"/>
        <v>158.99</v>
      </c>
      <c r="F12" s="71">
        <v>197.37</v>
      </c>
      <c r="G12" s="71"/>
    </row>
    <row r="13" spans="1:7" ht="12.75">
      <c r="A13" s="70">
        <v>45.001</v>
      </c>
      <c r="B13" s="70">
        <v>63</v>
      </c>
      <c r="C13" s="71">
        <v>148.39</v>
      </c>
      <c r="D13" s="71">
        <v>2.06</v>
      </c>
      <c r="E13" s="72">
        <f t="shared" si="0"/>
        <v>150.45</v>
      </c>
      <c r="F13" s="71">
        <v>229.41</v>
      </c>
      <c r="G13" s="71"/>
    </row>
    <row r="14" spans="1:7" ht="12.75">
      <c r="A14" s="70">
        <v>63.001</v>
      </c>
      <c r="B14" s="70">
        <v>630</v>
      </c>
      <c r="C14" s="71">
        <v>103.87</v>
      </c>
      <c r="D14" s="71">
        <v>2.06</v>
      </c>
      <c r="E14" s="72">
        <f t="shared" si="0"/>
        <v>105.93</v>
      </c>
      <c r="F14" s="71"/>
      <c r="G14" s="71">
        <v>122982.31</v>
      </c>
    </row>
    <row r="16" spans="1:2" ht="14.25">
      <c r="A16" s="73" t="s">
        <v>84</v>
      </c>
      <c r="B16" s="74" t="s">
        <v>97</v>
      </c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Motal</cp:lastModifiedBy>
  <cp:lastPrinted>2016-10-11T11:56:26Z</cp:lastPrinted>
  <dcterms:created xsi:type="dcterms:W3CDTF">2015-12-08T08:02:15Z</dcterms:created>
  <dcterms:modified xsi:type="dcterms:W3CDTF">2022-09-09T10:14:00Z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0BzMCdnxsSlZAdDE5RTJ0cHE5UXc</vt:lpwstr>
  </property>
  <property fmtid="{D5CDD505-2E9C-101B-9397-08002B2CF9AE}" pid="3" name="Google.Documents.MergeIncapabilityFlags">
    <vt:r8>0</vt:r8>
  </property>
  <property fmtid="{D5CDD505-2E9C-101B-9397-08002B2CF9AE}" pid="4" name="Google.Documents.PluginVersion">
    <vt:lpwstr>2.0.2662.553</vt:lpwstr>
  </property>
  <property fmtid="{D5CDD505-2E9C-101B-9397-08002B2CF9AE}" pid="5" name="Google.Documents.PreviousRevisionId">
    <vt:lpwstr>11429226995005553904</vt:lpwstr>
  </property>
  <property fmtid="{D5CDD505-2E9C-101B-9397-08002B2CF9AE}" pid="6" name="Google.Documents.RevisionId">
    <vt:lpwstr>03705509534929700740</vt:lpwstr>
  </property>
  <property fmtid="{D5CDD505-2E9C-101B-9397-08002B2CF9AE}" pid="7" name="Google.Documents.Tracking">
    <vt:lpwstr>true</vt:lpwstr>
  </property>
</Properties>
</file>