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/>
  <bookViews>
    <workbookView xWindow="65428" yWindow="65428" windowWidth="23256" windowHeight="12576" activeTab="0"/>
  </bookViews>
  <sheets>
    <sheet name="Rekapitulace stavby" sheetId="1" r:id="rId1"/>
    <sheet name="13 - SO 102 - Chodníky (k..." sheetId="2" r:id="rId2"/>
    <sheet name="14a - SO 103a - Autobusov..." sheetId="3" r:id="rId3"/>
    <sheet name="14b - SO 103b - Autobusov..." sheetId="4" r:id="rId4"/>
    <sheet name="18 - SO 302 - Odvodnění d..." sheetId="5" r:id="rId5"/>
    <sheet name="42 - SO 402 - Veřejné osv..." sheetId="6" r:id="rId6"/>
    <sheet name="45 - SO 405 - Světelná si..." sheetId="7" r:id="rId7"/>
    <sheet name="VRN - Vedlejší a ostatní ..." sheetId="8" r:id="rId8"/>
    <sheet name="23 - SO 102 - Chodníky (k..." sheetId="9" r:id="rId9"/>
    <sheet name="24 - SO 103a - Autobusové..." sheetId="10" r:id="rId10"/>
    <sheet name="25 - SO 103b - Autobusové..." sheetId="11" r:id="rId11"/>
    <sheet name="28 - SO 302 - Odvodnění d..." sheetId="12" r:id="rId12"/>
  </sheets>
  <definedNames>
    <definedName name="_xlnm.Print_Area" localSheetId="1">'13 - SO 102 - Chodníky (k...'!$C$4:$Q$70,'13 - SO 102 - Chodníky (k...'!$C$76:$Q$107,'13 - SO 102 - Chodníky (k...'!$C$113:$Q$238</definedName>
    <definedName name="_xlnm.Print_Area" localSheetId="2">'14a - SO 103a - Autobusov...'!$C$4:$Q$70,'14a - SO 103a - Autobusov...'!$C$76:$Q$101,'14a - SO 103a - Autobusov...'!$C$107:$Q$182</definedName>
    <definedName name="_xlnm.Print_Area" localSheetId="3">'14b - SO 103b - Autobusov...'!$C$4:$Q$70,'14b - SO 103b - Autobusov...'!$C$76:$Q$101,'14b - SO 103b - Autobusov...'!$C$107:$Q$181</definedName>
    <definedName name="_xlnm.Print_Area" localSheetId="4">'18 - SO 302 - Odvodnění d...'!$C$4:$Q$70,'18 - SO 302 - Odvodnění d...'!$C$76:$Q$98,'18 - SO 302 - Odvodnění d...'!$C$104:$Q$144</definedName>
    <definedName name="_xlnm.Print_Area" localSheetId="8">'23 - SO 102 - Chodníky (k...'!$C$4:$Q$70,'23 - SO 102 - Chodníky (k...'!$C$76:$Q$105,'23 - SO 102 - Chodníky (k...'!$C$111:$Q$213</definedName>
    <definedName name="_xlnm.Print_Area" localSheetId="9">'24 - SO 103a - Autobusové...'!$C$4:$Q$70,'24 - SO 103a - Autobusové...'!$C$76:$Q$96,'24 - SO 103a - Autobusové...'!$C$102:$Q$123</definedName>
    <definedName name="_xlnm.Print_Area" localSheetId="10">'25 - SO 103b - Autobusové...'!$C$4:$Q$70,'25 - SO 103b - Autobusové...'!$C$76:$Q$96,'25 - SO 103b - Autobusové...'!$C$102:$Q$123</definedName>
    <definedName name="_xlnm.Print_Area" localSheetId="11">'28 - SO 302 - Odvodnění d...'!$C$4:$Q$70,'28 - SO 302 - Odvodnění d...'!$C$76:$Q$99,'28 - SO 302 - Odvodnění d...'!$C$105:$Q$154</definedName>
    <definedName name="_xlnm.Print_Area" localSheetId="5">'42 - SO 402 - Veřejné osv...'!$C$4:$Q$70,'42 - SO 402 - Veřejné osv...'!$C$76:$Q$96,'42 - SO 402 - Veřejné osv...'!$C$102:$Q$167</definedName>
    <definedName name="_xlnm.Print_Area" localSheetId="6">'45 - SO 405 - Světelná si...'!$C$4:$Q$70,'45 - SO 405 - Světelná si...'!$C$76:$Q$107,'45 - SO 405 - Světelná si...'!$C$113:$Q$269</definedName>
    <definedName name="_xlnm.Print_Area" localSheetId="0">'Rekapitulace stavby'!$C$4:$AP$70,'Rekapitulace stavby'!$C$76:$AP$104</definedName>
    <definedName name="_xlnm.Print_Area" localSheetId="7">'VRN - Vedlejší a ostatní ...'!$C$4:$Q$70,'VRN - Vedlejší a ostatní ...'!$C$76:$Q$100,'VRN - Vedlejší a ostatní ...'!$C$106:$Q$139</definedName>
    <definedName name="_xlnm.Print_Titles" localSheetId="0">'Rekapitulace stavby'!$85:$85</definedName>
    <definedName name="_xlnm.Print_Titles" localSheetId="1">'13 - SO 102 - Chodníky (k...'!$124:$124</definedName>
    <definedName name="_xlnm.Print_Titles" localSheetId="2">'14a - SO 103a - Autobusov...'!$118:$118</definedName>
    <definedName name="_xlnm.Print_Titles" localSheetId="3">'14b - SO 103b - Autobusov...'!$118:$118</definedName>
    <definedName name="_xlnm.Print_Titles" localSheetId="4">'18 - SO 302 - Odvodnění d...'!$115:$115</definedName>
    <definedName name="_xlnm.Print_Titles" localSheetId="5">'42 - SO 402 - Veřejné osv...'!$113:$113</definedName>
    <definedName name="_xlnm.Print_Titles" localSheetId="6">'45 - SO 405 - Světelná si...'!$124:$124</definedName>
    <definedName name="_xlnm.Print_Titles" localSheetId="7">'VRN - Vedlejší a ostatní ...'!$117:$117</definedName>
    <definedName name="_xlnm.Print_Titles" localSheetId="8">'23 - SO 102 - Chodníky (k...'!$122:$122</definedName>
    <definedName name="_xlnm.Print_Titles" localSheetId="9">'24 - SO 103a - Autobusové...'!$113:$113</definedName>
    <definedName name="_xlnm.Print_Titles" localSheetId="10">'25 - SO 103b - Autobusové...'!$113:$113</definedName>
    <definedName name="_xlnm.Print_Titles" localSheetId="11">'28 - SO 302 - Odvodnění d...'!$116:$116</definedName>
  </definedNames>
  <calcPr calcId="181029"/>
  <extLst/>
</workbook>
</file>

<file path=xl/sharedStrings.xml><?xml version="1.0" encoding="utf-8"?>
<sst xmlns="http://schemas.openxmlformats.org/spreadsheetml/2006/main" count="9748" uniqueCount="1414">
  <si>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</si>
  <si>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</si>
  <si>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</si>
  <si>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</si>
  <si>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</si>
  <si>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</si>
  <si>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</si>
  <si>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</si>
  <si>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</si>
  <si>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</si>
  <si>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</si>
  <si>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</si>
  <si>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</si>
  <si>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</si>
  <si>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</si>
  <si>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</si>
  <si>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2015001-II-2</t>
  </si>
  <si>
    <t>Stavba:</t>
  </si>
  <si>
    <t>Smíšená stezka a chodníky - etapa II - Chodníky a nástupiště</t>
  </si>
  <si>
    <t>JKSO:</t>
  </si>
  <si>
    <t>CC-CZ:</t>
  </si>
  <si>
    <t>Místo:</t>
  </si>
  <si>
    <t>Lomnice</t>
  </si>
  <si>
    <t>Datum:</t>
  </si>
  <si>
    <t>1. 7. 2018</t>
  </si>
  <si>
    <t>Objednatel:</t>
  </si>
  <si>
    <t>IČ:</t>
  </si>
  <si>
    <t>obec Lomnice</t>
  </si>
  <si>
    <t>DIČ:</t>
  </si>
  <si>
    <t>Zhotovitel:</t>
  </si>
  <si>
    <t xml:space="preserve"> </t>
  </si>
  <si>
    <t>Projektant:</t>
  </si>
  <si>
    <t>74276361</t>
  </si>
  <si>
    <t>ATELIS - ateliér liniových staveb</t>
  </si>
  <si>
    <t>CZ8152217546</t>
  </si>
  <si>
    <t>True</t>
  </si>
  <si>
    <t>Zpracovatel:</t>
  </si>
  <si>
    <t>Čiklová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</si>
  <si>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</si>
  <si>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</si>
  <si>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</si>
  <si>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</si>
  <si>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</si>
  <si>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</si>
  <si>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</si>
  <si>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</si>
  <si>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</si>
  <si>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</si>
  <si>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</si>
  <si>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</si>
  <si>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</si>
  <si>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</si>
  <si>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</si>
  <si>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</si>
  <si>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</si>
  <si>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</si>
  <si>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</si>
  <si>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</si>
  <si>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</si>
  <si>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</si>
  <si>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</si>
  <si>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</si>
  <si>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</si>
  <si>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</si>
  <si>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</si>
  <si>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</si>
  <si>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</si>
  <si>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</si>
  <si>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</si>
  <si>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</si>
  <si>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</si>
  <si>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</si>
  <si>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</si>
  <si>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</si>
  <si>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</si>
  <si>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</si>
  <si>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</si>
  <si>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</si>
  <si>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</si>
  <si>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</si>
  <si>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</si>
  <si>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{82a49770-f6a0-4bf8-aeed-c43042a09af9}</t>
  </si>
  <si>
    <t>{00000000-0000-0000-0000-000000000000}</t>
  </si>
  <si>
    <t>1</t>
  </si>
  <si>
    <t>Uznatelné náklady</t>
  </si>
  <si>
    <t>{b0736d95-7ffe-461d-8604-193c3a7802e7}</t>
  </si>
  <si>
    <t>/</t>
  </si>
  <si>
    <t>13</t>
  </si>
  <si>
    <t>SO 102 - Chodníky (km 0,631 - 1,016) - uznatelné náklady</t>
  </si>
  <si>
    <t>2</t>
  </si>
  <si>
    <t>{d6313260-cfd8-4131-a05b-1dffbcfdf092}</t>
  </si>
  <si>
    <t>14a</t>
  </si>
  <si>
    <t>SO 103a - Autobusové zálivy - Lomnice zastávka - uznatelné náklady</t>
  </si>
  <si>
    <t>{de4a7b86-897e-41ae-b01d-f4f3d531ea63}</t>
  </si>
  <si>
    <t>14b</t>
  </si>
  <si>
    <t>SO 103b - Autobusové zálivy - Lomnice, škola - uznatelné náklady</t>
  </si>
  <si>
    <t>{4c91d41d-b4ed-45dc-8be1-7b590cd6046c}</t>
  </si>
  <si>
    <t>18</t>
  </si>
  <si>
    <t>SO 302 - Odvodnění dopravních ploch - chodník - uznatelné náklady</t>
  </si>
  <si>
    <t>{a5c412c5-bb44-4fc7-a01c-c8ca5f290a2e}</t>
  </si>
  <si>
    <t>42</t>
  </si>
  <si>
    <t>SO 402 - Veřejné osvětlení - přechody - uznatelné náklady</t>
  </si>
  <si>
    <t>{6423a64f-4b46-4cd2-bcd0-3fa95b2d7a42}</t>
  </si>
  <si>
    <t>45</t>
  </si>
  <si>
    <t>SO 405 - Světelná signalizace přechodu - uznatelné náklady</t>
  </si>
  <si>
    <t>{8245d56b-80f3-4295-9a48-f38d99483e39}</t>
  </si>
  <si>
    <t>VRN</t>
  </si>
  <si>
    <t>Vedlejší a ostatní náklady</t>
  </si>
  <si>
    <t>{a6bbfbac-fd2e-4918-aaf6-d82a9f7e6f33}</t>
  </si>
  <si>
    <t>Neuznatelné náklady</t>
  </si>
  <si>
    <t>{15a925e6-8c2a-404a-a926-7358ee530691}</t>
  </si>
  <si>
    <t>23</t>
  </si>
  <si>
    <t>SO 102 - Chodníky (km 0,631 - 1,016) - neuznatelné náklady</t>
  </si>
  <si>
    <t>{f4e0314d-f787-415a-b196-81b0cf6d42fe}</t>
  </si>
  <si>
    <t>24</t>
  </si>
  <si>
    <t>SO 103a - Autobusové zálivy - Lomnice, zastávka - neuznatelné náklady</t>
  </si>
  <si>
    <t>{79cfeabe-269f-4958-801f-389965d24aa7}</t>
  </si>
  <si>
    <t>25</t>
  </si>
  <si>
    <t>SO 103b - Autobusové zálivy - Lomnice, škola - neuznatelné náklady</t>
  </si>
  <si>
    <t>{0e43b3f9-b165-44fe-8649-bf16708e4f8f}</t>
  </si>
  <si>
    <t>28</t>
  </si>
  <si>
    <t>SO 302 - Odvodnění dopravních ploch - chodník - neuznatelné náklady</t>
  </si>
  <si>
    <t>{e7c6749f-b2f9-4667-b393-29b614db7d85}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</si>
  <si>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</si>
  <si>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</si>
  <si>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</si>
  <si>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</si>
  <si>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</si>
  <si>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</si>
  <si>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</si>
  <si>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</si>
  <si>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</si>
  <si>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</si>
  <si>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</si>
  <si>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1 - Uznatelné náklady</t>
  </si>
  <si>
    <t>Část:</t>
  </si>
  <si>
    <t>13 - SO 102 - Chodníky (km 0,631 - 1,016) - uznatelné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</si>
  <si>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</si>
  <si>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</si>
  <si>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</si>
  <si>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</si>
  <si>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</si>
  <si>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</si>
  <si>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</si>
  <si>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</si>
  <si>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</si>
  <si>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</si>
  <si>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</si>
  <si>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</si>
  <si>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</si>
  <si>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</si>
  <si>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</si>
  <si>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</si>
  <si>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</si>
  <si>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</si>
  <si>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</si>
  <si>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>M - Práce a dodávky M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</si>
  <si>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</si>
  <si>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</si>
  <si>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</si>
  <si>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</si>
  <si>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</si>
  <si>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</si>
  <si>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</si>
  <si>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</si>
  <si>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</si>
  <si>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</si>
  <si>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</si>
  <si>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</si>
  <si>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</si>
  <si>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</si>
  <si>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</si>
  <si>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</si>
  <si>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</si>
  <si>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</si>
  <si>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</si>
  <si>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</si>
  <si>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</si>
  <si>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</si>
  <si>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-1540553022</t>
  </si>
  <si>
    <t>113106121</t>
  </si>
  <si>
    <t>Rozebrání dlažeb komunikací pro pěší z betonových nebo kamenných dlaždic</t>
  </si>
  <si>
    <t>-1469089625</t>
  </si>
  <si>
    <t>3</t>
  </si>
  <si>
    <t>113106192</t>
  </si>
  <si>
    <t>Rozebrání vozovek ze silničních dílců pl do 50 m2 se spárami zalitými cementovou maltou</t>
  </si>
  <si>
    <t>855878053</t>
  </si>
  <si>
    <t>113107132</t>
  </si>
  <si>
    <t>Odstranění podkladu pl do 50 m2 z betonu prostého tl 300 mm</t>
  </si>
  <si>
    <t>-57639</t>
  </si>
  <si>
    <t>5</t>
  </si>
  <si>
    <t>113107221</t>
  </si>
  <si>
    <t>Odstranění podkladu pl přes 200 m2 z kameniva drceného tl 100 mm</t>
  </si>
  <si>
    <t>487365670</t>
  </si>
  <si>
    <t>6</t>
  </si>
  <si>
    <t>113107241</t>
  </si>
  <si>
    <t>Odstranění podkladu pl přes 200 m2 živičných tl 50 mm</t>
  </si>
  <si>
    <t>-256099957</t>
  </si>
  <si>
    <t>7</t>
  </si>
  <si>
    <t>113107243</t>
  </si>
  <si>
    <t>Odstranění podkladu pl přes 200 m2 živičných tl 150 mm</t>
  </si>
  <si>
    <t>749480944</t>
  </si>
  <si>
    <t>8</t>
  </si>
  <si>
    <t>113107244</t>
  </si>
  <si>
    <t>Odstranění podkladu pl přes 200 m2 živičných tl 200 mm</t>
  </si>
  <si>
    <t>409589666</t>
  </si>
  <si>
    <t>9</t>
  </si>
  <si>
    <t>113202111</t>
  </si>
  <si>
    <t>Vytrhání obrub krajníků obrubníků stojatých</t>
  </si>
  <si>
    <t>m</t>
  </si>
  <si>
    <t>585518551</t>
  </si>
  <si>
    <t>10</t>
  </si>
  <si>
    <t>121101101</t>
  </si>
  <si>
    <t>Sejmutí ornice s přemístěním na vzdálenost do 50 m</t>
  </si>
  <si>
    <t>m3</t>
  </si>
  <si>
    <t>2107914399</t>
  </si>
  <si>
    <t>11</t>
  </si>
  <si>
    <t>122302203</t>
  </si>
  <si>
    <t>Odkopávky a prokopávky nezapažené pro silnice objemu do 5000 m3 v hornině tř. 4</t>
  </si>
  <si>
    <t>504853248</t>
  </si>
  <si>
    <t>12</t>
  </si>
  <si>
    <t>162301102</t>
  </si>
  <si>
    <t>Vodorovné přemístění do 1000 m výkopku/sypaniny z horniny tř. 1 až 4</t>
  </si>
  <si>
    <t>2141433317</t>
  </si>
  <si>
    <t>162701105</t>
  </si>
  <si>
    <t>Vodorovné přemístění do 10000 m výkopku/sypaniny z horniny tř. 1 až 4</t>
  </si>
  <si>
    <t>661618651</t>
  </si>
  <si>
    <t>14</t>
  </si>
  <si>
    <t>162701109</t>
  </si>
  <si>
    <t>Příplatek k vodorovnému přemístění výkopku/sypaniny z horniny tř. 1 až 4 ZKD 1000 m přes 10000 m</t>
  </si>
  <si>
    <t>813553355</t>
  </si>
  <si>
    <t>171101101</t>
  </si>
  <si>
    <t>Uložení sypaniny z hornin soudržných do násypů zhutněných na 95 % PS</t>
  </si>
  <si>
    <t>1148023483</t>
  </si>
  <si>
    <t>16</t>
  </si>
  <si>
    <t>M</t>
  </si>
  <si>
    <t>589811220</t>
  </si>
  <si>
    <t>recyklát betonový frakce 0/32</t>
  </si>
  <si>
    <t>t</t>
  </si>
  <si>
    <t>-366038191</t>
  </si>
  <si>
    <t>17</t>
  </si>
  <si>
    <t>171201211</t>
  </si>
  <si>
    <t>Poplatek za uložení odpadu ze sypaniny na skládce (skládkovné)</t>
  </si>
  <si>
    <t>-815738645</t>
  </si>
  <si>
    <t>174101101</t>
  </si>
  <si>
    <t>Zásyp jam, šachet rýh nebo kolem objektů sypaninou se zhutněním</t>
  </si>
  <si>
    <t>558370527</t>
  </si>
  <si>
    <t>19</t>
  </si>
  <si>
    <t>181951102</t>
  </si>
  <si>
    <t>Úprava pláně v hornině tř. 1 až 4 se zhutněním</t>
  </si>
  <si>
    <t>-18196967</t>
  </si>
  <si>
    <t>20</t>
  </si>
  <si>
    <t>339921132</t>
  </si>
  <si>
    <t>Osazování betonových palisád do betonového základu v řadě výšky prvku přes 0,5 do 1 m</t>
  </si>
  <si>
    <t>-1087617154</t>
  </si>
  <si>
    <t>59228409R</t>
  </si>
  <si>
    <t>PALISÁDA betonová přírodní 16X16X60 cm</t>
  </si>
  <si>
    <t>kus</t>
  </si>
  <si>
    <t>1876095982</t>
  </si>
  <si>
    <t>22</t>
  </si>
  <si>
    <t>358325114</t>
  </si>
  <si>
    <t>Bourání šachty, stoky kompletní nebo otvorů z železobetonu plochy do 4 m2</t>
  </si>
  <si>
    <t>1538086207</t>
  </si>
  <si>
    <t>464451113</t>
  </si>
  <si>
    <t>Prolití vrstvy z lomového kamene maltou MC 15</t>
  </si>
  <si>
    <t>39519171</t>
  </si>
  <si>
    <t>564561111</t>
  </si>
  <si>
    <t>Zřízení podsypu nebo podkladu ze sypaniny tl 200 mm</t>
  </si>
  <si>
    <t>-906652587</t>
  </si>
  <si>
    <t>58344229R</t>
  </si>
  <si>
    <t>štěrkodrť frakce 0-125</t>
  </si>
  <si>
    <t>1432797376</t>
  </si>
  <si>
    <t>26</t>
  </si>
  <si>
    <t>58344199R</t>
  </si>
  <si>
    <t>štěrkodrť frakce 0-63</t>
  </si>
  <si>
    <t>1585032811</t>
  </si>
  <si>
    <t>27</t>
  </si>
  <si>
    <t>564831111</t>
  </si>
  <si>
    <t>Podklad ze štěrkodrtě ŠD tl 100 mm</t>
  </si>
  <si>
    <t>-330428825</t>
  </si>
  <si>
    <t>564851111</t>
  </si>
  <si>
    <t>Podklad ze štěrkodrtě ŠD tl 150 mm</t>
  </si>
  <si>
    <t>-1185229610</t>
  </si>
  <si>
    <t>29</t>
  </si>
  <si>
    <t>564851112</t>
  </si>
  <si>
    <t>Podklad ze štěrkodrtě ŠD tl 160 mm</t>
  </si>
  <si>
    <t>-1974312948</t>
  </si>
  <si>
    <t>30</t>
  </si>
  <si>
    <t>564861111</t>
  </si>
  <si>
    <t>Podklad ze štěrkodrtě ŠD tl 200 mm</t>
  </si>
  <si>
    <t>1746732097</t>
  </si>
  <si>
    <t>31</t>
  </si>
  <si>
    <t>564931412</t>
  </si>
  <si>
    <t>Podklad z asfaltového recyklátu tl 100 mm</t>
  </si>
  <si>
    <t>-660980776</t>
  </si>
  <si>
    <t>32</t>
  </si>
  <si>
    <t>567123114</t>
  </si>
  <si>
    <t>Podklad ze směsi stmelené cementem SC C 5/6 (KSC II) tl 150 mm</t>
  </si>
  <si>
    <t>-1389110099</t>
  </si>
  <si>
    <t>33</t>
  </si>
  <si>
    <t>584121111</t>
  </si>
  <si>
    <t>Osazení silničních dílců z ŽB do lože z kameniva těženého tl 40 mm</t>
  </si>
  <si>
    <t>-1847646815</t>
  </si>
  <si>
    <t>34</t>
  </si>
  <si>
    <t>593811350</t>
  </si>
  <si>
    <t>panel silniční IZD 37/10 200x100x15 cm</t>
  </si>
  <si>
    <t>1739014481</t>
  </si>
  <si>
    <t>35</t>
  </si>
  <si>
    <t>591211111</t>
  </si>
  <si>
    <t>Kladení dlažby z kostek drobných z kamene do lože z kameniva těženého tl 50 mm</t>
  </si>
  <si>
    <t>285670534</t>
  </si>
  <si>
    <t>36</t>
  </si>
  <si>
    <t>583801100</t>
  </si>
  <si>
    <t>kostka dlažební drobná, žula, I.jakost, velikost 10 cm</t>
  </si>
  <si>
    <t>1210688441</t>
  </si>
  <si>
    <t>37</t>
  </si>
  <si>
    <t>596211113</t>
  </si>
  <si>
    <t>Kladení zámkové dlažby komunikací pro pěší tl 60 mm skupiny A pl přes 300 m2</t>
  </si>
  <si>
    <t>-344122751</t>
  </si>
  <si>
    <t>38</t>
  </si>
  <si>
    <t>5924511R2</t>
  </si>
  <si>
    <t>dlažba  skladebná 20x20x6 cm šedá s fazetou</t>
  </si>
  <si>
    <t>-234246774</t>
  </si>
  <si>
    <t>39</t>
  </si>
  <si>
    <t>59245117R</t>
  </si>
  <si>
    <t>dlažba zámková slepecká 20x10x6 cm bílá</t>
  </si>
  <si>
    <t>1286035401</t>
  </si>
  <si>
    <t>40</t>
  </si>
  <si>
    <t>596212213</t>
  </si>
  <si>
    <t>Kladení zámkové dlažby pozemních komunikací tl 80 mm skupiny A pl přes 300 m2</t>
  </si>
  <si>
    <t>-939533390</t>
  </si>
  <si>
    <t>41</t>
  </si>
  <si>
    <t>5924510R2</t>
  </si>
  <si>
    <t>dlažba skladebná 20x20x8 cm šedá s fazetou</t>
  </si>
  <si>
    <t>-1586307819</t>
  </si>
  <si>
    <t>59245119R</t>
  </si>
  <si>
    <t>dlažba zámková slepecká 20x10x8 cm bílá</t>
  </si>
  <si>
    <t>949080548</t>
  </si>
  <si>
    <t>43</t>
  </si>
  <si>
    <t>596811220</t>
  </si>
  <si>
    <t>Kladení betonové dlažby komunikací pro pěší do lože z kameniva vel do 0,25 m2 plochy do 50 m2</t>
  </si>
  <si>
    <t>-1979453735</t>
  </si>
  <si>
    <t>44</t>
  </si>
  <si>
    <t>592-R-111</t>
  </si>
  <si>
    <t>umělá vodící linie - podélné drážky - betonová dlažba 400 x 400 x 60 mm bílá</t>
  </si>
  <si>
    <t>933223309</t>
  </si>
  <si>
    <t>899103112</t>
  </si>
  <si>
    <t>Osazení poklopů litinových nebo ocelových včetně rámů pro třídu zatížení B125, C250</t>
  </si>
  <si>
    <t>1737833723</t>
  </si>
  <si>
    <t>46</t>
  </si>
  <si>
    <t>286619-R1</t>
  </si>
  <si>
    <t>zadlážďovací poklop C250, 800x800 mm, zinkovaný</t>
  </si>
  <si>
    <t>1693208048</t>
  </si>
  <si>
    <t>47</t>
  </si>
  <si>
    <t>899104112</t>
  </si>
  <si>
    <t>Osazení poklopů litinových nebo ocelových včetně rámů pro třídu zatížení D400, E600</t>
  </si>
  <si>
    <t>1344427047</t>
  </si>
  <si>
    <t>48</t>
  </si>
  <si>
    <t>286619-R2</t>
  </si>
  <si>
    <t>zadlážďovací poklop D400, 800x800 mm, zinkovaný</t>
  </si>
  <si>
    <t>-1658748209</t>
  </si>
  <si>
    <t>49</t>
  </si>
  <si>
    <t>899431111</t>
  </si>
  <si>
    <t>Výšková úprava uličního vstupu nebo vpusti do 200 mm zvýšením krycího hrnce, šoupěte nebo hydrantu</t>
  </si>
  <si>
    <t>496882716</t>
  </si>
  <si>
    <t>50</t>
  </si>
  <si>
    <t>911111-R1</t>
  </si>
  <si>
    <t>Doplnění sloupku a příčky dřevěného zábradlí (dle stávajícího stavu) - dodávka a montáž</t>
  </si>
  <si>
    <t>1119329651</t>
  </si>
  <si>
    <t>51</t>
  </si>
  <si>
    <t>911111-R2</t>
  </si>
  <si>
    <t>Prodloužení vzduchové šachty přes rampu + mřížka - dodávka a montáž</t>
  </si>
  <si>
    <t>1343159669</t>
  </si>
  <si>
    <t>52</t>
  </si>
  <si>
    <t>912311-R1</t>
  </si>
  <si>
    <t>Montáž všesměrového reflexního oka</t>
  </si>
  <si>
    <t>-1553615623</t>
  </si>
  <si>
    <t>53</t>
  </si>
  <si>
    <t>404-R-001</t>
  </si>
  <si>
    <t>všesměrové reflexní oko</t>
  </si>
  <si>
    <t>-790796834</t>
  </si>
  <si>
    <t>54</t>
  </si>
  <si>
    <t>914111111</t>
  </si>
  <si>
    <t>Montáž svislé dopravní značky do velikosti 1 m2 objímkami na sloupek nebo konzolu</t>
  </si>
  <si>
    <t>-861570385</t>
  </si>
  <si>
    <t>55</t>
  </si>
  <si>
    <t>404442570</t>
  </si>
  <si>
    <t>značka svislá reflexní AL- NK 500 x 700 mm</t>
  </si>
  <si>
    <t>548687677</t>
  </si>
  <si>
    <t>56</t>
  </si>
  <si>
    <t>914111112</t>
  </si>
  <si>
    <t>Montáž svislé dopravní značky do velikosti 1 m2 páskováním na sloup</t>
  </si>
  <si>
    <t>1303500889</t>
  </si>
  <si>
    <t>57</t>
  </si>
  <si>
    <t>404442370</t>
  </si>
  <si>
    <t>značka svislá reflexní AL- NK 750 x 750 mm</t>
  </si>
  <si>
    <t>-962691056</t>
  </si>
  <si>
    <t>58</t>
  </si>
  <si>
    <t>914111-R1</t>
  </si>
  <si>
    <t>Svislá dopravní značka IJ4a+ocelový sloupek s betonovým základem a patkou - viz TZ - dodávka a montáž</t>
  </si>
  <si>
    <t>1154603662</t>
  </si>
  <si>
    <t>59</t>
  </si>
  <si>
    <t>914511112</t>
  </si>
  <si>
    <t>Montáž sloupku dopravních značek délky do 3,5 m s betonovým základem a patkou</t>
  </si>
  <si>
    <t>-125025124</t>
  </si>
  <si>
    <t>60</t>
  </si>
  <si>
    <t>914531111</t>
  </si>
  <si>
    <t>Montáž nástavce na sloupky velikosti do 1 m2 pro uchycení dopravních značek</t>
  </si>
  <si>
    <t>-787158171</t>
  </si>
  <si>
    <t>61</t>
  </si>
  <si>
    <t>404452-R1</t>
  </si>
  <si>
    <t>výložník pro dopravní značku</t>
  </si>
  <si>
    <t>-881571486</t>
  </si>
  <si>
    <t>62</t>
  </si>
  <si>
    <t>915131111</t>
  </si>
  <si>
    <t>Vodorovné dopravní značení přechody pro chodce, šipky, symboly základní bílá barva</t>
  </si>
  <si>
    <t>1598735896</t>
  </si>
  <si>
    <t>63</t>
  </si>
  <si>
    <t>915211111</t>
  </si>
  <si>
    <t>Vodorovné dopravní značení dělící čáry souvislé š 125 mm bílý plast</t>
  </si>
  <si>
    <t>-1687602590</t>
  </si>
  <si>
    <t>64</t>
  </si>
  <si>
    <t>915211121</t>
  </si>
  <si>
    <t>Vodorovné dopravní značení dělící čáry přerušované š 125 mm bílý plast</t>
  </si>
  <si>
    <t>1215683427</t>
  </si>
  <si>
    <t>65</t>
  </si>
  <si>
    <t>915221111</t>
  </si>
  <si>
    <t>Vodorovné dopravní značení vodící čáry souvislé š 250 mm bílý plast</t>
  </si>
  <si>
    <t>1838866578</t>
  </si>
  <si>
    <t>66</t>
  </si>
  <si>
    <t>915221121</t>
  </si>
  <si>
    <t>Vodorovné dopravní značení vodící čáry přerušované š 250 mm bílý plast</t>
  </si>
  <si>
    <t>-532802237</t>
  </si>
  <si>
    <t>67</t>
  </si>
  <si>
    <t>915231111</t>
  </si>
  <si>
    <t>Vodorovné dopravní značení přechody pro chodce, šipky, symboly bílý plast</t>
  </si>
  <si>
    <t>405972708</t>
  </si>
  <si>
    <t>68</t>
  </si>
  <si>
    <t>915491211</t>
  </si>
  <si>
    <t>Osazení vodícího proužku z betonových desek do betonového lože tl do 100 mm š proužku 250 mm</t>
  </si>
  <si>
    <t>-453124741</t>
  </si>
  <si>
    <t>69</t>
  </si>
  <si>
    <t>592185840</t>
  </si>
  <si>
    <t>přídlažba 50x25x8 cm</t>
  </si>
  <si>
    <t>218238119</t>
  </si>
  <si>
    <t>70</t>
  </si>
  <si>
    <t>915611111</t>
  </si>
  <si>
    <t>Předznačení vodorovného liniového značení</t>
  </si>
  <si>
    <t>-1010615406</t>
  </si>
  <si>
    <t>71</t>
  </si>
  <si>
    <t>915621111</t>
  </si>
  <si>
    <t>Předznačení vodorovného plošného značení</t>
  </si>
  <si>
    <t>-1930527482</t>
  </si>
  <si>
    <t>72</t>
  </si>
  <si>
    <t>916131213</t>
  </si>
  <si>
    <t>Osazení silničního obrubníku betonového stojatého s boční opěrou do lože z betonu prostého</t>
  </si>
  <si>
    <t>2008427782</t>
  </si>
  <si>
    <t>73</t>
  </si>
  <si>
    <t>592174650</t>
  </si>
  <si>
    <t>obrubník betonový silniční Standard 100x15x25 cm</t>
  </si>
  <si>
    <t>764269189</t>
  </si>
  <si>
    <t>74</t>
  </si>
  <si>
    <t>592174680</t>
  </si>
  <si>
    <t>obrubník betonový silniční nájezdový Standard 100x15x15 cm</t>
  </si>
  <si>
    <t>-1814754024</t>
  </si>
  <si>
    <t>75</t>
  </si>
  <si>
    <t>592174690</t>
  </si>
  <si>
    <t>obrubník betonový silniční přechodový L + P Standard 100x15x15-25 cm</t>
  </si>
  <si>
    <t>962742014</t>
  </si>
  <si>
    <t>76</t>
  </si>
  <si>
    <t>592174730</t>
  </si>
  <si>
    <t>obrubník betonový silniční vnitřní oblý R 1,0 Standard 78x15x25 cm</t>
  </si>
  <si>
    <t>89878272</t>
  </si>
  <si>
    <t>77</t>
  </si>
  <si>
    <t>916231213</t>
  </si>
  <si>
    <t>Osazení chodníkového obrubníku betonového stojatého s boční opěrou do lože z betonu prostého</t>
  </si>
  <si>
    <t>-2067874993</t>
  </si>
  <si>
    <t>78</t>
  </si>
  <si>
    <t>59217412R</t>
  </si>
  <si>
    <t>obrubník betonový chodníkový 100x10x20 cm</t>
  </si>
  <si>
    <t>1001854505</t>
  </si>
  <si>
    <t>79</t>
  </si>
  <si>
    <t>916991121</t>
  </si>
  <si>
    <t>Lože pod obrubníky, krajníky nebo obruby z dlažebních kostek z betonu prostého</t>
  </si>
  <si>
    <t>-276210361</t>
  </si>
  <si>
    <t>80</t>
  </si>
  <si>
    <t>919726123</t>
  </si>
  <si>
    <t>Geotextilie pro ochranu, separaci a filtraci netkaná měrná hmotnost do 500 g/m2</t>
  </si>
  <si>
    <t>-1318581461</t>
  </si>
  <si>
    <t>81</t>
  </si>
  <si>
    <t>919732211</t>
  </si>
  <si>
    <t>Styčná spára napojení nového živičného povrchu na stávající za tepla š 15 mm hl 25 mm s prořezáním</t>
  </si>
  <si>
    <t>1675417559</t>
  </si>
  <si>
    <t>82</t>
  </si>
  <si>
    <t>919735114</t>
  </si>
  <si>
    <t>Řezání stávajícího živičného krytu hl do 200 mm</t>
  </si>
  <si>
    <t>-1755213063</t>
  </si>
  <si>
    <t>83</t>
  </si>
  <si>
    <t>962032241</t>
  </si>
  <si>
    <t>Bourání zdiva z cihel pálených nebo vápenopískových na MC přes 1 m3</t>
  </si>
  <si>
    <t>-1406249748</t>
  </si>
  <si>
    <t>84</t>
  </si>
  <si>
    <t>966001211</t>
  </si>
  <si>
    <t>Odstranění lavičky stabilní zabetonované</t>
  </si>
  <si>
    <t>-906141395</t>
  </si>
  <si>
    <t>85</t>
  </si>
  <si>
    <t>966006132</t>
  </si>
  <si>
    <t>Odstranění značek dopravních nebo orientačních se sloupky s betonovými patkami</t>
  </si>
  <si>
    <t>130062556</t>
  </si>
  <si>
    <t>86</t>
  </si>
  <si>
    <t>997221551</t>
  </si>
  <si>
    <t>Vodorovná doprava suti ze sypkých materiálů do 1 km</t>
  </si>
  <si>
    <t>-378415687</t>
  </si>
  <si>
    <t>87</t>
  </si>
  <si>
    <t>997221559</t>
  </si>
  <si>
    <t>Příplatek ZKD 1 km u vodorovné dopravy suti ze sypkých materiálů</t>
  </si>
  <si>
    <t>752043836</t>
  </si>
  <si>
    <t>88</t>
  </si>
  <si>
    <t>997221815</t>
  </si>
  <si>
    <t>Poplatek za uložení betonového odpadu na skládce (skládkovné)</t>
  </si>
  <si>
    <t>-1550185220</t>
  </si>
  <si>
    <t>89</t>
  </si>
  <si>
    <t>997221825</t>
  </si>
  <si>
    <t>Poplatek za uložení železobetonového odpadu na skládce (skládkovné)</t>
  </si>
  <si>
    <t>866859076</t>
  </si>
  <si>
    <t>90</t>
  </si>
  <si>
    <t>997221845</t>
  </si>
  <si>
    <t>Poplatek za uložení asfaltového odpadu bez obsahu dehtu na skládce (skládkovné)</t>
  </si>
  <si>
    <t>-852044734</t>
  </si>
  <si>
    <t>91</t>
  </si>
  <si>
    <t>997221855</t>
  </si>
  <si>
    <t>Poplatek za uložení odpadu zeminy a kameniva na skládce (skládkovné)</t>
  </si>
  <si>
    <t>1619161934</t>
  </si>
  <si>
    <t>92</t>
  </si>
  <si>
    <t>997013803</t>
  </si>
  <si>
    <t>Poplatek za uložení stavebního odpadu cihelného na skládce (skládkovné)</t>
  </si>
  <si>
    <t>-1662821153</t>
  </si>
  <si>
    <t>93</t>
  </si>
  <si>
    <t>997013811</t>
  </si>
  <si>
    <t>Poplatek za uložení stavebního dřevěného odpadu na skládce (skládkovné)</t>
  </si>
  <si>
    <t>315892629</t>
  </si>
  <si>
    <t>94</t>
  </si>
  <si>
    <t>998223011</t>
  </si>
  <si>
    <t>Přesun hmot pro pozemní komunikace s krytem dlážděným</t>
  </si>
  <si>
    <t>543763058</t>
  </si>
  <si>
    <t>95</t>
  </si>
  <si>
    <t>762341811</t>
  </si>
  <si>
    <t>Demontáž bednění střech z prken</t>
  </si>
  <si>
    <t>410942871</t>
  </si>
  <si>
    <t>96</t>
  </si>
  <si>
    <t>764001831</t>
  </si>
  <si>
    <t>Demontáž krytiny z taškových tabulí do suti</t>
  </si>
  <si>
    <t>853112877</t>
  </si>
  <si>
    <t>97</t>
  </si>
  <si>
    <t>460421182</t>
  </si>
  <si>
    <t>Lože kabelů z písku nebo štěrkopísku tl 10 cm nad kabel, kryté plastovou folií, š lože do 50 cm</t>
  </si>
  <si>
    <t>-1937461398</t>
  </si>
  <si>
    <t>98</t>
  </si>
  <si>
    <t>460520164</t>
  </si>
  <si>
    <t>Montáž trubek ochranných plastových tuhých D do 110 mm uložených do rýhy</t>
  </si>
  <si>
    <t>972323822</t>
  </si>
  <si>
    <t>99</t>
  </si>
  <si>
    <t>34571-R02</t>
  </si>
  <si>
    <t>CETIN - chránička půlená DN 110</t>
  </si>
  <si>
    <t>128</t>
  </si>
  <si>
    <t>-1401965572</t>
  </si>
  <si>
    <t>14a - SO 103a - Autobusové zálivy - Lomnice zastávka - uznatelné náklady</t>
  </si>
  <si>
    <t xml:space="preserve">    2 - Zakládání</t>
  </si>
  <si>
    <t>-1833286398</t>
  </si>
  <si>
    <t>211531111</t>
  </si>
  <si>
    <t>Výplň odvodňovacích žeber nebo trativodů kamenivem hrubým drceným frakce 16 až 63 mm</t>
  </si>
  <si>
    <t>-781743301</t>
  </si>
  <si>
    <t>211971110</t>
  </si>
  <si>
    <t>Zřízení opláštění žeber nebo trativodů geotextilií v rýze nebo zářezu sklonu do 1:2</t>
  </si>
  <si>
    <t>-2015800937</t>
  </si>
  <si>
    <t>693-R-001</t>
  </si>
  <si>
    <t>textilie filtrační 200 g/m2</t>
  </si>
  <si>
    <t>-1056603424</t>
  </si>
  <si>
    <t>212572111</t>
  </si>
  <si>
    <t>Lože pro trativody ze štěrkopísku tříděného</t>
  </si>
  <si>
    <t>-1771569075</t>
  </si>
  <si>
    <t>212755215</t>
  </si>
  <si>
    <t>Trativody z drenážních trubek plastových flexibilních D 125 mm bez lože</t>
  </si>
  <si>
    <t>2095663841</t>
  </si>
  <si>
    <t>564871111</t>
  </si>
  <si>
    <t>Podklad ze štěrkodrtě ŠD tl 250 mm</t>
  </si>
  <si>
    <t>567122114</t>
  </si>
  <si>
    <t>Podklad ze směsi stmelené cementem SC C 8/10 (KSC I) tl 150 mm</t>
  </si>
  <si>
    <t>-1121210029</t>
  </si>
  <si>
    <t>581131211</t>
  </si>
  <si>
    <t>Kryt cementobetonový vozovek skupiny CB II tl 200 mm</t>
  </si>
  <si>
    <t>-271111922</t>
  </si>
  <si>
    <t>-1028960806</t>
  </si>
  <si>
    <t>1574802360</t>
  </si>
  <si>
    <t>915231115</t>
  </si>
  <si>
    <t>Vodorovné dopravní značení přechody pro chodce, šipky, symboly žlutý plast</t>
  </si>
  <si>
    <t>-59280536</t>
  </si>
  <si>
    <t>1147765823</t>
  </si>
  <si>
    <t>357981371</t>
  </si>
  <si>
    <t>59217450R</t>
  </si>
  <si>
    <t>obrubník betonový silniční 100x15x30 cm</t>
  </si>
  <si>
    <t>972873582</t>
  </si>
  <si>
    <t>919111112</t>
  </si>
  <si>
    <t>Řezání dilatačních spár š 4 mm hl do 80 mm příčných nebo podélných v čerstvém CB krytu</t>
  </si>
  <si>
    <t>-2105734228</t>
  </si>
  <si>
    <t>919124121</t>
  </si>
  <si>
    <t>Dilatační spáry vkládané v cementobetonovém krytu s vyplněním spár asfaltovou zálivkou</t>
  </si>
  <si>
    <t>-388622513</t>
  </si>
  <si>
    <t>919131111</t>
  </si>
  <si>
    <t>Vyztužení dilatačních spár kluznými trny D 25 mm dl 500 mm v CB krytu</t>
  </si>
  <si>
    <t>2002895367</t>
  </si>
  <si>
    <t>919131311</t>
  </si>
  <si>
    <t>Vyztužení dilatačních spár - filigrán (distanční žebříček) pro uchycení trnů nebo kotev v CB krytu</t>
  </si>
  <si>
    <t>933383493</t>
  </si>
  <si>
    <t>919716111</t>
  </si>
  <si>
    <t>Výztuž cementobetonového krytu ze svařovaných sítí KARI hmotnosti do 7,5 kg/m2</t>
  </si>
  <si>
    <t>-1257908386</t>
  </si>
  <si>
    <t>919724122</t>
  </si>
  <si>
    <t>Drenážní geosyntetikum oboustranně laminované geotextilií</t>
  </si>
  <si>
    <t>1775744366</t>
  </si>
  <si>
    <t>966006211</t>
  </si>
  <si>
    <t>Odstranění svislých dopravních značek ze sloupů, sloupků nebo konzol</t>
  </si>
  <si>
    <t>1319173914</t>
  </si>
  <si>
    <t>-1963382557</t>
  </si>
  <si>
    <t>14b - SO 103b - Autobusové zálivy - Lomnice, škola - uznatelné náklady</t>
  </si>
  <si>
    <t>1457391102</t>
  </si>
  <si>
    <t>1805916103</t>
  </si>
  <si>
    <t>-1277762989</t>
  </si>
  <si>
    <t>811756079</t>
  </si>
  <si>
    <t>-836367228</t>
  </si>
  <si>
    <t>-15052077</t>
  </si>
  <si>
    <t>1116603211</t>
  </si>
  <si>
    <t>-201050041</t>
  </si>
  <si>
    <t>18 - SO 302 - Odvodnění dopravních ploch - chodník - uznatelné náklady</t>
  </si>
  <si>
    <t>132301202</t>
  </si>
  <si>
    <t>Hloubení rýh š do 2000 mm v hornině tř. 4 objemu do 1000 m3</t>
  </si>
  <si>
    <t>133301102</t>
  </si>
  <si>
    <t>Hloubení šachet v hornině tř. 4 objemu přes 100 m3</t>
  </si>
  <si>
    <t>-1082731712</t>
  </si>
  <si>
    <t>-303493411</t>
  </si>
  <si>
    <t>-1894264609</t>
  </si>
  <si>
    <t>58333625R</t>
  </si>
  <si>
    <t>kamenivo těžené hrubé prané frakce 4-8</t>
  </si>
  <si>
    <t>-1124997822</t>
  </si>
  <si>
    <t>175151101</t>
  </si>
  <si>
    <t>Obsypání potrubí strojně sypaninou bez prohození, uloženou do 3 m</t>
  </si>
  <si>
    <t>-280105583</t>
  </si>
  <si>
    <t>58337303R</t>
  </si>
  <si>
    <t>štěrkopísek frakce 0-8</t>
  </si>
  <si>
    <t>-651987782</t>
  </si>
  <si>
    <t>451573111</t>
  </si>
  <si>
    <t>Lože pod potrubí otevřený výkop ze štěrkopísku</t>
  </si>
  <si>
    <t>-2031822551</t>
  </si>
  <si>
    <t>871315241</t>
  </si>
  <si>
    <t>Kanalizační potrubí z tvrdého PVC vícevrstvé tuhost třídy SN12 DN 150</t>
  </si>
  <si>
    <t>-1513503453</t>
  </si>
  <si>
    <t>877355231</t>
  </si>
  <si>
    <t>Montáž víčka z tvrdého PVC-systém KG DN 200</t>
  </si>
  <si>
    <t>295912580</t>
  </si>
  <si>
    <t>286117240</t>
  </si>
  <si>
    <t>víčko kanalizace plastové KGK DN 200</t>
  </si>
  <si>
    <t>232477754</t>
  </si>
  <si>
    <t>895941311</t>
  </si>
  <si>
    <t>Zřízení vpusti kanalizační uliční z betonových dílců typ UVB-50</t>
  </si>
  <si>
    <t>345525440</t>
  </si>
  <si>
    <t>592238500</t>
  </si>
  <si>
    <t>dno betonové pro uliční vpusť s výtokovým otvorem TBV-Q 450/330/1a 45x33x5 cm</t>
  </si>
  <si>
    <t>-1252646115</t>
  </si>
  <si>
    <t>592238570</t>
  </si>
  <si>
    <t>skruž betonová pro uliční vpusť horní TBV-Q 450/295/5b, 45x29,5x5 cm</t>
  </si>
  <si>
    <t>-1325550091</t>
  </si>
  <si>
    <t>592238560</t>
  </si>
  <si>
    <t>skruž betonová pro uliční vpusť horní TBV-Q 450/195/5c, 45x19,5x5 cm</t>
  </si>
  <si>
    <t>185743220</t>
  </si>
  <si>
    <t>592238580</t>
  </si>
  <si>
    <t>skruž betonová pro uliční vpusť horní TBV-Q 450/570/5d, 45x57x5 cm</t>
  </si>
  <si>
    <t>1021143016</t>
  </si>
  <si>
    <t>592238640</t>
  </si>
  <si>
    <t>prstenec betonový pro uliční vpusť vyrovnávací TBV-Q 390/60/10a, 39x6x13 cm</t>
  </si>
  <si>
    <t>336053661</t>
  </si>
  <si>
    <t>592238780</t>
  </si>
  <si>
    <t>mříž M1 D400 DIN 19583-13, 500/500 mm</t>
  </si>
  <si>
    <t>77578281</t>
  </si>
  <si>
    <t>592238-R1</t>
  </si>
  <si>
    <t>obrubníková vtoková mříž radbuza B125</t>
  </si>
  <si>
    <t>-1021460505</t>
  </si>
  <si>
    <t>42 - SO 402 - Veřejné osvětlení - přechody - uznatelné náklady</t>
  </si>
  <si>
    <t>ing. Hrabal</t>
  </si>
  <si>
    <t xml:space="preserve">    M74 - Elektromontáže</t>
  </si>
  <si>
    <t>460010024</t>
  </si>
  <si>
    <t>Vytyčení trasy vedení kabelového podzemního v zastavěném prostoru</t>
  </si>
  <si>
    <t>km</t>
  </si>
  <si>
    <t>-190706211</t>
  </si>
  <si>
    <t>460050703</t>
  </si>
  <si>
    <t>Hloubení nezapažených jam pro stožáry veřejného osvětlení ručně v hornině tř 3</t>
  </si>
  <si>
    <t>-487486079</t>
  </si>
  <si>
    <t>460080012P1</t>
  </si>
  <si>
    <t>Základové konstrukce pro stožár VO do v=6m</t>
  </si>
  <si>
    <t>ks</t>
  </si>
  <si>
    <t>-2012750112</t>
  </si>
  <si>
    <t>460150163</t>
  </si>
  <si>
    <t>Hloubení kabelových zapažených i nezapažených rýh ručně š 35 cm, hl 80 cm, v hornině tř 3</t>
  </si>
  <si>
    <t>-1286665678</t>
  </si>
  <si>
    <t>460070163P1</t>
  </si>
  <si>
    <t>Hloubení nezapažených jam pro základy plast. pilíře ER ručně v hornině tř 3</t>
  </si>
  <si>
    <t>1241770160</t>
  </si>
  <si>
    <t>460310103</t>
  </si>
  <si>
    <t>Řízený zemní protlak strojně v hornině tř 1až4 hloubky do 6 m vnějšího průměru do 110 mm</t>
  </si>
  <si>
    <t>-8589130</t>
  </si>
  <si>
    <t>14031027</t>
  </si>
  <si>
    <t>trubka ocelová podélně svařovaná hladká jakost 11 343 89x3mm</t>
  </si>
  <si>
    <t>-1257642291</t>
  </si>
  <si>
    <t>460421001</t>
  </si>
  <si>
    <t>Lože kabelů z písku nebo štěrkopísku tl 5 cm nad kabel, bez zakrytí, šířky lože do 65 cm</t>
  </si>
  <si>
    <t>-571918163</t>
  </si>
  <si>
    <t>460490012</t>
  </si>
  <si>
    <t>Krytí kabelů výstražnou fólií šířky 25 cm</t>
  </si>
  <si>
    <t>1125132094</t>
  </si>
  <si>
    <t>460560163</t>
  </si>
  <si>
    <t>Zásyp rýh ručně šířky 35 cm, hloubky 80 cm, z horniny třídy 3</t>
  </si>
  <si>
    <t>-493295881</t>
  </si>
  <si>
    <t>460600023</t>
  </si>
  <si>
    <t>Vodorovné přemístění horniny jakékoliv třídy do 1000 m</t>
  </si>
  <si>
    <t>-633710536</t>
  </si>
  <si>
    <t>PPV</t>
  </si>
  <si>
    <t>Podíl přidružených výkonů</t>
  </si>
  <si>
    <t>%</t>
  </si>
  <si>
    <t>1030555041</t>
  </si>
  <si>
    <t>PPV6</t>
  </si>
  <si>
    <t>-1604831020</t>
  </si>
  <si>
    <t>210040551</t>
  </si>
  <si>
    <t>Montáž šablon nn pro vedení svorkou šroubovou do 50 mm2</t>
  </si>
  <si>
    <t>578524630</t>
  </si>
  <si>
    <t>34562690</t>
  </si>
  <si>
    <t>svorkovnice pro napojení na venk. vedení do 50 mm2</t>
  </si>
  <si>
    <t>1251428007</t>
  </si>
  <si>
    <t>210204002</t>
  </si>
  <si>
    <t>Montáž stožárů osvětlení parkových ocelových</t>
  </si>
  <si>
    <t>-1874454163</t>
  </si>
  <si>
    <t>316740640P2</t>
  </si>
  <si>
    <t>stožárová svorkovnice, 1 okruh, IP54, Al</t>
  </si>
  <si>
    <t>-1171119747</t>
  </si>
  <si>
    <t>3167406R4</t>
  </si>
  <si>
    <t>chodecký stožár CHT6 - pro výložník do 3m + TPU</t>
  </si>
  <si>
    <t>1446941250</t>
  </si>
  <si>
    <t>210204103</t>
  </si>
  <si>
    <t>Montáž výložníků osvětlení jednoramenných sloupových hmotnosti do 35 kg</t>
  </si>
  <si>
    <t>-483774954</t>
  </si>
  <si>
    <t>3167406R5</t>
  </si>
  <si>
    <t xml:space="preserve">výložník pro chodecký stožár CHSV 2500 </t>
  </si>
  <si>
    <t>-538627122</t>
  </si>
  <si>
    <t>210280R1</t>
  </si>
  <si>
    <t>HZS - demontáže a montáže</t>
  </si>
  <si>
    <t>hod</t>
  </si>
  <si>
    <t>1063313636</t>
  </si>
  <si>
    <t>210280R2</t>
  </si>
  <si>
    <t>HZS - nepředvídatelné práce</t>
  </si>
  <si>
    <t>797769288</t>
  </si>
  <si>
    <t>210280R3</t>
  </si>
  <si>
    <t>HZS - koordinace postupu s ostat. profesemi</t>
  </si>
  <si>
    <t>679897442</t>
  </si>
  <si>
    <t>210280R4</t>
  </si>
  <si>
    <t>geometrické zaměření kabelové trasy</t>
  </si>
  <si>
    <t>1749247209</t>
  </si>
  <si>
    <t>741110053</t>
  </si>
  <si>
    <t>Montáž trubka plastová ohebná D přes 35 mm uložená volně</t>
  </si>
  <si>
    <t>-1800865774</t>
  </si>
  <si>
    <t>34571350</t>
  </si>
  <si>
    <t>trubka elektroinstalační ohebná dvouplášťová korugovaná D 32/40 mm, HDPE+LDPE</t>
  </si>
  <si>
    <t>256</t>
  </si>
  <si>
    <t>-1214586589</t>
  </si>
  <si>
    <t>34571354</t>
  </si>
  <si>
    <t>trubka elektroinstalační ohebná dvouplášťová korugovaná D 75/90 mm, HDPE+LDPE</t>
  </si>
  <si>
    <t>50973097</t>
  </si>
  <si>
    <t>741110142</t>
  </si>
  <si>
    <t>Montáž trubka pancéřová kovová tuhá závitová D přes 16 do 29 mm uložená pevně</t>
  </si>
  <si>
    <t>-365496360</t>
  </si>
  <si>
    <t>34571123</t>
  </si>
  <si>
    <t>trubka elektroinstalační ocelová, pozinkovaná 6021 ZN</t>
  </si>
  <si>
    <t>-485376116</t>
  </si>
  <si>
    <t>35432541</t>
  </si>
  <si>
    <t>příchytka trubky 14-28mm</t>
  </si>
  <si>
    <t>718502861</t>
  </si>
  <si>
    <t>741122016</t>
  </si>
  <si>
    <t>Montáž kabel Cu bez ukončení uložený pod omítku plný kulatý 3x2,5 až 6 mm2 (CYKY)</t>
  </si>
  <si>
    <t>-2044473409</t>
  </si>
  <si>
    <t>34111036</t>
  </si>
  <si>
    <t>kabel silový s Cu jádrem 1 kV 3x2,5mm2</t>
  </si>
  <si>
    <t>-264093233</t>
  </si>
  <si>
    <t>741122024</t>
  </si>
  <si>
    <t>Montáž kabel Cu bez ukončení uložený pod omítku plný kulatý 4x10 mm2 (CYKY)</t>
  </si>
  <si>
    <t>-1308858997</t>
  </si>
  <si>
    <t>34111076</t>
  </si>
  <si>
    <t>kabel silový s Cu jádrem 1 kV 4x10mm2</t>
  </si>
  <si>
    <t>662918132</t>
  </si>
  <si>
    <t>741130001</t>
  </si>
  <si>
    <t>Ukončení vodič izolovaný do 2,5mm2 v rozváděči nebo na přístroji</t>
  </si>
  <si>
    <t>-1077995823</t>
  </si>
  <si>
    <t>741130005</t>
  </si>
  <si>
    <t>Ukončení vodič izolovaný do 10 mm2 v rozváděči nebo na přístroji</t>
  </si>
  <si>
    <t>1921478768</t>
  </si>
  <si>
    <t>741210121</t>
  </si>
  <si>
    <t>Montáž rozváděčů litinových, hliníkových nebo plastových - skříněk do 10 kg</t>
  </si>
  <si>
    <t>530616240</t>
  </si>
  <si>
    <t>357117R1</t>
  </si>
  <si>
    <t>skříň přípojková plastová - kompaktní pilíř SP 3x160A</t>
  </si>
  <si>
    <t>312702757</t>
  </si>
  <si>
    <t>358252200</t>
  </si>
  <si>
    <t>pojistka nízkoztrátová PHNA000 10A provedení normální, charakteristika  gG</t>
  </si>
  <si>
    <t>1269125187</t>
  </si>
  <si>
    <t>741330011</t>
  </si>
  <si>
    <t>Montáž stykač stejnosměrný vestavný dvou/třípólový do 40 A</t>
  </si>
  <si>
    <t>-945688055</t>
  </si>
  <si>
    <t>358211080R2</t>
  </si>
  <si>
    <t>stykač vzduchový 3pólový , 25A, 4 zap.,ovl. AC  24V</t>
  </si>
  <si>
    <t>1983165073</t>
  </si>
  <si>
    <t>741373003</t>
  </si>
  <si>
    <t>Montáž svítidlo výbojkové průmyslové stropní na sloupek parkový</t>
  </si>
  <si>
    <t>-1670800645</t>
  </si>
  <si>
    <t>348444R2</t>
  </si>
  <si>
    <t>svítidlo venkovní  LED, 1x66W,na výložník přechodu</t>
  </si>
  <si>
    <t>851812825</t>
  </si>
  <si>
    <t>741410041</t>
  </si>
  <si>
    <t>Montáž vodič uzemňovací drát nebo lano D do 10 mm v městské zástavbě</t>
  </si>
  <si>
    <t>383257514</t>
  </si>
  <si>
    <t>354410730</t>
  </si>
  <si>
    <t>drát průměr 10 mm FeZn</t>
  </si>
  <si>
    <t>kg</t>
  </si>
  <si>
    <t>-141078888</t>
  </si>
  <si>
    <t>345672100</t>
  </si>
  <si>
    <t>oko kabelové Al 1 -šroubovací pr. 10</t>
  </si>
  <si>
    <t>-8024550</t>
  </si>
  <si>
    <t>741810002</t>
  </si>
  <si>
    <t>Celková prohlídka elektrického rozvodu a zařízení do 500 000,- Kč</t>
  </si>
  <si>
    <t>-1414433317</t>
  </si>
  <si>
    <t>761192345</t>
  </si>
  <si>
    <t>PPV3</t>
  </si>
  <si>
    <t>Mimostaveništní doprava</t>
  </si>
  <si>
    <t>-1614371468</t>
  </si>
  <si>
    <t>PPV4</t>
  </si>
  <si>
    <t>Přidružený materiál</t>
  </si>
  <si>
    <t>-1984118279</t>
  </si>
  <si>
    <t>45 - SO 405 - Světelná signalizace přechodu - uznatelné náklady</t>
  </si>
  <si>
    <t>Ing. Obrdlík</t>
  </si>
  <si>
    <t xml:space="preserve">    21-M - Elektromontáže</t>
  </si>
  <si>
    <t xml:space="preserve">    22-M - Montáže sděl. a zabezp. zařízení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</si>
  <si>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</si>
  <si>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</si>
  <si>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</si>
  <si>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</si>
  <si>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113106123</t>
  </si>
  <si>
    <t>Rozebrání dlažeb ze zámkových dlaždic komunikací pro pěší ručně</t>
  </si>
  <si>
    <t>-1658612337</t>
  </si>
  <si>
    <t>122201101</t>
  </si>
  <si>
    <t>Odkopávky a prokopávky nezapažené v hornině tř. 3 objem do 100 m3</t>
  </si>
  <si>
    <t>-814714594</t>
  </si>
  <si>
    <t>122201109</t>
  </si>
  <si>
    <t>Příplatek za lepivost u odkopávek v hornině tř. 1 až 3</t>
  </si>
  <si>
    <t>-878040014</t>
  </si>
  <si>
    <t>162601102</t>
  </si>
  <si>
    <t>Vodorovné přemístění do 5000 m výkopku/sypaniny z horniny tř. 1 až 4</t>
  </si>
  <si>
    <t>-1943798820</t>
  </si>
  <si>
    <t>-1796010412</t>
  </si>
  <si>
    <t>167101101</t>
  </si>
  <si>
    <t>Nakládání výkopku z hornin tř. 1 až 4 do 100 m3</t>
  </si>
  <si>
    <t>-1277892871</t>
  </si>
  <si>
    <t>103211000</t>
  </si>
  <si>
    <t>zahradní substrát pro výsadbu VL</t>
  </si>
  <si>
    <t>1267609303</t>
  </si>
  <si>
    <t>171201201</t>
  </si>
  <si>
    <t>Uložení sypaniny na skládky</t>
  </si>
  <si>
    <t>-1081520219</t>
  </si>
  <si>
    <t>Poplatek za uložení stavebního odpadu - zeminy a kameniva na skládce</t>
  </si>
  <si>
    <t>-279140979</t>
  </si>
  <si>
    <t>181301102</t>
  </si>
  <si>
    <t>Rozprostření ornice tl vrstvy do 150 mm pl do 500 m2 v rovině nebo ve svahu do 1:5</t>
  </si>
  <si>
    <t>-612863129</t>
  </si>
  <si>
    <t>183403153</t>
  </si>
  <si>
    <t>Obdělání půdy hrabáním v rovině a svahu do 1:5</t>
  </si>
  <si>
    <t>1432869309</t>
  </si>
  <si>
    <t>181411131</t>
  </si>
  <si>
    <t>Založení parkového trávníku výsevem plochy do 1000 m2 v rovině a ve svahu do 1:5</t>
  </si>
  <si>
    <t>1229090973</t>
  </si>
  <si>
    <t>00572420</t>
  </si>
  <si>
    <t>osivo směs travní parková okrasná</t>
  </si>
  <si>
    <t>1828003423</t>
  </si>
  <si>
    <t>185802113</t>
  </si>
  <si>
    <t>Hnojení půdy umělým hnojivem na široko v rovině a svahu do 1:5</t>
  </si>
  <si>
    <t>2106906056</t>
  </si>
  <si>
    <t>251911560</t>
  </si>
  <si>
    <t>hnojivo průmyslové NPK (bal. 3 kg)</t>
  </si>
  <si>
    <t>-446190237</t>
  </si>
  <si>
    <t>172989217</t>
  </si>
  <si>
    <t>596211111</t>
  </si>
  <si>
    <t>Kladení zámkové dlažby komunikací pro pěší tl 60 mm skupiny A pl do 100 m2</t>
  </si>
  <si>
    <t>-1504678718</t>
  </si>
  <si>
    <t>59245018</t>
  </si>
  <si>
    <t>dlažba skladebná betonová 20x10x6 cm přírodní</t>
  </si>
  <si>
    <t>35543706</t>
  </si>
  <si>
    <t>-584037248</t>
  </si>
  <si>
    <t>979054451</t>
  </si>
  <si>
    <t>Očištění vybouraných zámkových dlaždic s původním spárováním z kameniva těženého</t>
  </si>
  <si>
    <t>612574149</t>
  </si>
  <si>
    <t>997221561</t>
  </si>
  <si>
    <t>Vodorovná doprava suti z kusových materiálů do 1 km</t>
  </si>
  <si>
    <t>1323217329</t>
  </si>
  <si>
    <t>997221569</t>
  </si>
  <si>
    <t>Příplatek ZKD 1 km u vodorovné dopravy suti z kusových materiálů</t>
  </si>
  <si>
    <t>681547598</t>
  </si>
  <si>
    <t>Poplatek za uložení na skládce (skládkovné) stavebního odpadu betonového kód odpadu 170 101</t>
  </si>
  <si>
    <t>-911008195</t>
  </si>
  <si>
    <t>998225111</t>
  </si>
  <si>
    <t>Přesun hmot pro pozemní komunikace s krytem z kamene, monolitickým betonovým nebo živičným</t>
  </si>
  <si>
    <t>-787587785</t>
  </si>
  <si>
    <t>998231311</t>
  </si>
  <si>
    <t>Přesun hmot pro sadovnické a krajinářské úpravy vodorovně do 5000 m</t>
  </si>
  <si>
    <t>-1968218696</t>
  </si>
  <si>
    <t>210100001</t>
  </si>
  <si>
    <t>Ukončení vodičů v rozváděči nebo na přístroji včetně zapojení průřezu žíly do 2,5 mm2</t>
  </si>
  <si>
    <t>-968847486</t>
  </si>
  <si>
    <t>210101154</t>
  </si>
  <si>
    <t>Ukončení kabelů celoplastových koncovkou do 1 kV staniční KSPe epoxidovou žíly do 3x25 a 4x16 mm2</t>
  </si>
  <si>
    <t>1204777046</t>
  </si>
  <si>
    <t>354363140</t>
  </si>
  <si>
    <t>hlava rozdělovací smršťovaná přímá do 1kV SKE 4f/1+2 kabel 12-32mm/průřez 1,5-35mm</t>
  </si>
  <si>
    <t>1712456868</t>
  </si>
  <si>
    <t>210100695</t>
  </si>
  <si>
    <t>Ukončení kabelů s pancířem koncovkou do 1 kV přírubovou dvoucestnou KSPe žíly do 3x1,5až10 mm2</t>
  </si>
  <si>
    <t>-302943905</t>
  </si>
  <si>
    <t>-2000084791</t>
  </si>
  <si>
    <t>210100014</t>
  </si>
  <si>
    <t>Ukončení vodičů v rozváděči nebo na přístroji včetně zapojení průřezu žíly do 10 mm2</t>
  </si>
  <si>
    <t>-523743871</t>
  </si>
  <si>
    <t>210220301</t>
  </si>
  <si>
    <t>Montáž svorek hromosvodných se 2 šrouby</t>
  </si>
  <si>
    <t>1242918696</t>
  </si>
  <si>
    <t>354418850</t>
  </si>
  <si>
    <t>svorka spojovací pro lano D 8-10 mm</t>
  </si>
  <si>
    <t>1410450797</t>
  </si>
  <si>
    <t>210220452</t>
  </si>
  <si>
    <t>Montáž vedení hromosvodné - ochranného pospojování pevně</t>
  </si>
  <si>
    <t>218928042</t>
  </si>
  <si>
    <t>35441073</t>
  </si>
  <si>
    <t>drát D 10mm FeZn</t>
  </si>
  <si>
    <t>-1597849110</t>
  </si>
  <si>
    <t>210800014</t>
  </si>
  <si>
    <t>Montáž vodiče Cu izolovaný plný a laněný s PVC pláštěm do 1 kV žíla 0,15 až 16 mm2 zatažený (CY, CHAH-R(V))</t>
  </si>
  <si>
    <t>-1633623862</t>
  </si>
  <si>
    <t>34140826</t>
  </si>
  <si>
    <t>vodič silový s Cu jádrem 6mm2</t>
  </si>
  <si>
    <t>-1672134537</t>
  </si>
  <si>
    <t>210801311</t>
  </si>
  <si>
    <t>Montáž vodiče Cu izolovaný plný a laněný s PVC pláštěm do 1 kV žíla 1,5 až 16 mm2 volně (CY, CHAH-R(V))</t>
  </si>
  <si>
    <t>-1993778613</t>
  </si>
  <si>
    <t>341310201</t>
  </si>
  <si>
    <t>Silový vodič YY-JZ 5x1,0 0,6/1kV black</t>
  </si>
  <si>
    <t>-467806001</t>
  </si>
  <si>
    <t>341310203</t>
  </si>
  <si>
    <t>Silový vodič YY-JZ 7x1,0 0,6/1kV black</t>
  </si>
  <si>
    <t>1188848991</t>
  </si>
  <si>
    <t>210813011</t>
  </si>
  <si>
    <t>Montáž kabel Cu plný kulatý do 1 kV 3x1,5 až 6 mm2 uložený pevně (CYKY)</t>
  </si>
  <si>
    <t>963968850</t>
  </si>
  <si>
    <t>341310001</t>
  </si>
  <si>
    <t>kabel NYY-J 3x1,5 0,6/1kV</t>
  </si>
  <si>
    <t>2064688060</t>
  </si>
  <si>
    <t>686927579</t>
  </si>
  <si>
    <t>341310103</t>
  </si>
  <si>
    <t>kabel NYY-J 3x6 0,6/1kV</t>
  </si>
  <si>
    <t>-1449514707</t>
  </si>
  <si>
    <t>210813081</t>
  </si>
  <si>
    <t>Montáž kabel Cu plný kulatý do 1 kV 12x1,5 mm2 uložený pevně (CYKY)</t>
  </si>
  <si>
    <t>-622364107</t>
  </si>
  <si>
    <t>341310004</t>
  </si>
  <si>
    <t>kabel NYY-J 12x1,5 0,6/1kV</t>
  </si>
  <si>
    <t>1401257597</t>
  </si>
  <si>
    <t>210813121</t>
  </si>
  <si>
    <t>Montáž kabel Cu plný kulatý do 1 kV 37x1,5 mm2 uložený pevně (CYKY)</t>
  </si>
  <si>
    <t>1164684152</t>
  </si>
  <si>
    <t>341310010</t>
  </si>
  <si>
    <t>kabel NYY-J 30x1,5 0,6/1kV</t>
  </si>
  <si>
    <t>-1020065144</t>
  </si>
  <si>
    <t>220061701</t>
  </si>
  <si>
    <t>Zatažení kabelu do objektu do 9 kg/m</t>
  </si>
  <si>
    <t>-654826784</t>
  </si>
  <si>
    <t>220110346</t>
  </si>
  <si>
    <t>Montáž štítku kabelového průběžného</t>
  </si>
  <si>
    <t>407052162</t>
  </si>
  <si>
    <t>405600359</t>
  </si>
  <si>
    <t>Štítek kabelový s upevňovacím páskem</t>
  </si>
  <si>
    <t>-1559653676</t>
  </si>
  <si>
    <t>220111436</t>
  </si>
  <si>
    <t>Kontrolní a závěrečné měření kabelu pro rozvod signalizace</t>
  </si>
  <si>
    <t>1234841860</t>
  </si>
  <si>
    <t>220111741</t>
  </si>
  <si>
    <t>Montáž svorka rozpojovací zkušební</t>
  </si>
  <si>
    <t>1695609075</t>
  </si>
  <si>
    <t>354419250</t>
  </si>
  <si>
    <t>svorka zkušební pro lano D 6-12 mm, FeZn</t>
  </si>
  <si>
    <t>-1091906165</t>
  </si>
  <si>
    <t>220271621</t>
  </si>
  <si>
    <t>Pocínování konce sdělovacích vodičů,silnoproudých šňůr v krabici</t>
  </si>
  <si>
    <t>268915469</t>
  </si>
  <si>
    <t>220300151</t>
  </si>
  <si>
    <t>Montáž forma pro kabel TCEKE, TCEKES 2,5 XN délky do 0,5 m</t>
  </si>
  <si>
    <t>706589020</t>
  </si>
  <si>
    <t>220300602</t>
  </si>
  <si>
    <t>Ukončení kabelu návěstního smršťovací záklopkou do 7x1/1,5</t>
  </si>
  <si>
    <t>608084736</t>
  </si>
  <si>
    <t>343432000</t>
  </si>
  <si>
    <t>trubka smršťovací středněstěnná s lepidlem 12/3</t>
  </si>
  <si>
    <t>-2031915742</t>
  </si>
  <si>
    <t>220300152</t>
  </si>
  <si>
    <t>Montáž forma pro kabel TCEKE, TCEKES 5 XN délky do 0,5 m</t>
  </si>
  <si>
    <t>-642212077</t>
  </si>
  <si>
    <t>220300603</t>
  </si>
  <si>
    <t>Ukončení kabelu návěstního smršťovací záklopkou do 12x1/1,5</t>
  </si>
  <si>
    <t>23328767</t>
  </si>
  <si>
    <t>34343201</t>
  </si>
  <si>
    <t>trubka smršťovací středněstěnná s lepidlem 19/6</t>
  </si>
  <si>
    <t>-56088712</t>
  </si>
  <si>
    <t>220300153</t>
  </si>
  <si>
    <t>Montáž forma pro kabel TCEKE, TCEKES 10 XN délky do 0,5 m</t>
  </si>
  <si>
    <t>762094886</t>
  </si>
  <si>
    <t>220300606</t>
  </si>
  <si>
    <t>Ukončení kabelu návěstního smršťovací záklopkou do 37x1/1,5</t>
  </si>
  <si>
    <t>542663563</t>
  </si>
  <si>
    <t>343432030</t>
  </si>
  <si>
    <t>trubka smršťovací středněstěnná s lepidlem 32/7</t>
  </si>
  <si>
    <t>-1836248060</t>
  </si>
  <si>
    <t>220300533</t>
  </si>
  <si>
    <t>Ukončení kabel CMSM do 7 žil 1,50 mm2 na svorkovnici WAGO</t>
  </si>
  <si>
    <t>-1436727389</t>
  </si>
  <si>
    <t>220960003</t>
  </si>
  <si>
    <t>Montáž stožáru nebo sloupku výložníkového zapušťěného</t>
  </si>
  <si>
    <t>-305274007</t>
  </si>
  <si>
    <t>220960005</t>
  </si>
  <si>
    <t>Montáž výložníku na stožár</t>
  </si>
  <si>
    <t>-2028224849</t>
  </si>
  <si>
    <t>404611048</t>
  </si>
  <si>
    <t>Stožár výložníkový s výložníkem délky 3,0 m</t>
  </si>
  <si>
    <t>-2041081453</t>
  </si>
  <si>
    <t>220960021</t>
  </si>
  <si>
    <t>Montáž svorkovnice stožárové</t>
  </si>
  <si>
    <t>1675868178</t>
  </si>
  <si>
    <t>404611031</t>
  </si>
  <si>
    <t>Stožárová svorkovnice s krytím IP54</t>
  </si>
  <si>
    <t>-1597936400</t>
  </si>
  <si>
    <t>220960036</t>
  </si>
  <si>
    <t>Montáž sestaveného návěstidla dvoukomorového na stožár</t>
  </si>
  <si>
    <t>1749762396</t>
  </si>
  <si>
    <t>404613005</t>
  </si>
  <si>
    <t>Návěstidlo chodecké 2x200 (červená a zelená) - světelný zdroj LED  (napájený 42V AC)</t>
  </si>
  <si>
    <t>1473264985</t>
  </si>
  <si>
    <t>404611001</t>
  </si>
  <si>
    <t>Symbol stojící chodec</t>
  </si>
  <si>
    <t>681197645</t>
  </si>
  <si>
    <t>404611002</t>
  </si>
  <si>
    <t>Symbol kráčející chodec</t>
  </si>
  <si>
    <t>637766979</t>
  </si>
  <si>
    <t>220960041</t>
  </si>
  <si>
    <t>Montáž sestaveného návěstidla tříkomorového na stožár</t>
  </si>
  <si>
    <t>-493639612</t>
  </si>
  <si>
    <t>220960042</t>
  </si>
  <si>
    <t>Montáž sestaveného návěstidla tříkomorového na výložník</t>
  </si>
  <si>
    <t>-357445198</t>
  </si>
  <si>
    <t>404613007</t>
  </si>
  <si>
    <t>Návěstidlo 3 světlové 200 - světelný zdroj LED  (napájený 42V AC)</t>
  </si>
  <si>
    <t>1888608473</t>
  </si>
  <si>
    <t>404611160</t>
  </si>
  <si>
    <t>Nosič návěstidla na výložník 3x200</t>
  </si>
  <si>
    <t>-363354512</t>
  </si>
  <si>
    <t>404613019</t>
  </si>
  <si>
    <t>Držák návěstidla (AL)</t>
  </si>
  <si>
    <t>1117879988</t>
  </si>
  <si>
    <t>404613021</t>
  </si>
  <si>
    <t>Upevnění se šroubením pro L a T kus</t>
  </si>
  <si>
    <t>pár</t>
  </si>
  <si>
    <t>-1122170899</t>
  </si>
  <si>
    <t>404452600</t>
  </si>
  <si>
    <t>páska upínací 12,7x0,75mm</t>
  </si>
  <si>
    <t>212824987</t>
  </si>
  <si>
    <t>404452610</t>
  </si>
  <si>
    <t>spona upínací 12,7mm</t>
  </si>
  <si>
    <t>100 kus</t>
  </si>
  <si>
    <t>-1259167883</t>
  </si>
  <si>
    <t>220960113</t>
  </si>
  <si>
    <t>Montáž signalizačního zařízení pro nevidomé na návěstidlo</t>
  </si>
  <si>
    <t>-79406651</t>
  </si>
  <si>
    <t>404611515</t>
  </si>
  <si>
    <t>Akustická signalizace pro nevidomé (20-50V, AC,DC)</t>
  </si>
  <si>
    <t>488289599</t>
  </si>
  <si>
    <t>404611407</t>
  </si>
  <si>
    <t>Projekt instalace akustické signalizace pro nevidomé</t>
  </si>
  <si>
    <t>2014004328</t>
  </si>
  <si>
    <t>220960116-R</t>
  </si>
  <si>
    <t>Montáž přijímače pro aktivaci signalizace pro nevidimé</t>
  </si>
  <si>
    <t>1848493964</t>
  </si>
  <si>
    <t>404611508</t>
  </si>
  <si>
    <t>Přijímač pro aktivaci signalizace pro nevidomé</t>
  </si>
  <si>
    <t>-835660161</t>
  </si>
  <si>
    <t>404611506</t>
  </si>
  <si>
    <t>Jednotka pro aktivaci akustické signalizace pro nevidomé, (42V AC)</t>
  </si>
  <si>
    <t>-67164269</t>
  </si>
  <si>
    <t>220960126</t>
  </si>
  <si>
    <t>Montáž tlačítka pro chodce na stožár</t>
  </si>
  <si>
    <t>-1084837246</t>
  </si>
  <si>
    <t>404611501</t>
  </si>
  <si>
    <t>Tlačítko pro chodce</t>
  </si>
  <si>
    <t>-1808492351</t>
  </si>
  <si>
    <t>220960143</t>
  </si>
  <si>
    <t>Montáž kontrastního rámu pro tříkomorové návěstidlo</t>
  </si>
  <si>
    <t>714439538</t>
  </si>
  <si>
    <t>404613026</t>
  </si>
  <si>
    <t>Kontrastní rám pro návěstidlo třísvětlové 3x200</t>
  </si>
  <si>
    <t>-149239701</t>
  </si>
  <si>
    <t>220960181</t>
  </si>
  <si>
    <t>Montáž řadiče do šesti světelných skupin</t>
  </si>
  <si>
    <t>143710012</t>
  </si>
  <si>
    <t>404611201</t>
  </si>
  <si>
    <t>Mikroprocesorový řadič</t>
  </si>
  <si>
    <t>2134254000</t>
  </si>
  <si>
    <t>404611202</t>
  </si>
  <si>
    <t>Základový rám pod řadič - plastový</t>
  </si>
  <si>
    <t>317563704</t>
  </si>
  <si>
    <t>220960192</t>
  </si>
  <si>
    <t>Regulace a aktivace jedné signální skupiny mikroprocesorového řadiče</t>
  </si>
  <si>
    <t>771530914</t>
  </si>
  <si>
    <t>220960196</t>
  </si>
  <si>
    <t>Regulace a aktivace každé další signální skupiny s použitím montážní plošiny</t>
  </si>
  <si>
    <t>1534650894</t>
  </si>
  <si>
    <t>220960199</t>
  </si>
  <si>
    <t>Regulace a aktivace každé další signální skupiny mikroprocesorového řadiče bez použití plošiny</t>
  </si>
  <si>
    <t>2065271497</t>
  </si>
  <si>
    <t>220960200</t>
  </si>
  <si>
    <t>Adresace řadiče do čtyř světelných skupin</t>
  </si>
  <si>
    <t>995420177</t>
  </si>
  <si>
    <t>100</t>
  </si>
  <si>
    <t>220960220</t>
  </si>
  <si>
    <t>Programování řadiče MR do čtyř světelných skupin</t>
  </si>
  <si>
    <t>1352626714</t>
  </si>
  <si>
    <t>101</t>
  </si>
  <si>
    <t>404611401</t>
  </si>
  <si>
    <t>Zpracování sady dynamického dopravního řešení</t>
  </si>
  <si>
    <t>-1135252333</t>
  </si>
  <si>
    <t>102</t>
  </si>
  <si>
    <t>220960301</t>
  </si>
  <si>
    <t>Příprava ke komplexnímu vyzkoušení křižovatky s MR řadičem za první signální skupinu</t>
  </si>
  <si>
    <t>-1572078506</t>
  </si>
  <si>
    <t>103</t>
  </si>
  <si>
    <t>220960302</t>
  </si>
  <si>
    <t>Příprava ke komplexnímu vyzkoušení křižovatky s MR řadičem za každou další signální skupinu</t>
  </si>
  <si>
    <t>677876077</t>
  </si>
  <si>
    <t>104</t>
  </si>
  <si>
    <t>220960311</t>
  </si>
  <si>
    <t>Komplexní vyzkoušení křižovatky s MR řadičem před uvedením zařízení do provozu do 5 signál skupin</t>
  </si>
  <si>
    <t>550050407</t>
  </si>
  <si>
    <t>105</t>
  </si>
  <si>
    <t>-1567009065</t>
  </si>
  <si>
    <t>106</t>
  </si>
  <si>
    <t>460010025</t>
  </si>
  <si>
    <t>Vytyčení trasy inženýrských sítí v zastavěném prostoru</t>
  </si>
  <si>
    <t>1033027450</t>
  </si>
  <si>
    <t>107</t>
  </si>
  <si>
    <t>460070543</t>
  </si>
  <si>
    <t>Hloubení nezapažených jam pro základy silničních stožárů výložníkových bez patky v hornině tř 3</t>
  </si>
  <si>
    <t>-874916342</t>
  </si>
  <si>
    <t>108</t>
  </si>
  <si>
    <t>460070563</t>
  </si>
  <si>
    <t>Hloubení nezapažených jam pro základy řadičů signalizace v hornině tř 3</t>
  </si>
  <si>
    <t>2142422459</t>
  </si>
  <si>
    <t>109</t>
  </si>
  <si>
    <t>460080014</t>
  </si>
  <si>
    <t>Základové konstrukce z monolitického betonu C 16/20 bez bednění</t>
  </si>
  <si>
    <t>565335697</t>
  </si>
  <si>
    <t>110</t>
  </si>
  <si>
    <t>460080033</t>
  </si>
  <si>
    <t>Základové konstrukce ze ŽB tř. C 16/20</t>
  </si>
  <si>
    <t>421920558</t>
  </si>
  <si>
    <t>111</t>
  </si>
  <si>
    <t>460080042</t>
  </si>
  <si>
    <t>Výztuž základových konstrukcí betonářskou ocelí 10 505</t>
  </si>
  <si>
    <t>-1248469330</t>
  </si>
  <si>
    <t>112</t>
  </si>
  <si>
    <t>460080201</t>
  </si>
  <si>
    <t>Zřízení nezabudovaného bednění základových konstrukcí</t>
  </si>
  <si>
    <t>-976434182</t>
  </si>
  <si>
    <t>113</t>
  </si>
  <si>
    <t>460080301</t>
  </si>
  <si>
    <t>Odstranění nezabudovaného bednění základových konstrukcí</t>
  </si>
  <si>
    <t>-155273430</t>
  </si>
  <si>
    <t>114</t>
  </si>
  <si>
    <t>460150143</t>
  </si>
  <si>
    <t>Hloubení kabelových zapažených i nezapažených rýh ručně š 35 cm, hl 60 cm, v hornině tř 3</t>
  </si>
  <si>
    <t>1094288013</t>
  </si>
  <si>
    <t>115</t>
  </si>
  <si>
    <t>460150263</t>
  </si>
  <si>
    <t>Hloubení kabelových zapažených i nezapažených rýh ručně š 50 cm, hl 80 cm, v hornině tř 3</t>
  </si>
  <si>
    <t>-471812073</t>
  </si>
  <si>
    <t>116</t>
  </si>
  <si>
    <t>460260001</t>
  </si>
  <si>
    <t>Zatažení lana do kanálu nebo tvárnicové trasy</t>
  </si>
  <si>
    <t>-566823840</t>
  </si>
  <si>
    <t>117</t>
  </si>
  <si>
    <t>460400021</t>
  </si>
  <si>
    <t>Pažení příložné plné výkopů rýh kabelových hloubky do 2 m</t>
  </si>
  <si>
    <t>975051031</t>
  </si>
  <si>
    <t>118</t>
  </si>
  <si>
    <t>460400121</t>
  </si>
  <si>
    <t>Odstranění pažení příložného plného výkopů rýh kabelových hloubky do 2 m</t>
  </si>
  <si>
    <t>1533340973</t>
  </si>
  <si>
    <t>119</t>
  </si>
  <si>
    <t>744054023</t>
  </si>
  <si>
    <t>120</t>
  </si>
  <si>
    <t>69311311</t>
  </si>
  <si>
    <t>pás varovný plný PE šíře 33 cm s potiskem</t>
  </si>
  <si>
    <t>-1170300644</t>
  </si>
  <si>
    <t>121</t>
  </si>
  <si>
    <t>-45051132</t>
  </si>
  <si>
    <t>122</t>
  </si>
  <si>
    <t>460510402</t>
  </si>
  <si>
    <t>Vyčištění stávajících kabelových trub bez kabelové komory čisticí soupravou</t>
  </si>
  <si>
    <t>1098599390</t>
  </si>
  <si>
    <t>123</t>
  </si>
  <si>
    <t>460560143</t>
  </si>
  <si>
    <t>Zásyp rýh ručně šířky 35 cm, hloubky 60 cm, z horniny třídy 3</t>
  </si>
  <si>
    <t>316115175</t>
  </si>
  <si>
    <t>124</t>
  </si>
  <si>
    <t>460560263</t>
  </si>
  <si>
    <t>Zásyp rýh ručně šířky 50 cm, hloubky 80 cm, z horniny třídy 3</t>
  </si>
  <si>
    <t>-861110738</t>
  </si>
  <si>
    <t>125</t>
  </si>
  <si>
    <t>-22562022</t>
  </si>
  <si>
    <t>126</t>
  </si>
  <si>
    <t>460600031</t>
  </si>
  <si>
    <t>Příplatek k vodorovnému přemístění horniny za každých dalších 1000 m</t>
  </si>
  <si>
    <t>-483463174</t>
  </si>
  <si>
    <t>127</t>
  </si>
  <si>
    <t>012303000</t>
  </si>
  <si>
    <t>Geodetické práce po výstavbě</t>
  </si>
  <si>
    <t>1024</t>
  </si>
  <si>
    <t>-713216146</t>
  </si>
  <si>
    <t>044002000</t>
  </si>
  <si>
    <t>Revize</t>
  </si>
  <si>
    <t>88300160</t>
  </si>
  <si>
    <t>129</t>
  </si>
  <si>
    <t>013203000</t>
  </si>
  <si>
    <t>Dokumentace stavby bez rozlišení</t>
  </si>
  <si>
    <t>-747714152</t>
  </si>
  <si>
    <t>130</t>
  </si>
  <si>
    <t>013254000</t>
  </si>
  <si>
    <t>Dokumentace skutečného provedení stavby</t>
  </si>
  <si>
    <t>2089740057</t>
  </si>
  <si>
    <t>VRN - Vedlejší a ostatní náklady</t>
  </si>
  <si>
    <t xml:space="preserve">    ON - Ostatní náklady</t>
  </si>
  <si>
    <t xml:space="preserve">    VRN3 - Zařízení staveniště</t>
  </si>
  <si>
    <t xml:space="preserve">    VRN7 - Provozní vlivy</t>
  </si>
  <si>
    <t>0010001R</t>
  </si>
  <si>
    <t>Provizorní a přechodná dopravní zařízení</t>
  </si>
  <si>
    <t>Kč</t>
  </si>
  <si>
    <t>-680199092</t>
  </si>
  <si>
    <t>012002000</t>
  </si>
  <si>
    <t>Geodetické práce</t>
  </si>
  <si>
    <t>-1956581911</t>
  </si>
  <si>
    <t>012103000</t>
  </si>
  <si>
    <t>Geodetické práce před výstavbou</t>
  </si>
  <si>
    <t>1752360672</t>
  </si>
  <si>
    <t>-947204510</t>
  </si>
  <si>
    <t>0131030R</t>
  </si>
  <si>
    <t>Pasportizace okolních stávajících objektů před a po stavbě</t>
  </si>
  <si>
    <t>-843457174</t>
  </si>
  <si>
    <t>013244000</t>
  </si>
  <si>
    <t>Dokumentace pro provádění stavby</t>
  </si>
  <si>
    <t>-2040941285</t>
  </si>
  <si>
    <t>-1037075751</t>
  </si>
  <si>
    <t>030001000</t>
  </si>
  <si>
    <t>Zařízení staveniště</t>
  </si>
  <si>
    <t>-1961278881</t>
  </si>
  <si>
    <t>041103000</t>
  </si>
  <si>
    <t>Autorský dozor projektanta</t>
  </si>
  <si>
    <t>851782439</t>
  </si>
  <si>
    <t>041203000</t>
  </si>
  <si>
    <t>Technický dozor investora</t>
  </si>
  <si>
    <t>-828451189</t>
  </si>
  <si>
    <t>041403000</t>
  </si>
  <si>
    <t>Koordinátor BOZP na staveništi</t>
  </si>
  <si>
    <t>169659195</t>
  </si>
  <si>
    <t>043002000</t>
  </si>
  <si>
    <t>Zkoušky a ostatní měření</t>
  </si>
  <si>
    <t>461751363</t>
  </si>
  <si>
    <t>045002000</t>
  </si>
  <si>
    <t>Kompletační a koordinační činnost</t>
  </si>
  <si>
    <t>277046056</t>
  </si>
  <si>
    <t>079002000</t>
  </si>
  <si>
    <t>Ostatní provozní vlivy</t>
  </si>
  <si>
    <t>1679492714</t>
  </si>
  <si>
    <t>2 - Neuznatelné náklady</t>
  </si>
  <si>
    <t>23 - SO 102 - Chodníky (km 0,631 - 1,016) - neuznatelné náklady</t>
  </si>
  <si>
    <t>122101102</t>
  </si>
  <si>
    <t>Odkopávky a prokopávky nezapažené v hornině tř. 1 a 2 objem do 1000 m3</t>
  </si>
  <si>
    <t>-203668813</t>
  </si>
  <si>
    <t>-1463084494</t>
  </si>
  <si>
    <t>845896128</t>
  </si>
  <si>
    <t>181301111</t>
  </si>
  <si>
    <t>Rozprostření ornice tl vrstvy do 100 mm pl přes 500 m2 v rovině nebo ve svahu do 1:5</t>
  </si>
  <si>
    <t>-1566647764</t>
  </si>
  <si>
    <t>181451131</t>
  </si>
  <si>
    <t>Založení parkového trávníku výsevem plochy přes 1000 m2 v rovině a ve svahu do 1:5</t>
  </si>
  <si>
    <t>-1920803816</t>
  </si>
  <si>
    <t>005724150</t>
  </si>
  <si>
    <t>osivo směs travní parková směs exclusive</t>
  </si>
  <si>
    <t>2048929459</t>
  </si>
  <si>
    <t>271572211</t>
  </si>
  <si>
    <t>Podsyp pod základové konstrukce se zhutněním z netříděného štěrkopísku</t>
  </si>
  <si>
    <t>-19485876</t>
  </si>
  <si>
    <t>430321515</t>
  </si>
  <si>
    <t>Schodišťová konstrukce a rampa ze ŽB tř. C 20/25</t>
  </si>
  <si>
    <t>763809907</t>
  </si>
  <si>
    <t>430362021</t>
  </si>
  <si>
    <t>Výztuž schodišťové konstrukce a rampy svařovanými sítěmi Kari</t>
  </si>
  <si>
    <t>-221938659</t>
  </si>
  <si>
    <t>431351121</t>
  </si>
  <si>
    <t>Zřízení bednění podest schodišť a ramp přímočarých v do 4 m</t>
  </si>
  <si>
    <t>-1312240710</t>
  </si>
  <si>
    <t>431351122</t>
  </si>
  <si>
    <t>Odstranění bednění podest schodišť a ramp přímočarých v do 4 m</t>
  </si>
  <si>
    <t>-1286860244</t>
  </si>
  <si>
    <t>565165111</t>
  </si>
  <si>
    <t>Asfaltový beton vrstva podkladní ACP 16 (obalované kamenivo OKS) tl 80 mm š do 3 m</t>
  </si>
  <si>
    <t>820100527</t>
  </si>
  <si>
    <t>573111112</t>
  </si>
  <si>
    <t>Postřik živičný infiltrační s posypem z asfaltu množství 1 kg/m2</t>
  </si>
  <si>
    <t>187654168</t>
  </si>
  <si>
    <t>573211108</t>
  </si>
  <si>
    <t>Postřik živičný spojovací z asfaltu v množství 0,40 kg/m2</t>
  </si>
  <si>
    <t>939659885</t>
  </si>
  <si>
    <t>577134111</t>
  </si>
  <si>
    <t>Asfaltový beton vrstva obrusná ACO 11 (ABS) tř. I tl 40 mm š do 3 m z nemodifikovaného asfaltu</t>
  </si>
  <si>
    <t>-245120711</t>
  </si>
  <si>
    <t>911121111</t>
  </si>
  <si>
    <t>Montáž zábradlí ocelového přichyceného vruty do betonového podkladu</t>
  </si>
  <si>
    <t>1944392944</t>
  </si>
  <si>
    <t>553-R-002</t>
  </si>
  <si>
    <t>zábradlí se dvěma madly a vodící tyčí bezešvé o průměru 44,50 mm a tl. 3 mm z žárově zinkované oceli, výška zábradlí 1,10 m</t>
  </si>
  <si>
    <t>-1510954024</t>
  </si>
  <si>
    <t>553-R-003</t>
  </si>
  <si>
    <t>zábradlí v. 1,1 m, dl. 2,5 m, 2 ocelové sloupky, 3 nerezové trubky</t>
  </si>
  <si>
    <t>-641818072</t>
  </si>
  <si>
    <t>553-R-004</t>
  </si>
  <si>
    <t>ocelové zábradlí dl. 10 m se sklolaminátovou výplní</t>
  </si>
  <si>
    <t>1470232023</t>
  </si>
  <si>
    <t>911111-R3</t>
  </si>
  <si>
    <t>Laťkový plot osazen na původní sloupky výšky 1,5 m - dodávka a montáž</t>
  </si>
  <si>
    <t>-1030235094</t>
  </si>
  <si>
    <t>912211111</t>
  </si>
  <si>
    <t>Montáž směrového sloupku silničního plastového prosté uložení bez betonového základu</t>
  </si>
  <si>
    <t>18716500</t>
  </si>
  <si>
    <t>4044515-R</t>
  </si>
  <si>
    <t>sloupek silniční plastový s retroreflexní fólií směrový 1200 mm, červený</t>
  </si>
  <si>
    <t>91285733</t>
  </si>
  <si>
    <t>404440040</t>
  </si>
  <si>
    <t>značka dopravní svislá reflexní výstražná AL 3M A1 - A30, P1,P4 700 mm</t>
  </si>
  <si>
    <t>-1209166736</t>
  </si>
  <si>
    <t>404452250</t>
  </si>
  <si>
    <t>sloupek Zn 60 - 350</t>
  </si>
  <si>
    <t>-85646771</t>
  </si>
  <si>
    <t>966008232</t>
  </si>
  <si>
    <t>Bourání plastového odvodňovacího žlabu š přes 200 mm</t>
  </si>
  <si>
    <t>127465991</t>
  </si>
  <si>
    <t>966222-R1</t>
  </si>
  <si>
    <t>Autobusový přístřešek 3,0 x 1,91 m, včetně betonových patek, viz TZ - dodávka a montáž</t>
  </si>
  <si>
    <t>221586638</t>
  </si>
  <si>
    <t>966222-R2</t>
  </si>
  <si>
    <t>Odpadkový koš připevněný na přístřešek - dodávka a montáž</t>
  </si>
  <si>
    <t>1857840951</t>
  </si>
  <si>
    <t>24 - SO 103a - Autobusové zálivy - Lomnice, zastávka - neuznatelné náklady</t>
  </si>
  <si>
    <t>-4230116</t>
  </si>
  <si>
    <t>202509697</t>
  </si>
  <si>
    <t>211669560</t>
  </si>
  <si>
    <t>2095718389</t>
  </si>
  <si>
    <t>1493934300</t>
  </si>
  <si>
    <t>-1531785605</t>
  </si>
  <si>
    <t>25 - SO 103b - Autobusové zálivy - Lomnice, škola - neuznatelné náklady</t>
  </si>
  <si>
    <t>28 - SO 302 - Odvodnění dopravních ploch - chodník - neuznatelné náklady</t>
  </si>
  <si>
    <t>451311531</t>
  </si>
  <si>
    <t>Podklad pro dlažbu z betonu prostého mrazuvzdorného tř. C 25/30 vrstva tl nad 150 do 200 mm</t>
  </si>
  <si>
    <t>88789901</t>
  </si>
  <si>
    <t>465513127</t>
  </si>
  <si>
    <t>Dlažba z lomového kamene na cementovou maltu s vyspárováním tl 200 mm</t>
  </si>
  <si>
    <t>1266336625</t>
  </si>
  <si>
    <t>871355241</t>
  </si>
  <si>
    <t>Kanalizační potrubí z tvrdého PVC vícevrstvé tuhost třídy SN12 DN 200</t>
  </si>
  <si>
    <t>-308195823</t>
  </si>
  <si>
    <t>895931-R1</t>
  </si>
  <si>
    <t>Vpusti kanalizačních horské z betonu C 30/37 - XF3, tl. 200 mm, podkladní beton tl. 150 mm C 16/20 XF2 + kari síť 5/100/100, dno v jímce z dlažby z lom. kamene tl. 100 mm do betonu C20/25 XF3, tl. 100 mm, ocelová stupadla, plastová mříž 600 x 600 mm</t>
  </si>
  <si>
    <t>995215217</t>
  </si>
  <si>
    <t>59223873R</t>
  </si>
  <si>
    <t>vtoková mříž 300/500 mm D250</t>
  </si>
  <si>
    <t>375615943</t>
  </si>
  <si>
    <t>899623161</t>
  </si>
  <si>
    <t>Obetonování potrubí nebo zdiva stok betonem prostým tř. C 20/25 v otevřeném výkopu</t>
  </si>
  <si>
    <t>-1860124491</t>
  </si>
  <si>
    <t>935932111</t>
  </si>
  <si>
    <t>Osazení odvodňovacího plastového žlabu s krycím roštem šířky do 200 mm</t>
  </si>
  <si>
    <t>-1255312690</t>
  </si>
  <si>
    <t>935111-R3</t>
  </si>
  <si>
    <t>odvodňovací žlab s litinovým roštem D400, š. 200 mm</t>
  </si>
  <si>
    <t>-1547449036</t>
  </si>
  <si>
    <t>938902113</t>
  </si>
  <si>
    <t>Čištění příkopů komunikací příkopovým rypadlem objem nánosu do 0,5 m3/m</t>
  </si>
  <si>
    <t>1716597628</t>
  </si>
  <si>
    <t>977151127</t>
  </si>
  <si>
    <t>Jádrové vrty diamantovými korunkami do D 250 mm do stavebních materiálů</t>
  </si>
  <si>
    <t>-92499564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</si>
</sst>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0" fillId="0" borderId="15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166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4" borderId="2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 locked="0"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vertical="center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05"/>
  <sheetViews>
    <sheetView showGridLines="0" tabSelected="1" workbookViewId="0" topLeftCell="A1">
      <pane ySplit="1" topLeftCell="A8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R2" s="200" t="s">
        <v>8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9" t="s">
        <v>9</v>
      </c>
      <c r="BT2" s="19" t="s">
        <v>10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" customHeight="1">
      <c r="B4" s="23"/>
      <c r="C4" s="180" t="s">
        <v>12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4"/>
      <c r="AS4" s="18" t="s">
        <v>13</v>
      </c>
      <c r="BS4" s="19" t="s">
        <v>14</v>
      </c>
    </row>
    <row r="5" spans="2:71" ht="14.4" customHeight="1">
      <c r="B5" s="23"/>
      <c r="C5" s="25"/>
      <c r="D5" s="26" t="s">
        <v>15</v>
      </c>
      <c r="E5" s="25"/>
      <c r="F5" s="25"/>
      <c r="G5" s="25"/>
      <c r="H5" s="25"/>
      <c r="I5" s="25"/>
      <c r="J5" s="25"/>
      <c r="K5" s="198" t="s">
        <v>16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25"/>
      <c r="AQ5" s="24"/>
      <c r="BS5" s="19" t="s">
        <v>9</v>
      </c>
    </row>
    <row r="6" spans="2:71" ht="36.9" customHeight="1">
      <c r="B6" s="23"/>
      <c r="C6" s="25"/>
      <c r="D6" s="28" t="s">
        <v>17</v>
      </c>
      <c r="E6" s="25"/>
      <c r="F6" s="25"/>
      <c r="G6" s="25"/>
      <c r="H6" s="25"/>
      <c r="I6" s="25"/>
      <c r="J6" s="25"/>
      <c r="K6" s="199" t="s">
        <v>18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25"/>
      <c r="AQ6" s="24"/>
      <c r="BS6" s="19" t="s">
        <v>9</v>
      </c>
    </row>
    <row r="7" spans="2:71" ht="14.4" customHeight="1">
      <c r="B7" s="23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4"/>
      <c r="BS7" s="19" t="s">
        <v>9</v>
      </c>
    </row>
    <row r="8" spans="2:71" ht="14.4" customHeight="1">
      <c r="B8" s="23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27" t="s">
        <v>24</v>
      </c>
      <c r="AO8" s="25"/>
      <c r="AP8" s="25"/>
      <c r="AQ8" s="24"/>
      <c r="BS8" s="19" t="s">
        <v>9</v>
      </c>
    </row>
    <row r="9" spans="2:71" ht="14.4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9</v>
      </c>
    </row>
    <row r="10" spans="2:71" ht="14.4" customHeight="1">
      <c r="B10" s="23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4"/>
      <c r="BS10" s="19" t="s">
        <v>9</v>
      </c>
    </row>
    <row r="11" spans="2:71" ht="18.45" customHeight="1">
      <c r="B11" s="23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4"/>
      <c r="BS11" s="19" t="s">
        <v>9</v>
      </c>
    </row>
    <row r="12" spans="2:71" ht="6.9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9</v>
      </c>
    </row>
    <row r="13" spans="2:71" ht="14.4" customHeight="1">
      <c r="B13" s="23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27" t="s">
        <v>5</v>
      </c>
      <c r="AO13" s="25"/>
      <c r="AP13" s="25"/>
      <c r="AQ13" s="24"/>
      <c r="BS13" s="19" t="s">
        <v>9</v>
      </c>
    </row>
    <row r="14" spans="2:71" ht="13.2">
      <c r="B14" s="23"/>
      <c r="C14" s="25"/>
      <c r="D14" s="25"/>
      <c r="E14" s="27" t="s">
        <v>30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28</v>
      </c>
      <c r="AL14" s="25"/>
      <c r="AM14" s="25"/>
      <c r="AN14" s="27" t="s">
        <v>5</v>
      </c>
      <c r="AO14" s="25"/>
      <c r="AP14" s="25"/>
      <c r="AQ14" s="24"/>
      <c r="BS14" s="19" t="s">
        <v>9</v>
      </c>
    </row>
    <row r="15" spans="2:71" ht="6.9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2:71" ht="14.4" customHeight="1">
      <c r="B16" s="23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32</v>
      </c>
      <c r="AO16" s="25"/>
      <c r="AP16" s="25"/>
      <c r="AQ16" s="24"/>
      <c r="BS16" s="19" t="s">
        <v>6</v>
      </c>
    </row>
    <row r="17" spans="2:71" ht="18.45" customHeight="1">
      <c r="B17" s="23"/>
      <c r="C17" s="25"/>
      <c r="D17" s="25"/>
      <c r="E17" s="27" t="s">
        <v>33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34</v>
      </c>
      <c r="AO17" s="25"/>
      <c r="AP17" s="25"/>
      <c r="AQ17" s="24"/>
      <c r="BS17" s="19" t="s">
        <v>35</v>
      </c>
    </row>
    <row r="18" spans="2:71" ht="6.9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9</v>
      </c>
    </row>
    <row r="19" spans="2:71" ht="14.4" customHeight="1">
      <c r="B19" s="23"/>
      <c r="C19" s="25"/>
      <c r="D19" s="29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4"/>
      <c r="BS19" s="19" t="s">
        <v>9</v>
      </c>
    </row>
    <row r="20" spans="2:43" ht="18.45" customHeight="1">
      <c r="B20" s="23"/>
      <c r="C20" s="25"/>
      <c r="D20" s="25"/>
      <c r="E20" s="27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4"/>
    </row>
    <row r="21" spans="2:43" ht="6.9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43" ht="13.2">
      <c r="B22" s="23"/>
      <c r="C22" s="25"/>
      <c r="D22" s="29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43" ht="16.5" customHeight="1">
      <c r="B23" s="23"/>
      <c r="C23" s="25"/>
      <c r="D23" s="25"/>
      <c r="E23" s="189" t="s">
        <v>5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5"/>
      <c r="AP23" s="25"/>
      <c r="AQ23" s="24"/>
    </row>
    <row r="24" spans="2:43" ht="6.9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43" ht="6.9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43" ht="14.4" customHeight="1">
      <c r="B26" s="23"/>
      <c r="C26" s="25"/>
      <c r="D26" s="31" t="s">
        <v>39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0">
        <f>ROUND(AG87,2)</f>
        <v>0</v>
      </c>
      <c r="AL26" s="191"/>
      <c r="AM26" s="191"/>
      <c r="AN26" s="191"/>
      <c r="AO26" s="191"/>
      <c r="AP26" s="25"/>
      <c r="AQ26" s="24"/>
    </row>
    <row r="27" spans="2:43" ht="14.4" customHeight="1">
      <c r="B27" s="23"/>
      <c r="C27" s="25"/>
      <c r="D27" s="31" t="s">
        <v>40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0">
        <f>ROUND(AG102,2)</f>
        <v>0</v>
      </c>
      <c r="AL27" s="190"/>
      <c r="AM27" s="190"/>
      <c r="AN27" s="190"/>
      <c r="AO27" s="190"/>
      <c r="AP27" s="25"/>
      <c r="AQ27" s="24"/>
    </row>
    <row r="28" spans="2:43" s="1" customFormat="1" ht="6.9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43" s="1" customFormat="1" ht="25.95" customHeight="1">
      <c r="B29" s="32"/>
      <c r="C29" s="33"/>
      <c r="D29" s="35" t="s">
        <v>41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92">
        <f>ROUND(AK26+AK27,2)</f>
        <v>0</v>
      </c>
      <c r="AL29" s="193"/>
      <c r="AM29" s="193"/>
      <c r="AN29" s="193"/>
      <c r="AO29" s="193"/>
      <c r="AP29" s="33"/>
      <c r="AQ29" s="34"/>
    </row>
    <row r="30" spans="2:43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43" s="2" customFormat="1" ht="14.4" customHeight="1">
      <c r="B31" s="37"/>
      <c r="C31" s="38"/>
      <c r="D31" s="39" t="s">
        <v>42</v>
      </c>
      <c r="E31" s="38"/>
      <c r="F31" s="39" t="s">
        <v>43</v>
      </c>
      <c r="G31" s="38"/>
      <c r="H31" s="38"/>
      <c r="I31" s="38"/>
      <c r="J31" s="38"/>
      <c r="K31" s="38"/>
      <c r="L31" s="202">
        <v>0.21</v>
      </c>
      <c r="M31" s="195"/>
      <c r="N31" s="195"/>
      <c r="O31" s="195"/>
      <c r="P31" s="38"/>
      <c r="Q31" s="38"/>
      <c r="R31" s="38"/>
      <c r="S31" s="38"/>
      <c r="T31" s="41" t="s">
        <v>44</v>
      </c>
      <c r="U31" s="38"/>
      <c r="V31" s="38"/>
      <c r="W31" s="194">
        <f>ROUND(AZ87+SUM(CD103),2)</f>
        <v>0</v>
      </c>
      <c r="X31" s="195"/>
      <c r="Y31" s="195"/>
      <c r="Z31" s="195"/>
      <c r="AA31" s="195"/>
      <c r="AB31" s="195"/>
      <c r="AC31" s="195"/>
      <c r="AD31" s="195"/>
      <c r="AE31" s="195"/>
      <c r="AF31" s="38"/>
      <c r="AG31" s="38"/>
      <c r="AH31" s="38"/>
      <c r="AI31" s="38"/>
      <c r="AJ31" s="38"/>
      <c r="AK31" s="194">
        <f>ROUND(AV87+SUM(BY103),2)</f>
        <v>0</v>
      </c>
      <c r="AL31" s="195"/>
      <c r="AM31" s="195"/>
      <c r="AN31" s="195"/>
      <c r="AO31" s="195"/>
      <c r="AP31" s="38"/>
      <c r="AQ31" s="42"/>
    </row>
    <row r="32" spans="2:43" s="2" customFormat="1" ht="14.4" customHeight="1">
      <c r="B32" s="37"/>
      <c r="C32" s="38"/>
      <c r="D32" s="38"/>
      <c r="E32" s="38"/>
      <c r="F32" s="39" t="s">
        <v>45</v>
      </c>
      <c r="G32" s="38"/>
      <c r="H32" s="38"/>
      <c r="I32" s="38"/>
      <c r="J32" s="38"/>
      <c r="K32" s="38"/>
      <c r="L32" s="202">
        <v>0.15</v>
      </c>
      <c r="M32" s="195"/>
      <c r="N32" s="195"/>
      <c r="O32" s="195"/>
      <c r="P32" s="38"/>
      <c r="Q32" s="38"/>
      <c r="R32" s="38"/>
      <c r="S32" s="38"/>
      <c r="T32" s="41" t="s">
        <v>44</v>
      </c>
      <c r="U32" s="38"/>
      <c r="V32" s="38"/>
      <c r="W32" s="194">
        <f>ROUND(BA87+SUM(CE103),2)</f>
        <v>0</v>
      </c>
      <c r="X32" s="195"/>
      <c r="Y32" s="195"/>
      <c r="Z32" s="195"/>
      <c r="AA32" s="195"/>
      <c r="AB32" s="195"/>
      <c r="AC32" s="195"/>
      <c r="AD32" s="195"/>
      <c r="AE32" s="195"/>
      <c r="AF32" s="38"/>
      <c r="AG32" s="38"/>
      <c r="AH32" s="38"/>
      <c r="AI32" s="38"/>
      <c r="AJ32" s="38"/>
      <c r="AK32" s="194">
        <f>ROUND(AW87+SUM(BZ103),2)</f>
        <v>0</v>
      </c>
      <c r="AL32" s="195"/>
      <c r="AM32" s="195"/>
      <c r="AN32" s="195"/>
      <c r="AO32" s="195"/>
      <c r="AP32" s="38"/>
      <c r="AQ32" s="42"/>
    </row>
    <row r="33" spans="2:43" s="2" customFormat="1" ht="14.4" customHeight="1" hidden="1">
      <c r="B33" s="37"/>
      <c r="C33" s="38"/>
      <c r="D33" s="38"/>
      <c r="E33" s="38"/>
      <c r="F33" s="39" t="s">
        <v>46</v>
      </c>
      <c r="G33" s="38"/>
      <c r="H33" s="38"/>
      <c r="I33" s="38"/>
      <c r="J33" s="38"/>
      <c r="K33" s="38"/>
      <c r="L33" s="202">
        <v>0.21</v>
      </c>
      <c r="M33" s="195"/>
      <c r="N33" s="195"/>
      <c r="O33" s="195"/>
      <c r="P33" s="38"/>
      <c r="Q33" s="38"/>
      <c r="R33" s="38"/>
      <c r="S33" s="38"/>
      <c r="T33" s="41" t="s">
        <v>44</v>
      </c>
      <c r="U33" s="38"/>
      <c r="V33" s="38"/>
      <c r="W33" s="194">
        <f>ROUND(BB87+SUM(CF103),2)</f>
        <v>0</v>
      </c>
      <c r="X33" s="195"/>
      <c r="Y33" s="195"/>
      <c r="Z33" s="195"/>
      <c r="AA33" s="195"/>
      <c r="AB33" s="195"/>
      <c r="AC33" s="195"/>
      <c r="AD33" s="195"/>
      <c r="AE33" s="195"/>
      <c r="AF33" s="38"/>
      <c r="AG33" s="38"/>
      <c r="AH33" s="38"/>
      <c r="AI33" s="38"/>
      <c r="AJ33" s="38"/>
      <c r="AK33" s="194">
        <v>0</v>
      </c>
      <c r="AL33" s="195"/>
      <c r="AM33" s="195"/>
      <c r="AN33" s="195"/>
      <c r="AO33" s="195"/>
      <c r="AP33" s="38"/>
      <c r="AQ33" s="42"/>
    </row>
    <row r="34" spans="2:43" s="2" customFormat="1" ht="14.4" customHeight="1" hidden="1">
      <c r="B34" s="37"/>
      <c r="C34" s="38"/>
      <c r="D34" s="38"/>
      <c r="E34" s="38"/>
      <c r="F34" s="39" t="s">
        <v>47</v>
      </c>
      <c r="G34" s="38"/>
      <c r="H34" s="38"/>
      <c r="I34" s="38"/>
      <c r="J34" s="38"/>
      <c r="K34" s="38"/>
      <c r="L34" s="202">
        <v>0.15</v>
      </c>
      <c r="M34" s="195"/>
      <c r="N34" s="195"/>
      <c r="O34" s="195"/>
      <c r="P34" s="38"/>
      <c r="Q34" s="38"/>
      <c r="R34" s="38"/>
      <c r="S34" s="38"/>
      <c r="T34" s="41" t="s">
        <v>44</v>
      </c>
      <c r="U34" s="38"/>
      <c r="V34" s="38"/>
      <c r="W34" s="194">
        <f>ROUND(BC87+SUM(CG103),2)</f>
        <v>0</v>
      </c>
      <c r="X34" s="195"/>
      <c r="Y34" s="195"/>
      <c r="Z34" s="195"/>
      <c r="AA34" s="195"/>
      <c r="AB34" s="195"/>
      <c r="AC34" s="195"/>
      <c r="AD34" s="195"/>
      <c r="AE34" s="195"/>
      <c r="AF34" s="38"/>
      <c r="AG34" s="38"/>
      <c r="AH34" s="38"/>
      <c r="AI34" s="38"/>
      <c r="AJ34" s="38"/>
      <c r="AK34" s="194">
        <v>0</v>
      </c>
      <c r="AL34" s="195"/>
      <c r="AM34" s="195"/>
      <c r="AN34" s="195"/>
      <c r="AO34" s="195"/>
      <c r="AP34" s="38"/>
      <c r="AQ34" s="42"/>
    </row>
    <row r="35" spans="2:43" s="2" customFormat="1" ht="14.4" customHeight="1" hidden="1">
      <c r="B35" s="37"/>
      <c r="C35" s="38"/>
      <c r="D35" s="38"/>
      <c r="E35" s="38"/>
      <c r="F35" s="39" t="s">
        <v>48</v>
      </c>
      <c r="G35" s="38"/>
      <c r="H35" s="38"/>
      <c r="I35" s="38"/>
      <c r="J35" s="38"/>
      <c r="K35" s="38"/>
      <c r="L35" s="202">
        <v>0</v>
      </c>
      <c r="M35" s="195"/>
      <c r="N35" s="195"/>
      <c r="O35" s="195"/>
      <c r="P35" s="38"/>
      <c r="Q35" s="38"/>
      <c r="R35" s="38"/>
      <c r="S35" s="38"/>
      <c r="T35" s="41" t="s">
        <v>44</v>
      </c>
      <c r="U35" s="38"/>
      <c r="V35" s="38"/>
      <c r="W35" s="194">
        <f>ROUND(BD87+SUM(CH103),2)</f>
        <v>0</v>
      </c>
      <c r="X35" s="195"/>
      <c r="Y35" s="195"/>
      <c r="Z35" s="195"/>
      <c r="AA35" s="195"/>
      <c r="AB35" s="195"/>
      <c r="AC35" s="195"/>
      <c r="AD35" s="195"/>
      <c r="AE35" s="195"/>
      <c r="AF35" s="38"/>
      <c r="AG35" s="38"/>
      <c r="AH35" s="38"/>
      <c r="AI35" s="38"/>
      <c r="AJ35" s="38"/>
      <c r="AK35" s="194">
        <v>0</v>
      </c>
      <c r="AL35" s="195"/>
      <c r="AM35" s="195"/>
      <c r="AN35" s="195"/>
      <c r="AO35" s="195"/>
      <c r="AP35" s="38"/>
      <c r="AQ35" s="42"/>
    </row>
    <row r="36" spans="2:43" s="1" customFormat="1" ht="6.9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5" customHeight="1">
      <c r="B37" s="32"/>
      <c r="C37" s="43"/>
      <c r="D37" s="44" t="s">
        <v>49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50</v>
      </c>
      <c r="U37" s="45"/>
      <c r="V37" s="45"/>
      <c r="W37" s="45"/>
      <c r="X37" s="184" t="s">
        <v>51</v>
      </c>
      <c r="Y37" s="185"/>
      <c r="Z37" s="185"/>
      <c r="AA37" s="185"/>
      <c r="AB37" s="185"/>
      <c r="AC37" s="45"/>
      <c r="AD37" s="45"/>
      <c r="AE37" s="45"/>
      <c r="AF37" s="45"/>
      <c r="AG37" s="45"/>
      <c r="AH37" s="45"/>
      <c r="AI37" s="45"/>
      <c r="AJ37" s="45"/>
      <c r="AK37" s="186">
        <f>SUM(AK29:AK35)</f>
        <v>0</v>
      </c>
      <c r="AL37" s="185"/>
      <c r="AM37" s="185"/>
      <c r="AN37" s="185"/>
      <c r="AO37" s="187"/>
      <c r="AP37" s="43"/>
      <c r="AQ37" s="34"/>
    </row>
    <row r="38" spans="2:43" s="1" customFormat="1" ht="14.4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 ht="13.5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 ht="13.5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4.4">
      <c r="B49" s="32"/>
      <c r="C49" s="33"/>
      <c r="D49" s="47" t="s">
        <v>52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53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 ht="13.5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 ht="13.5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 ht="13.5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 ht="13.5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 ht="13.5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 ht="13.5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 ht="13.5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4.4">
      <c r="B58" s="32"/>
      <c r="C58" s="33"/>
      <c r="D58" s="52" t="s">
        <v>54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55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54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55</v>
      </c>
      <c r="AN58" s="53"/>
      <c r="AO58" s="55"/>
      <c r="AP58" s="33"/>
      <c r="AQ58" s="34"/>
    </row>
    <row r="59" spans="2:43" ht="13.5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4.4">
      <c r="B60" s="32"/>
      <c r="C60" s="33"/>
      <c r="D60" s="47" t="s">
        <v>56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57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 ht="13.5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 ht="13.5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 ht="13.5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 ht="13.5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 ht="13.5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 ht="13.5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 ht="13.5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4.4">
      <c r="B69" s="32"/>
      <c r="C69" s="33"/>
      <c r="D69" s="52" t="s">
        <v>54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55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54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55</v>
      </c>
      <c r="AN69" s="53"/>
      <c r="AO69" s="55"/>
      <c r="AP69" s="33"/>
      <c r="AQ69" s="34"/>
    </row>
    <row r="70" spans="2:43" s="1" customFormat="1" ht="6.9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" customHeight="1">
      <c r="B76" s="32"/>
      <c r="C76" s="180" t="s">
        <v>58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4"/>
    </row>
    <row r="77" spans="2:43" s="3" customFormat="1" ht="14.4" customHeight="1">
      <c r="B77" s="62"/>
      <c r="C77" s="29" t="s">
        <v>15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2015001-II-2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182" t="str">
        <f>K6</f>
        <v>Smíšená stezka a chodníky - etapa II - Chodníky a nástupiště</v>
      </c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67"/>
      <c r="AQ78" s="68"/>
    </row>
    <row r="79" spans="2:43" s="1" customFormat="1" ht="6.9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3.2">
      <c r="B80" s="32"/>
      <c r="C80" s="29" t="s">
        <v>21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Lomnice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23</v>
      </c>
      <c r="AJ80" s="33"/>
      <c r="AK80" s="33"/>
      <c r="AL80" s="33"/>
      <c r="AM80" s="70" t="str">
        <f>IF(AN8="","",AN8)</f>
        <v>1. 7. 2018</v>
      </c>
      <c r="AN80" s="33"/>
      <c r="AO80" s="33"/>
      <c r="AP80" s="33"/>
      <c r="AQ80" s="34"/>
    </row>
    <row r="81" spans="2:43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3.2">
      <c r="B82" s="32"/>
      <c r="C82" s="29" t="s">
        <v>25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obec Lomnice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31</v>
      </c>
      <c r="AJ82" s="33"/>
      <c r="AK82" s="33"/>
      <c r="AL82" s="33"/>
      <c r="AM82" s="178" t="str">
        <f>IF(E17="","",E17)</f>
        <v>ATELIS - ateliér liniových staveb</v>
      </c>
      <c r="AN82" s="178"/>
      <c r="AO82" s="178"/>
      <c r="AP82" s="178"/>
      <c r="AQ82" s="34"/>
      <c r="AS82" s="174" t="s">
        <v>59</v>
      </c>
      <c r="AT82" s="175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3.2">
      <c r="B83" s="32"/>
      <c r="C83" s="29" t="s">
        <v>29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36</v>
      </c>
      <c r="AJ83" s="33"/>
      <c r="AK83" s="33"/>
      <c r="AL83" s="33"/>
      <c r="AM83" s="178" t="str">
        <f>IF(E20="","",E20)</f>
        <v>Čiklová</v>
      </c>
      <c r="AN83" s="178"/>
      <c r="AO83" s="178"/>
      <c r="AP83" s="178"/>
      <c r="AQ83" s="34"/>
      <c r="AS83" s="176"/>
      <c r="AT83" s="177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8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76"/>
      <c r="AT84" s="177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170" t="s">
        <v>60</v>
      </c>
      <c r="D85" s="171"/>
      <c r="E85" s="171"/>
      <c r="F85" s="171"/>
      <c r="G85" s="171"/>
      <c r="H85" s="72"/>
      <c r="I85" s="172" t="s">
        <v>61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2" t="s">
        <v>62</v>
      </c>
      <c r="AH85" s="171"/>
      <c r="AI85" s="171"/>
      <c r="AJ85" s="171"/>
      <c r="AK85" s="171"/>
      <c r="AL85" s="171"/>
      <c r="AM85" s="171"/>
      <c r="AN85" s="172" t="s">
        <v>63</v>
      </c>
      <c r="AO85" s="171"/>
      <c r="AP85" s="179"/>
      <c r="AQ85" s="34"/>
      <c r="AS85" s="73" t="s">
        <v>64</v>
      </c>
      <c r="AT85" s="74" t="s">
        <v>65</v>
      </c>
      <c r="AU85" s="74" t="s">
        <v>66</v>
      </c>
      <c r="AV85" s="74" t="s">
        <v>67</v>
      </c>
      <c r="AW85" s="74" t="s">
        <v>68</v>
      </c>
      <c r="AX85" s="74" t="s">
        <v>69</v>
      </c>
      <c r="AY85" s="74" t="s">
        <v>70</v>
      </c>
      <c r="AZ85" s="74" t="s">
        <v>71</v>
      </c>
      <c r="BA85" s="74" t="s">
        <v>72</v>
      </c>
      <c r="BB85" s="74" t="s">
        <v>73</v>
      </c>
      <c r="BC85" s="74" t="s">
        <v>74</v>
      </c>
      <c r="BD85" s="75" t="s">
        <v>75</v>
      </c>
    </row>
    <row r="86" spans="2:56" s="1" customFormat="1" ht="10.8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4" customHeight="1">
      <c r="B87" s="65"/>
      <c r="C87" s="77" t="s">
        <v>76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88">
        <f>ROUND(AG88+AG96,2)</f>
        <v>0</v>
      </c>
      <c r="AH87" s="188"/>
      <c r="AI87" s="188"/>
      <c r="AJ87" s="188"/>
      <c r="AK87" s="188"/>
      <c r="AL87" s="188"/>
      <c r="AM87" s="188"/>
      <c r="AN87" s="168">
        <f aca="true" t="shared" si="0" ref="AN87:AN100">SUM(AG87,AT87)</f>
        <v>0</v>
      </c>
      <c r="AO87" s="168"/>
      <c r="AP87" s="168"/>
      <c r="AQ87" s="68"/>
      <c r="AS87" s="79">
        <f>ROUND(AS88+AS96,2)</f>
        <v>0</v>
      </c>
      <c r="AT87" s="80">
        <f aca="true" t="shared" si="1" ref="AT87:AT100">ROUND(SUM(AV87:AW87),2)</f>
        <v>0</v>
      </c>
      <c r="AU87" s="81">
        <f>ROUND(AU88+AU96,5)</f>
        <v>6022.39526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ROUND(AZ88+AZ96,2)</f>
        <v>0</v>
      </c>
      <c r="BA87" s="80">
        <f>ROUND(BA88+BA96,2)</f>
        <v>0</v>
      </c>
      <c r="BB87" s="80">
        <f>ROUND(BB88+BB96,2)</f>
        <v>0</v>
      </c>
      <c r="BC87" s="80">
        <f>ROUND(BC88+BC96,2)</f>
        <v>0</v>
      </c>
      <c r="BD87" s="82">
        <f>ROUND(BD88+BD96,2)</f>
        <v>0</v>
      </c>
      <c r="BS87" s="83" t="s">
        <v>77</v>
      </c>
      <c r="BT87" s="83" t="s">
        <v>78</v>
      </c>
      <c r="BU87" s="84" t="s">
        <v>79</v>
      </c>
      <c r="BV87" s="83" t="s">
        <v>80</v>
      </c>
      <c r="BW87" s="83" t="s">
        <v>81</v>
      </c>
      <c r="BX87" s="83" t="s">
        <v>82</v>
      </c>
    </row>
    <row r="88" spans="2:76" s="5" customFormat="1" ht="16.5" customHeight="1">
      <c r="B88" s="85"/>
      <c r="C88" s="86"/>
      <c r="D88" s="173" t="s">
        <v>83</v>
      </c>
      <c r="E88" s="173"/>
      <c r="F88" s="173"/>
      <c r="G88" s="173"/>
      <c r="H88" s="173"/>
      <c r="I88" s="87"/>
      <c r="J88" s="173" t="s">
        <v>84</v>
      </c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67">
        <f>ROUND(SUM(AG89:AG95),2)</f>
        <v>0</v>
      </c>
      <c r="AH88" s="166"/>
      <c r="AI88" s="166"/>
      <c r="AJ88" s="166"/>
      <c r="AK88" s="166"/>
      <c r="AL88" s="166"/>
      <c r="AM88" s="166"/>
      <c r="AN88" s="165">
        <f t="shared" si="0"/>
        <v>0</v>
      </c>
      <c r="AO88" s="166"/>
      <c r="AP88" s="166"/>
      <c r="AQ88" s="88"/>
      <c r="AS88" s="89">
        <f>ROUND(SUM(AS89:AS95),2)</f>
        <v>0</v>
      </c>
      <c r="AT88" s="90">
        <f t="shared" si="1"/>
        <v>0</v>
      </c>
      <c r="AU88" s="91">
        <f>ROUND(SUM(AU89:AU95),5)</f>
        <v>5459.9901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>ROUND(SUM(AZ89:AZ95),2)</f>
        <v>0</v>
      </c>
      <c r="BA88" s="90">
        <f>ROUND(SUM(BA89:BA95),2)</f>
        <v>0</v>
      </c>
      <c r="BB88" s="90">
        <f>ROUND(SUM(BB89:BB95),2)</f>
        <v>0</v>
      </c>
      <c r="BC88" s="90">
        <f>ROUND(SUM(BC89:BC95),2)</f>
        <v>0</v>
      </c>
      <c r="BD88" s="92">
        <f>ROUND(SUM(BD89:BD95),2)</f>
        <v>0</v>
      </c>
      <c r="BS88" s="93" t="s">
        <v>77</v>
      </c>
      <c r="BT88" s="93" t="s">
        <v>83</v>
      </c>
      <c r="BU88" s="93" t="s">
        <v>79</v>
      </c>
      <c r="BV88" s="93" t="s">
        <v>80</v>
      </c>
      <c r="BW88" s="93" t="s">
        <v>85</v>
      </c>
      <c r="BX88" s="93" t="s">
        <v>81</v>
      </c>
    </row>
    <row r="89" spans="1:76" s="6" customFormat="1" ht="28.5" customHeight="1">
      <c r="A89" s="94" t="s">
        <v>86</v>
      </c>
      <c r="B89" s="95"/>
      <c r="C89" s="96"/>
      <c r="D89" s="96"/>
      <c r="E89" s="162" t="s">
        <v>87</v>
      </c>
      <c r="F89" s="162"/>
      <c r="G89" s="162"/>
      <c r="H89" s="162"/>
      <c r="I89" s="162"/>
      <c r="J89" s="96"/>
      <c r="K89" s="162" t="s">
        <v>88</v>
      </c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3">
        <f>'13 - SO 102 - Chodníky (k...'!M31</f>
        <v>0</v>
      </c>
      <c r="AH89" s="164"/>
      <c r="AI89" s="164"/>
      <c r="AJ89" s="164"/>
      <c r="AK89" s="164"/>
      <c r="AL89" s="164"/>
      <c r="AM89" s="164"/>
      <c r="AN89" s="163">
        <f t="shared" si="0"/>
        <v>0</v>
      </c>
      <c r="AO89" s="164"/>
      <c r="AP89" s="164"/>
      <c r="AQ89" s="97"/>
      <c r="AS89" s="98">
        <f>'13 - SO 102 - Chodníky (k...'!M29</f>
        <v>0</v>
      </c>
      <c r="AT89" s="99">
        <f t="shared" si="1"/>
        <v>0</v>
      </c>
      <c r="AU89" s="100">
        <f>'13 - SO 102 - Chodníky (k...'!W125</f>
        <v>1962.3681700000002</v>
      </c>
      <c r="AV89" s="99">
        <f>'13 - SO 102 - Chodníky (k...'!M33</f>
        <v>0</v>
      </c>
      <c r="AW89" s="99">
        <f>'13 - SO 102 - Chodníky (k...'!M34</f>
        <v>0</v>
      </c>
      <c r="AX89" s="99">
        <f>'13 - SO 102 - Chodníky (k...'!M35</f>
        <v>0</v>
      </c>
      <c r="AY89" s="99">
        <f>'13 - SO 102 - Chodníky (k...'!M36</f>
        <v>0</v>
      </c>
      <c r="AZ89" s="99">
        <f>'13 - SO 102 - Chodníky (k...'!H33</f>
        <v>0</v>
      </c>
      <c r="BA89" s="99">
        <f>'13 - SO 102 - Chodníky (k...'!H34</f>
        <v>0</v>
      </c>
      <c r="BB89" s="99">
        <f>'13 - SO 102 - Chodníky (k...'!H35</f>
        <v>0</v>
      </c>
      <c r="BC89" s="99">
        <f>'13 - SO 102 - Chodníky (k...'!H36</f>
        <v>0</v>
      </c>
      <c r="BD89" s="101">
        <f>'13 - SO 102 - Chodníky (k...'!H37</f>
        <v>0</v>
      </c>
      <c r="BT89" s="102" t="s">
        <v>89</v>
      </c>
      <c r="BV89" s="102" t="s">
        <v>80</v>
      </c>
      <c r="BW89" s="102" t="s">
        <v>90</v>
      </c>
      <c r="BX89" s="102" t="s">
        <v>85</v>
      </c>
    </row>
    <row r="90" spans="1:76" s="6" customFormat="1" ht="28.5" customHeight="1">
      <c r="A90" s="94" t="s">
        <v>86</v>
      </c>
      <c r="B90" s="95"/>
      <c r="C90" s="96"/>
      <c r="D90" s="96"/>
      <c r="E90" s="162" t="s">
        <v>91</v>
      </c>
      <c r="F90" s="162"/>
      <c r="G90" s="162"/>
      <c r="H90" s="162"/>
      <c r="I90" s="162"/>
      <c r="J90" s="96"/>
      <c r="K90" s="162" t="s">
        <v>92</v>
      </c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3">
        <f>'14a - SO 103a - Autobusov...'!M31</f>
        <v>0</v>
      </c>
      <c r="AH90" s="164"/>
      <c r="AI90" s="164"/>
      <c r="AJ90" s="164"/>
      <c r="AK90" s="164"/>
      <c r="AL90" s="164"/>
      <c r="AM90" s="164"/>
      <c r="AN90" s="163">
        <f t="shared" si="0"/>
        <v>0</v>
      </c>
      <c r="AO90" s="164"/>
      <c r="AP90" s="164"/>
      <c r="AQ90" s="97"/>
      <c r="AS90" s="98">
        <f>'14a - SO 103a - Autobusov...'!M29</f>
        <v>0</v>
      </c>
      <c r="AT90" s="99">
        <f t="shared" si="1"/>
        <v>0</v>
      </c>
      <c r="AU90" s="100">
        <f>'14a - SO 103a - Autobusov...'!W119</f>
        <v>346.01175700000005</v>
      </c>
      <c r="AV90" s="99">
        <f>'14a - SO 103a - Autobusov...'!M33</f>
        <v>0</v>
      </c>
      <c r="AW90" s="99">
        <f>'14a - SO 103a - Autobusov...'!M34</f>
        <v>0</v>
      </c>
      <c r="AX90" s="99">
        <f>'14a - SO 103a - Autobusov...'!M35</f>
        <v>0</v>
      </c>
      <c r="AY90" s="99">
        <f>'14a - SO 103a - Autobusov...'!M36</f>
        <v>0</v>
      </c>
      <c r="AZ90" s="99">
        <f>'14a - SO 103a - Autobusov...'!H33</f>
        <v>0</v>
      </c>
      <c r="BA90" s="99">
        <f>'14a - SO 103a - Autobusov...'!H34</f>
        <v>0</v>
      </c>
      <c r="BB90" s="99">
        <f>'14a - SO 103a - Autobusov...'!H35</f>
        <v>0</v>
      </c>
      <c r="BC90" s="99">
        <f>'14a - SO 103a - Autobusov...'!H36</f>
        <v>0</v>
      </c>
      <c r="BD90" s="101">
        <f>'14a - SO 103a - Autobusov...'!H37</f>
        <v>0</v>
      </c>
      <c r="BT90" s="102" t="s">
        <v>89</v>
      </c>
      <c r="BV90" s="102" t="s">
        <v>80</v>
      </c>
      <c r="BW90" s="102" t="s">
        <v>93</v>
      </c>
      <c r="BX90" s="102" t="s">
        <v>85</v>
      </c>
    </row>
    <row r="91" spans="1:76" s="6" customFormat="1" ht="28.5" customHeight="1">
      <c r="A91" s="94" t="s">
        <v>86</v>
      </c>
      <c r="B91" s="95"/>
      <c r="C91" s="96"/>
      <c r="D91" s="96"/>
      <c r="E91" s="162" t="s">
        <v>94</v>
      </c>
      <c r="F91" s="162"/>
      <c r="G91" s="162"/>
      <c r="H91" s="162"/>
      <c r="I91" s="162"/>
      <c r="J91" s="96"/>
      <c r="K91" s="162" t="s">
        <v>95</v>
      </c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3">
        <f>'14b - SO 103b - Autobusov...'!M31</f>
        <v>0</v>
      </c>
      <c r="AH91" s="164"/>
      <c r="AI91" s="164"/>
      <c r="AJ91" s="164"/>
      <c r="AK91" s="164"/>
      <c r="AL91" s="164"/>
      <c r="AM91" s="164"/>
      <c r="AN91" s="163">
        <f t="shared" si="0"/>
        <v>0</v>
      </c>
      <c r="AO91" s="164"/>
      <c r="AP91" s="164"/>
      <c r="AQ91" s="97"/>
      <c r="AS91" s="98">
        <f>'14b - SO 103b - Autobusov...'!M29</f>
        <v>0</v>
      </c>
      <c r="AT91" s="99">
        <f t="shared" si="1"/>
        <v>0</v>
      </c>
      <c r="AU91" s="100">
        <f>'14b - SO 103b - Autobusov...'!W119</f>
        <v>655.49147</v>
      </c>
      <c r="AV91" s="99">
        <f>'14b - SO 103b - Autobusov...'!M33</f>
        <v>0</v>
      </c>
      <c r="AW91" s="99">
        <f>'14b - SO 103b - Autobusov...'!M34</f>
        <v>0</v>
      </c>
      <c r="AX91" s="99">
        <f>'14b - SO 103b - Autobusov...'!M35</f>
        <v>0</v>
      </c>
      <c r="AY91" s="99">
        <f>'14b - SO 103b - Autobusov...'!M36</f>
        <v>0</v>
      </c>
      <c r="AZ91" s="99">
        <f>'14b - SO 103b - Autobusov...'!H33</f>
        <v>0</v>
      </c>
      <c r="BA91" s="99">
        <f>'14b - SO 103b - Autobusov...'!H34</f>
        <v>0</v>
      </c>
      <c r="BB91" s="99">
        <f>'14b - SO 103b - Autobusov...'!H35</f>
        <v>0</v>
      </c>
      <c r="BC91" s="99">
        <f>'14b - SO 103b - Autobusov...'!H36</f>
        <v>0</v>
      </c>
      <c r="BD91" s="101">
        <f>'14b - SO 103b - Autobusov...'!H37</f>
        <v>0</v>
      </c>
      <c r="BT91" s="102" t="s">
        <v>89</v>
      </c>
      <c r="BV91" s="102" t="s">
        <v>80</v>
      </c>
      <c r="BW91" s="102" t="s">
        <v>96</v>
      </c>
      <c r="BX91" s="102" t="s">
        <v>85</v>
      </c>
    </row>
    <row r="92" spans="1:76" s="6" customFormat="1" ht="28.5" customHeight="1">
      <c r="A92" s="94" t="s">
        <v>86</v>
      </c>
      <c r="B92" s="95"/>
      <c r="C92" s="96"/>
      <c r="D92" s="96"/>
      <c r="E92" s="162" t="s">
        <v>97</v>
      </c>
      <c r="F92" s="162"/>
      <c r="G92" s="162"/>
      <c r="H92" s="162"/>
      <c r="I92" s="162"/>
      <c r="J92" s="96"/>
      <c r="K92" s="162" t="s">
        <v>98</v>
      </c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3">
        <f>'18 - SO 302 - Odvodnění d...'!M31</f>
        <v>0</v>
      </c>
      <c r="AH92" s="164"/>
      <c r="AI92" s="164"/>
      <c r="AJ92" s="164"/>
      <c r="AK92" s="164"/>
      <c r="AL92" s="164"/>
      <c r="AM92" s="164"/>
      <c r="AN92" s="163">
        <f t="shared" si="0"/>
        <v>0</v>
      </c>
      <c r="AO92" s="164"/>
      <c r="AP92" s="164"/>
      <c r="AQ92" s="97"/>
      <c r="AS92" s="98">
        <f>'18 - SO 302 - Odvodnění d...'!M29</f>
        <v>0</v>
      </c>
      <c r="AT92" s="99">
        <f t="shared" si="1"/>
        <v>0</v>
      </c>
      <c r="AU92" s="100">
        <f>'18 - SO 302 - Odvodnění d...'!W116</f>
        <v>209.06236599999997</v>
      </c>
      <c r="AV92" s="99">
        <f>'18 - SO 302 - Odvodnění d...'!M33</f>
        <v>0</v>
      </c>
      <c r="AW92" s="99">
        <f>'18 - SO 302 - Odvodnění d...'!M34</f>
        <v>0</v>
      </c>
      <c r="AX92" s="99">
        <f>'18 - SO 302 - Odvodnění d...'!M35</f>
        <v>0</v>
      </c>
      <c r="AY92" s="99">
        <f>'18 - SO 302 - Odvodnění d...'!M36</f>
        <v>0</v>
      </c>
      <c r="AZ92" s="99">
        <f>'18 - SO 302 - Odvodnění d...'!H33</f>
        <v>0</v>
      </c>
      <c r="BA92" s="99">
        <f>'18 - SO 302 - Odvodnění d...'!H34</f>
        <v>0</v>
      </c>
      <c r="BB92" s="99">
        <f>'18 - SO 302 - Odvodnění d...'!H35</f>
        <v>0</v>
      </c>
      <c r="BC92" s="99">
        <f>'18 - SO 302 - Odvodnění d...'!H36</f>
        <v>0</v>
      </c>
      <c r="BD92" s="101">
        <f>'18 - SO 302 - Odvodnění d...'!H37</f>
        <v>0</v>
      </c>
      <c r="BT92" s="102" t="s">
        <v>89</v>
      </c>
      <c r="BV92" s="102" t="s">
        <v>80</v>
      </c>
      <c r="BW92" s="102" t="s">
        <v>99</v>
      </c>
      <c r="BX92" s="102" t="s">
        <v>85</v>
      </c>
    </row>
    <row r="93" spans="1:76" s="6" customFormat="1" ht="28.5" customHeight="1">
      <c r="A93" s="94" t="s">
        <v>86</v>
      </c>
      <c r="B93" s="95"/>
      <c r="C93" s="96"/>
      <c r="D93" s="96"/>
      <c r="E93" s="162" t="s">
        <v>100</v>
      </c>
      <c r="F93" s="162"/>
      <c r="G93" s="162"/>
      <c r="H93" s="162"/>
      <c r="I93" s="162"/>
      <c r="J93" s="96"/>
      <c r="K93" s="162" t="s">
        <v>101</v>
      </c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3">
        <f>'42 - SO 402 - Veřejné osv...'!M31</f>
        <v>0</v>
      </c>
      <c r="AH93" s="164"/>
      <c r="AI93" s="164"/>
      <c r="AJ93" s="164"/>
      <c r="AK93" s="164"/>
      <c r="AL93" s="164"/>
      <c r="AM93" s="164"/>
      <c r="AN93" s="163">
        <f t="shared" si="0"/>
        <v>0</v>
      </c>
      <c r="AO93" s="164"/>
      <c r="AP93" s="164"/>
      <c r="AQ93" s="97"/>
      <c r="AS93" s="98">
        <f>'42 - SO 402 - Veřejné osv...'!M29</f>
        <v>0</v>
      </c>
      <c r="AT93" s="99">
        <f t="shared" si="1"/>
        <v>0</v>
      </c>
      <c r="AU93" s="100">
        <f>'42 - SO 402 - Veřejné osv...'!W114</f>
        <v>1701.0402000000001</v>
      </c>
      <c r="AV93" s="99">
        <f>'42 - SO 402 - Veřejné osv...'!M33</f>
        <v>0</v>
      </c>
      <c r="AW93" s="99">
        <f>'42 - SO 402 - Veřejné osv...'!M34</f>
        <v>0</v>
      </c>
      <c r="AX93" s="99">
        <f>'42 - SO 402 - Veřejné osv...'!M35</f>
        <v>0</v>
      </c>
      <c r="AY93" s="99">
        <f>'42 - SO 402 - Veřejné osv...'!M36</f>
        <v>0</v>
      </c>
      <c r="AZ93" s="99">
        <f>'42 - SO 402 - Veřejné osv...'!H33</f>
        <v>0</v>
      </c>
      <c r="BA93" s="99">
        <f>'42 - SO 402 - Veřejné osv...'!H34</f>
        <v>0</v>
      </c>
      <c r="BB93" s="99">
        <f>'42 - SO 402 - Veřejné osv...'!H35</f>
        <v>0</v>
      </c>
      <c r="BC93" s="99">
        <f>'42 - SO 402 - Veřejné osv...'!H36</f>
        <v>0</v>
      </c>
      <c r="BD93" s="101">
        <f>'42 - SO 402 - Veřejné osv...'!H37</f>
        <v>0</v>
      </c>
      <c r="BT93" s="102" t="s">
        <v>89</v>
      </c>
      <c r="BV93" s="102" t="s">
        <v>80</v>
      </c>
      <c r="BW93" s="102" t="s">
        <v>102</v>
      </c>
      <c r="BX93" s="102" t="s">
        <v>85</v>
      </c>
    </row>
    <row r="94" spans="1:76" s="6" customFormat="1" ht="28.5" customHeight="1">
      <c r="A94" s="94" t="s">
        <v>86</v>
      </c>
      <c r="B94" s="95"/>
      <c r="C94" s="96"/>
      <c r="D94" s="96"/>
      <c r="E94" s="162" t="s">
        <v>103</v>
      </c>
      <c r="F94" s="162"/>
      <c r="G94" s="162"/>
      <c r="H94" s="162"/>
      <c r="I94" s="162"/>
      <c r="J94" s="96"/>
      <c r="K94" s="162" t="s">
        <v>104</v>
      </c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3">
        <f>'45 - SO 405 - Světelná si...'!M31</f>
        <v>0</v>
      </c>
      <c r="AH94" s="164"/>
      <c r="AI94" s="164"/>
      <c r="AJ94" s="164"/>
      <c r="AK94" s="164"/>
      <c r="AL94" s="164"/>
      <c r="AM94" s="164"/>
      <c r="AN94" s="163">
        <f t="shared" si="0"/>
        <v>0</v>
      </c>
      <c r="AO94" s="164"/>
      <c r="AP94" s="164"/>
      <c r="AQ94" s="97"/>
      <c r="AS94" s="98">
        <f>'45 - SO 405 - Světelná si...'!M29</f>
        <v>0</v>
      </c>
      <c r="AT94" s="99">
        <f t="shared" si="1"/>
        <v>0</v>
      </c>
      <c r="AU94" s="100">
        <f>'45 - SO 405 - Světelná si...'!W125</f>
        <v>586.016135</v>
      </c>
      <c r="AV94" s="99">
        <f>'45 - SO 405 - Světelná si...'!M33</f>
        <v>0</v>
      </c>
      <c r="AW94" s="99">
        <f>'45 - SO 405 - Světelná si...'!M34</f>
        <v>0</v>
      </c>
      <c r="AX94" s="99">
        <f>'45 - SO 405 - Světelná si...'!M35</f>
        <v>0</v>
      </c>
      <c r="AY94" s="99">
        <f>'45 - SO 405 - Světelná si...'!M36</f>
        <v>0</v>
      </c>
      <c r="AZ94" s="99">
        <f>'45 - SO 405 - Světelná si...'!H33</f>
        <v>0</v>
      </c>
      <c r="BA94" s="99">
        <f>'45 - SO 405 - Světelná si...'!H34</f>
        <v>0</v>
      </c>
      <c r="BB94" s="99">
        <f>'45 - SO 405 - Světelná si...'!H35</f>
        <v>0</v>
      </c>
      <c r="BC94" s="99">
        <f>'45 - SO 405 - Světelná si...'!H36</f>
        <v>0</v>
      </c>
      <c r="BD94" s="101">
        <f>'45 - SO 405 - Světelná si...'!H37</f>
        <v>0</v>
      </c>
      <c r="BT94" s="102" t="s">
        <v>89</v>
      </c>
      <c r="BV94" s="102" t="s">
        <v>80</v>
      </c>
      <c r="BW94" s="102" t="s">
        <v>105</v>
      </c>
      <c r="BX94" s="102" t="s">
        <v>85</v>
      </c>
    </row>
    <row r="95" spans="1:76" s="6" customFormat="1" ht="16.5" customHeight="1">
      <c r="A95" s="94" t="s">
        <v>86</v>
      </c>
      <c r="B95" s="95"/>
      <c r="C95" s="96"/>
      <c r="D95" s="96"/>
      <c r="E95" s="162" t="s">
        <v>106</v>
      </c>
      <c r="F95" s="162"/>
      <c r="G95" s="162"/>
      <c r="H95" s="162"/>
      <c r="I95" s="162"/>
      <c r="J95" s="96"/>
      <c r="K95" s="162" t="s">
        <v>107</v>
      </c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3">
        <f>'VRN - Vedlejší a ostatní ...'!M31</f>
        <v>0</v>
      </c>
      <c r="AH95" s="164"/>
      <c r="AI95" s="164"/>
      <c r="AJ95" s="164"/>
      <c r="AK95" s="164"/>
      <c r="AL95" s="164"/>
      <c r="AM95" s="164"/>
      <c r="AN95" s="163">
        <f t="shared" si="0"/>
        <v>0</v>
      </c>
      <c r="AO95" s="164"/>
      <c r="AP95" s="164"/>
      <c r="AQ95" s="97"/>
      <c r="AS95" s="98">
        <f>'VRN - Vedlejší a ostatní ...'!M29</f>
        <v>0</v>
      </c>
      <c r="AT95" s="99">
        <f t="shared" si="1"/>
        <v>0</v>
      </c>
      <c r="AU95" s="100">
        <f>'VRN - Vedlejší a ostatní ...'!W118</f>
        <v>0</v>
      </c>
      <c r="AV95" s="99">
        <f>'VRN - Vedlejší a ostatní ...'!M33</f>
        <v>0</v>
      </c>
      <c r="AW95" s="99">
        <f>'VRN - Vedlejší a ostatní ...'!M34</f>
        <v>0</v>
      </c>
      <c r="AX95" s="99">
        <f>'VRN - Vedlejší a ostatní ...'!M35</f>
        <v>0</v>
      </c>
      <c r="AY95" s="99">
        <f>'VRN - Vedlejší a ostatní ...'!M36</f>
        <v>0</v>
      </c>
      <c r="AZ95" s="99">
        <f>'VRN - Vedlejší a ostatní ...'!H33</f>
        <v>0</v>
      </c>
      <c r="BA95" s="99">
        <f>'VRN - Vedlejší a ostatní ...'!H34</f>
        <v>0</v>
      </c>
      <c r="BB95" s="99">
        <f>'VRN - Vedlejší a ostatní ...'!H35</f>
        <v>0</v>
      </c>
      <c r="BC95" s="99">
        <f>'VRN - Vedlejší a ostatní ...'!H36</f>
        <v>0</v>
      </c>
      <c r="BD95" s="101">
        <f>'VRN - Vedlejší a ostatní ...'!H37</f>
        <v>0</v>
      </c>
      <c r="BT95" s="102" t="s">
        <v>89</v>
      </c>
      <c r="BV95" s="102" t="s">
        <v>80</v>
      </c>
      <c r="BW95" s="102" t="s">
        <v>108</v>
      </c>
      <c r="BX95" s="102" t="s">
        <v>85</v>
      </c>
    </row>
    <row r="96" spans="2:76" s="5" customFormat="1" ht="16.5" customHeight="1">
      <c r="B96" s="85"/>
      <c r="C96" s="86"/>
      <c r="D96" s="173" t="s">
        <v>89</v>
      </c>
      <c r="E96" s="173"/>
      <c r="F96" s="173"/>
      <c r="G96" s="173"/>
      <c r="H96" s="173"/>
      <c r="I96" s="87"/>
      <c r="J96" s="173" t="s">
        <v>109</v>
      </c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67">
        <f>ROUND(SUM(AG97:AG100),2)</f>
        <v>0</v>
      </c>
      <c r="AH96" s="166"/>
      <c r="AI96" s="166"/>
      <c r="AJ96" s="166"/>
      <c r="AK96" s="166"/>
      <c r="AL96" s="166"/>
      <c r="AM96" s="166"/>
      <c r="AN96" s="165">
        <f t="shared" si="0"/>
        <v>0</v>
      </c>
      <c r="AO96" s="166"/>
      <c r="AP96" s="166"/>
      <c r="AQ96" s="88"/>
      <c r="AS96" s="89">
        <f>ROUND(SUM(AS97:AS100),2)</f>
        <v>0</v>
      </c>
      <c r="AT96" s="90">
        <f t="shared" si="1"/>
        <v>0</v>
      </c>
      <c r="AU96" s="91">
        <f>ROUND(SUM(AU97:AU100),5)</f>
        <v>562.40516</v>
      </c>
      <c r="AV96" s="90">
        <f>ROUND(AZ96*L31,2)</f>
        <v>0</v>
      </c>
      <c r="AW96" s="90">
        <f>ROUND(BA96*L32,2)</f>
        <v>0</v>
      </c>
      <c r="AX96" s="90">
        <f>ROUND(BB96*L31,2)</f>
        <v>0</v>
      </c>
      <c r="AY96" s="90">
        <f>ROUND(BC96*L32,2)</f>
        <v>0</v>
      </c>
      <c r="AZ96" s="90">
        <f>ROUND(SUM(AZ97:AZ100),2)</f>
        <v>0</v>
      </c>
      <c r="BA96" s="90">
        <f>ROUND(SUM(BA97:BA100),2)</f>
        <v>0</v>
      </c>
      <c r="BB96" s="90">
        <f>ROUND(SUM(BB97:BB100),2)</f>
        <v>0</v>
      </c>
      <c r="BC96" s="90">
        <f>ROUND(SUM(BC97:BC100),2)</f>
        <v>0</v>
      </c>
      <c r="BD96" s="92">
        <f>ROUND(SUM(BD97:BD100),2)</f>
        <v>0</v>
      </c>
      <c r="BS96" s="93" t="s">
        <v>77</v>
      </c>
      <c r="BT96" s="93" t="s">
        <v>83</v>
      </c>
      <c r="BU96" s="93" t="s">
        <v>79</v>
      </c>
      <c r="BV96" s="93" t="s">
        <v>80</v>
      </c>
      <c r="BW96" s="93" t="s">
        <v>110</v>
      </c>
      <c r="BX96" s="93" t="s">
        <v>81</v>
      </c>
    </row>
    <row r="97" spans="1:76" s="6" customFormat="1" ht="28.5" customHeight="1">
      <c r="A97" s="94" t="s">
        <v>86</v>
      </c>
      <c r="B97" s="95"/>
      <c r="C97" s="96"/>
      <c r="D97" s="96"/>
      <c r="E97" s="162" t="s">
        <v>111</v>
      </c>
      <c r="F97" s="162"/>
      <c r="G97" s="162"/>
      <c r="H97" s="162"/>
      <c r="I97" s="162"/>
      <c r="J97" s="96"/>
      <c r="K97" s="162" t="s">
        <v>112</v>
      </c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3">
        <f>'23 - SO 102 - Chodníky (k...'!M31</f>
        <v>0</v>
      </c>
      <c r="AH97" s="164"/>
      <c r="AI97" s="164"/>
      <c r="AJ97" s="164"/>
      <c r="AK97" s="164"/>
      <c r="AL97" s="164"/>
      <c r="AM97" s="164"/>
      <c r="AN97" s="163">
        <f t="shared" si="0"/>
        <v>0</v>
      </c>
      <c r="AO97" s="164"/>
      <c r="AP97" s="164"/>
      <c r="AQ97" s="97"/>
      <c r="AS97" s="98">
        <f>'23 - SO 102 - Chodníky (k...'!M29</f>
        <v>0</v>
      </c>
      <c r="AT97" s="99">
        <f t="shared" si="1"/>
        <v>0</v>
      </c>
      <c r="AU97" s="100">
        <f>'23 - SO 102 - Chodníky (k...'!W123</f>
        <v>472.91635299999996</v>
      </c>
      <c r="AV97" s="99">
        <f>'23 - SO 102 - Chodníky (k...'!M33</f>
        <v>0</v>
      </c>
      <c r="AW97" s="99">
        <f>'23 - SO 102 - Chodníky (k...'!M34</f>
        <v>0</v>
      </c>
      <c r="AX97" s="99">
        <f>'23 - SO 102 - Chodníky (k...'!M35</f>
        <v>0</v>
      </c>
      <c r="AY97" s="99">
        <f>'23 - SO 102 - Chodníky (k...'!M36</f>
        <v>0</v>
      </c>
      <c r="AZ97" s="99">
        <f>'23 - SO 102 - Chodníky (k...'!H33</f>
        <v>0</v>
      </c>
      <c r="BA97" s="99">
        <f>'23 - SO 102 - Chodníky (k...'!H34</f>
        <v>0</v>
      </c>
      <c r="BB97" s="99">
        <f>'23 - SO 102 - Chodníky (k...'!H35</f>
        <v>0</v>
      </c>
      <c r="BC97" s="99">
        <f>'23 - SO 102 - Chodníky (k...'!H36</f>
        <v>0</v>
      </c>
      <c r="BD97" s="101">
        <f>'23 - SO 102 - Chodníky (k...'!H37</f>
        <v>0</v>
      </c>
      <c r="BT97" s="102" t="s">
        <v>89</v>
      </c>
      <c r="BV97" s="102" t="s">
        <v>80</v>
      </c>
      <c r="BW97" s="102" t="s">
        <v>113</v>
      </c>
      <c r="BX97" s="102" t="s">
        <v>110</v>
      </c>
    </row>
    <row r="98" spans="1:76" s="6" customFormat="1" ht="42.75" customHeight="1">
      <c r="A98" s="94" t="s">
        <v>86</v>
      </c>
      <c r="B98" s="95"/>
      <c r="C98" s="96"/>
      <c r="D98" s="96"/>
      <c r="E98" s="162" t="s">
        <v>114</v>
      </c>
      <c r="F98" s="162"/>
      <c r="G98" s="162"/>
      <c r="H98" s="162"/>
      <c r="I98" s="162"/>
      <c r="J98" s="96"/>
      <c r="K98" s="162" t="s">
        <v>115</v>
      </c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3">
        <f>'24 - SO 103a - Autobusové...'!M31</f>
        <v>0</v>
      </c>
      <c r="AH98" s="164"/>
      <c r="AI98" s="164"/>
      <c r="AJ98" s="164"/>
      <c r="AK98" s="164"/>
      <c r="AL98" s="164"/>
      <c r="AM98" s="164"/>
      <c r="AN98" s="163">
        <f t="shared" si="0"/>
        <v>0</v>
      </c>
      <c r="AO98" s="164"/>
      <c r="AP98" s="164"/>
      <c r="AQ98" s="97"/>
      <c r="AS98" s="98">
        <f>'24 - SO 103a - Autobusové...'!M29</f>
        <v>0</v>
      </c>
      <c r="AT98" s="99">
        <f t="shared" si="1"/>
        <v>0</v>
      </c>
      <c r="AU98" s="100">
        <f>'24 - SO 103a - Autobusové...'!W114</f>
        <v>4.308794</v>
      </c>
      <c r="AV98" s="99">
        <f>'24 - SO 103a - Autobusové...'!M33</f>
        <v>0</v>
      </c>
      <c r="AW98" s="99">
        <f>'24 - SO 103a - Autobusové...'!M34</f>
        <v>0</v>
      </c>
      <c r="AX98" s="99">
        <f>'24 - SO 103a - Autobusové...'!M35</f>
        <v>0</v>
      </c>
      <c r="AY98" s="99">
        <f>'24 - SO 103a - Autobusové...'!M36</f>
        <v>0</v>
      </c>
      <c r="AZ98" s="99">
        <f>'24 - SO 103a - Autobusové...'!H33</f>
        <v>0</v>
      </c>
      <c r="BA98" s="99">
        <f>'24 - SO 103a - Autobusové...'!H34</f>
        <v>0</v>
      </c>
      <c r="BB98" s="99">
        <f>'24 - SO 103a - Autobusové...'!H35</f>
        <v>0</v>
      </c>
      <c r="BC98" s="99">
        <f>'24 - SO 103a - Autobusové...'!H36</f>
        <v>0</v>
      </c>
      <c r="BD98" s="101">
        <f>'24 - SO 103a - Autobusové...'!H37</f>
        <v>0</v>
      </c>
      <c r="BT98" s="102" t="s">
        <v>89</v>
      </c>
      <c r="BV98" s="102" t="s">
        <v>80</v>
      </c>
      <c r="BW98" s="102" t="s">
        <v>116</v>
      </c>
      <c r="BX98" s="102" t="s">
        <v>110</v>
      </c>
    </row>
    <row r="99" spans="1:76" s="6" customFormat="1" ht="28.5" customHeight="1">
      <c r="A99" s="94" t="s">
        <v>86</v>
      </c>
      <c r="B99" s="95"/>
      <c r="C99" s="96"/>
      <c r="D99" s="96"/>
      <c r="E99" s="162" t="s">
        <v>117</v>
      </c>
      <c r="F99" s="162"/>
      <c r="G99" s="162"/>
      <c r="H99" s="162"/>
      <c r="I99" s="162"/>
      <c r="J99" s="96"/>
      <c r="K99" s="162" t="s">
        <v>118</v>
      </c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3">
        <f>'25 - SO 103b - Autobusové...'!M31</f>
        <v>0</v>
      </c>
      <c r="AH99" s="164"/>
      <c r="AI99" s="164"/>
      <c r="AJ99" s="164"/>
      <c r="AK99" s="164"/>
      <c r="AL99" s="164"/>
      <c r="AM99" s="164"/>
      <c r="AN99" s="163">
        <f t="shared" si="0"/>
        <v>0</v>
      </c>
      <c r="AO99" s="164"/>
      <c r="AP99" s="164"/>
      <c r="AQ99" s="97"/>
      <c r="AS99" s="98">
        <f>'25 - SO 103b - Autobusové...'!M29</f>
        <v>0</v>
      </c>
      <c r="AT99" s="99">
        <f t="shared" si="1"/>
        <v>0</v>
      </c>
      <c r="AU99" s="100">
        <f>'25 - SO 103b - Autobusové...'!W114</f>
        <v>2.872397</v>
      </c>
      <c r="AV99" s="99">
        <f>'25 - SO 103b - Autobusové...'!M33</f>
        <v>0</v>
      </c>
      <c r="AW99" s="99">
        <f>'25 - SO 103b - Autobusové...'!M34</f>
        <v>0</v>
      </c>
      <c r="AX99" s="99">
        <f>'25 - SO 103b - Autobusové...'!M35</f>
        <v>0</v>
      </c>
      <c r="AY99" s="99">
        <f>'25 - SO 103b - Autobusové...'!M36</f>
        <v>0</v>
      </c>
      <c r="AZ99" s="99">
        <f>'25 - SO 103b - Autobusové...'!H33</f>
        <v>0</v>
      </c>
      <c r="BA99" s="99">
        <f>'25 - SO 103b - Autobusové...'!H34</f>
        <v>0</v>
      </c>
      <c r="BB99" s="99">
        <f>'25 - SO 103b - Autobusové...'!H35</f>
        <v>0</v>
      </c>
      <c r="BC99" s="99">
        <f>'25 - SO 103b - Autobusové...'!H36</f>
        <v>0</v>
      </c>
      <c r="BD99" s="101">
        <f>'25 - SO 103b - Autobusové...'!H37</f>
        <v>0</v>
      </c>
      <c r="BT99" s="102" t="s">
        <v>89</v>
      </c>
      <c r="BV99" s="102" t="s">
        <v>80</v>
      </c>
      <c r="BW99" s="102" t="s">
        <v>119</v>
      </c>
      <c r="BX99" s="102" t="s">
        <v>110</v>
      </c>
    </row>
    <row r="100" spans="1:76" s="6" customFormat="1" ht="28.5" customHeight="1">
      <c r="A100" s="94" t="s">
        <v>86</v>
      </c>
      <c r="B100" s="95"/>
      <c r="C100" s="96"/>
      <c r="D100" s="96"/>
      <c r="E100" s="162" t="s">
        <v>120</v>
      </c>
      <c r="F100" s="162"/>
      <c r="G100" s="162"/>
      <c r="H100" s="162"/>
      <c r="I100" s="162"/>
      <c r="J100" s="96"/>
      <c r="K100" s="162" t="s">
        <v>121</v>
      </c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3">
        <f>'28 - SO 302 - Odvodnění d...'!M31</f>
        <v>0</v>
      </c>
      <c r="AH100" s="164"/>
      <c r="AI100" s="164"/>
      <c r="AJ100" s="164"/>
      <c r="AK100" s="164"/>
      <c r="AL100" s="164"/>
      <c r="AM100" s="164"/>
      <c r="AN100" s="163">
        <f t="shared" si="0"/>
        <v>0</v>
      </c>
      <c r="AO100" s="164"/>
      <c r="AP100" s="164"/>
      <c r="AQ100" s="97"/>
      <c r="AS100" s="103">
        <f>'28 - SO 302 - Odvodnění d...'!M29</f>
        <v>0</v>
      </c>
      <c r="AT100" s="104">
        <f t="shared" si="1"/>
        <v>0</v>
      </c>
      <c r="AU100" s="105">
        <f>'28 - SO 302 - Odvodnění d...'!W117</f>
        <v>82.307616</v>
      </c>
      <c r="AV100" s="104">
        <f>'28 - SO 302 - Odvodnění d...'!M33</f>
        <v>0</v>
      </c>
      <c r="AW100" s="104">
        <f>'28 - SO 302 - Odvodnění d...'!M34</f>
        <v>0</v>
      </c>
      <c r="AX100" s="104">
        <f>'28 - SO 302 - Odvodnění d...'!M35</f>
        <v>0</v>
      </c>
      <c r="AY100" s="104">
        <f>'28 - SO 302 - Odvodnění d...'!M36</f>
        <v>0</v>
      </c>
      <c r="AZ100" s="104">
        <f>'28 - SO 302 - Odvodnění d...'!H33</f>
        <v>0</v>
      </c>
      <c r="BA100" s="104">
        <f>'28 - SO 302 - Odvodnění d...'!H34</f>
        <v>0</v>
      </c>
      <c r="BB100" s="104">
        <f>'28 - SO 302 - Odvodnění d...'!H35</f>
        <v>0</v>
      </c>
      <c r="BC100" s="104">
        <f>'28 - SO 302 - Odvodnění d...'!H36</f>
        <v>0</v>
      </c>
      <c r="BD100" s="106">
        <f>'28 - SO 302 - Odvodnění d...'!H37</f>
        <v>0</v>
      </c>
      <c r="BT100" s="102" t="s">
        <v>89</v>
      </c>
      <c r="BV100" s="102" t="s">
        <v>80</v>
      </c>
      <c r="BW100" s="102" t="s">
        <v>122</v>
      </c>
      <c r="BX100" s="102" t="s">
        <v>110</v>
      </c>
    </row>
    <row r="101" spans="2:43" ht="13.5"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4"/>
    </row>
    <row r="102" spans="2:48" s="1" customFormat="1" ht="30" customHeight="1">
      <c r="B102" s="32"/>
      <c r="C102" s="77" t="s">
        <v>123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168">
        <v>0</v>
      </c>
      <c r="AH102" s="168"/>
      <c r="AI102" s="168"/>
      <c r="AJ102" s="168"/>
      <c r="AK102" s="168"/>
      <c r="AL102" s="168"/>
      <c r="AM102" s="168"/>
      <c r="AN102" s="168">
        <v>0</v>
      </c>
      <c r="AO102" s="168"/>
      <c r="AP102" s="168"/>
      <c r="AQ102" s="34"/>
      <c r="AS102" s="73" t="s">
        <v>124</v>
      </c>
      <c r="AT102" s="74" t="s">
        <v>125</v>
      </c>
      <c r="AU102" s="74" t="s">
        <v>42</v>
      </c>
      <c r="AV102" s="75" t="s">
        <v>65</v>
      </c>
    </row>
    <row r="103" spans="2:48" s="1" customFormat="1" ht="10.8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4"/>
      <c r="AS103" s="107"/>
      <c r="AT103" s="53"/>
      <c r="AU103" s="53"/>
      <c r="AV103" s="55"/>
    </row>
    <row r="104" spans="2:43" s="1" customFormat="1" ht="30" customHeight="1">
      <c r="B104" s="32"/>
      <c r="C104" s="108" t="s">
        <v>126</v>
      </c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69">
        <f>ROUND(AG87+AG102,2)</f>
        <v>0</v>
      </c>
      <c r="AH104" s="169"/>
      <c r="AI104" s="169"/>
      <c r="AJ104" s="169"/>
      <c r="AK104" s="169"/>
      <c r="AL104" s="169"/>
      <c r="AM104" s="169"/>
      <c r="AN104" s="169">
        <f>AN87+AN102</f>
        <v>0</v>
      </c>
      <c r="AO104" s="169"/>
      <c r="AP104" s="169"/>
      <c r="AQ104" s="34"/>
    </row>
    <row r="105" spans="2:43" s="1" customFormat="1" ht="6.9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8"/>
    </row>
  </sheetData>
  <mergeCells count="93">
    <mergeCell ref="AR2:BE2"/>
    <mergeCell ref="L35:O35"/>
    <mergeCell ref="L33:O33"/>
    <mergeCell ref="L31:O31"/>
    <mergeCell ref="L32:O32"/>
    <mergeCell ref="L34:O34"/>
    <mergeCell ref="AN90:AP90"/>
    <mergeCell ref="AN91:AP91"/>
    <mergeCell ref="AN92:AP92"/>
    <mergeCell ref="AN94:AP94"/>
    <mergeCell ref="C2:AP2"/>
    <mergeCell ref="C4:AP4"/>
    <mergeCell ref="K5:AO5"/>
    <mergeCell ref="K6:AO6"/>
    <mergeCell ref="AN96:AP96"/>
    <mergeCell ref="AN97:AP97"/>
    <mergeCell ref="AN98:AP98"/>
    <mergeCell ref="AN99:AP99"/>
    <mergeCell ref="AN100:AP100"/>
    <mergeCell ref="AN102:AP102"/>
    <mergeCell ref="AN104:AP104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X37:AB37"/>
    <mergeCell ref="AK37:AO37"/>
    <mergeCell ref="J88:AF88"/>
    <mergeCell ref="E95:I95"/>
    <mergeCell ref="E94:I94"/>
    <mergeCell ref="D88:H88"/>
    <mergeCell ref="E89:I89"/>
    <mergeCell ref="E90:I90"/>
    <mergeCell ref="E91:I91"/>
    <mergeCell ref="E92:I92"/>
    <mergeCell ref="E93:I93"/>
    <mergeCell ref="AM82:AP82"/>
    <mergeCell ref="AG87:AM87"/>
    <mergeCell ref="AN87:AP87"/>
    <mergeCell ref="AN95:AP95"/>
    <mergeCell ref="AN93:AP93"/>
    <mergeCell ref="D96:H96"/>
    <mergeCell ref="E97:I97"/>
    <mergeCell ref="E98:I98"/>
    <mergeCell ref="E99:I99"/>
    <mergeCell ref="E100:I100"/>
    <mergeCell ref="AS82:AT84"/>
    <mergeCell ref="AM83:AP83"/>
    <mergeCell ref="AN85:AP85"/>
    <mergeCell ref="C76:AP76"/>
    <mergeCell ref="L78:AO78"/>
    <mergeCell ref="AG100:AM100"/>
    <mergeCell ref="AG99:AM99"/>
    <mergeCell ref="AG102:AM102"/>
    <mergeCell ref="AG104:AM104"/>
    <mergeCell ref="C85:G85"/>
    <mergeCell ref="I85:AF85"/>
    <mergeCell ref="AG85:AM85"/>
    <mergeCell ref="K89:AF89"/>
    <mergeCell ref="K90:AF90"/>
    <mergeCell ref="K91:AF91"/>
    <mergeCell ref="K92:AF92"/>
    <mergeCell ref="K93:AF93"/>
    <mergeCell ref="K94:AF94"/>
    <mergeCell ref="K95:AF95"/>
    <mergeCell ref="J96:AF96"/>
    <mergeCell ref="K97:AF97"/>
    <mergeCell ref="K98:AF98"/>
    <mergeCell ref="K99:AF99"/>
    <mergeCell ref="K100:AF100"/>
    <mergeCell ref="AN89:AP89"/>
    <mergeCell ref="AN88:AP88"/>
    <mergeCell ref="AG88:AM88"/>
    <mergeCell ref="AG89:AM89"/>
    <mergeCell ref="AG90:AM90"/>
    <mergeCell ref="AG91:AM91"/>
    <mergeCell ref="AG92:AM92"/>
    <mergeCell ref="AG93:AM93"/>
    <mergeCell ref="AG94:AM94"/>
    <mergeCell ref="AG95:AM95"/>
    <mergeCell ref="AG96:AM96"/>
    <mergeCell ref="AG97:AM97"/>
    <mergeCell ref="AG98:AM98"/>
  </mergeCells>
  <hyperlinks>
    <hyperlink ref="K1:S1" location="C2" display="1) Souhrnný list stavby"/>
    <hyperlink ref="W1:AF1" location="C87" display="2) Rekapitulace objektů"/>
    <hyperlink ref="A89" location="'13 - SO 102 - Chodníky (k...'!C2" display="/"/>
    <hyperlink ref="A90" location="'14a - SO 103a - Autobusov...'!C2" display="/"/>
    <hyperlink ref="A91" location="'14b - SO 103b - Autobusov...'!C2" display="/"/>
    <hyperlink ref="A92" location="'18 - SO 302 - Odvodnění d...'!C2" display="/"/>
    <hyperlink ref="A93" location="'42 - SO 402 - Veřejné osv...'!C2" display="/"/>
    <hyperlink ref="A94" location="'45 - SO 405 - Světelná si...'!C2" display="/"/>
    <hyperlink ref="A95" location="'VRN - Vedlejší a ostatní ...'!C2" display="/"/>
    <hyperlink ref="A97" location="'23 - SO 102 - Chodníky (k...'!C2" display="/"/>
    <hyperlink ref="A98" location="'24 - SO 103a - Autobusové...'!C2" display="/"/>
    <hyperlink ref="A99" location="'25 - SO 103b - Autobusové...'!C2" display="/"/>
    <hyperlink ref="A100" location="'28 - SO 302 - Odvodnění d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124"/>
  <sheetViews>
    <sheetView showGridLines="0" workbookViewId="0" topLeftCell="A1">
      <pane ySplit="1" topLeftCell="A113" activePane="bottomLeft" state="frozen"/>
      <selection pane="bottomLeft" activeCell="L117" sqref="L117:M1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116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1296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1375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N94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ROUND((SUM(BE94:BE95)+SUM(BE114:BE123)),2)</f>
        <v>0</v>
      </c>
      <c r="I33" s="214"/>
      <c r="J33" s="214"/>
      <c r="K33" s="33"/>
      <c r="L33" s="33"/>
      <c r="M33" s="229">
        <f>ROUND(ROUND((SUM(BE94:BE95)+SUM(BE114:BE123)),2)*F33,2)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ROUND((SUM(BF94:BF95)+SUM(BF114:BF123)),2)</f>
        <v>0</v>
      </c>
      <c r="I34" s="214"/>
      <c r="J34" s="214"/>
      <c r="K34" s="33"/>
      <c r="L34" s="33"/>
      <c r="M34" s="229">
        <f>ROUND(ROUND((SUM(BF94:BF95)+SUM(BF114:BF123)),2)*F34,2)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ROUND((SUM(BG94:BG95)+SUM(BG114:BG123)),2)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ROUND((SUM(BH94:BH95)+SUM(BH114:BH123)),2)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ROUND((SUM(BI94:BI95)+SUM(BI114:BI123)),2)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1296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24 - SO 103a - Autobusové zálivy - Lomnice, zastávka - neuznatelné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Čiklová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N114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N115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145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N116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152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N122</f>
        <v>0</v>
      </c>
      <c r="O92" s="164"/>
      <c r="P92" s="164"/>
      <c r="Q92" s="164"/>
      <c r="R92" s="124"/>
    </row>
    <row r="93" spans="2:18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21" s="1" customFormat="1" ht="29.25" customHeight="1">
      <c r="B94" s="32"/>
      <c r="C94" s="117" t="s">
        <v>158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25">
        <v>0</v>
      </c>
      <c r="O94" s="226"/>
      <c r="P94" s="226"/>
      <c r="Q94" s="226"/>
      <c r="R94" s="34"/>
      <c r="T94" s="125"/>
      <c r="U94" s="126" t="s">
        <v>42</v>
      </c>
    </row>
    <row r="95" spans="2:18" s="1" customFormat="1" ht="18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18" s="1" customFormat="1" ht="29.25" customHeight="1">
      <c r="B96" s="32"/>
      <c r="C96" s="108" t="s">
        <v>126</v>
      </c>
      <c r="D96" s="109"/>
      <c r="E96" s="109"/>
      <c r="F96" s="109"/>
      <c r="G96" s="109"/>
      <c r="H96" s="109"/>
      <c r="I96" s="109"/>
      <c r="J96" s="109"/>
      <c r="K96" s="109"/>
      <c r="L96" s="169">
        <f>ROUND(SUM(N89+N94),2)</f>
        <v>0</v>
      </c>
      <c r="M96" s="169"/>
      <c r="N96" s="169"/>
      <c r="O96" s="169"/>
      <c r="P96" s="169"/>
      <c r="Q96" s="169"/>
      <c r="R96" s="34"/>
    </row>
    <row r="97" spans="2:18" s="1" customFormat="1" ht="6.9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/>
    </row>
    <row r="101" spans="2:18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2" spans="2:18" s="1" customFormat="1" ht="36.9" customHeight="1">
      <c r="B102" s="32"/>
      <c r="C102" s="180" t="s">
        <v>159</v>
      </c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34"/>
    </row>
    <row r="103" spans="2:18" s="1" customFormat="1" ht="6.9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30" customHeight="1">
      <c r="B104" s="32"/>
      <c r="C104" s="29" t="s">
        <v>17</v>
      </c>
      <c r="D104" s="33"/>
      <c r="E104" s="33"/>
      <c r="F104" s="212" t="str">
        <f>F6</f>
        <v>Smíšená stezka a chodníky - etapa II - Chodníky a nástupiště</v>
      </c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33"/>
      <c r="R104" s="34"/>
    </row>
    <row r="105" spans="2:18" ht="30" customHeight="1">
      <c r="B105" s="23"/>
      <c r="C105" s="29" t="s">
        <v>133</v>
      </c>
      <c r="D105" s="25"/>
      <c r="E105" s="25"/>
      <c r="F105" s="212" t="s">
        <v>1296</v>
      </c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25"/>
      <c r="R105" s="24"/>
    </row>
    <row r="106" spans="2:18" s="1" customFormat="1" ht="36.9" customHeight="1">
      <c r="B106" s="32"/>
      <c r="C106" s="66" t="s">
        <v>135</v>
      </c>
      <c r="D106" s="33"/>
      <c r="E106" s="33"/>
      <c r="F106" s="182" t="str">
        <f>F8</f>
        <v>24 - SO 103a - Autobusové zálivy - Lomnice, zastávka - neuznatelné náklady</v>
      </c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33"/>
      <c r="R106" s="34"/>
    </row>
    <row r="107" spans="2:18" s="1" customFormat="1" ht="6.9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18" customHeight="1">
      <c r="B108" s="32"/>
      <c r="C108" s="29" t="s">
        <v>21</v>
      </c>
      <c r="D108" s="33"/>
      <c r="E108" s="33"/>
      <c r="F108" s="27" t="str">
        <f>F10</f>
        <v>Lomnice</v>
      </c>
      <c r="G108" s="33"/>
      <c r="H108" s="33"/>
      <c r="I108" s="33"/>
      <c r="J108" s="33"/>
      <c r="K108" s="29" t="s">
        <v>23</v>
      </c>
      <c r="L108" s="33"/>
      <c r="M108" s="215" t="str">
        <f>IF(O10="","",O10)</f>
        <v>1. 7. 2018</v>
      </c>
      <c r="N108" s="215"/>
      <c r="O108" s="215"/>
      <c r="P108" s="215"/>
      <c r="Q108" s="33"/>
      <c r="R108" s="34"/>
    </row>
    <row r="109" spans="2:18" s="1" customFormat="1" ht="6.9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3.2">
      <c r="B110" s="32"/>
      <c r="C110" s="29" t="s">
        <v>25</v>
      </c>
      <c r="D110" s="33"/>
      <c r="E110" s="33"/>
      <c r="F110" s="27" t="str">
        <f>E13</f>
        <v>obec Lomnice</v>
      </c>
      <c r="G110" s="33"/>
      <c r="H110" s="33"/>
      <c r="I110" s="33"/>
      <c r="J110" s="33"/>
      <c r="K110" s="29" t="s">
        <v>31</v>
      </c>
      <c r="L110" s="33"/>
      <c r="M110" s="198" t="str">
        <f>E19</f>
        <v>ATELIS - ateliér liniových staveb</v>
      </c>
      <c r="N110" s="198"/>
      <c r="O110" s="198"/>
      <c r="P110" s="198"/>
      <c r="Q110" s="198"/>
      <c r="R110" s="34"/>
    </row>
    <row r="111" spans="2:18" s="1" customFormat="1" ht="14.4" customHeight="1">
      <c r="B111" s="32"/>
      <c r="C111" s="29" t="s">
        <v>29</v>
      </c>
      <c r="D111" s="33"/>
      <c r="E111" s="33"/>
      <c r="F111" s="27" t="str">
        <f>IF(E16="","",E16)</f>
        <v xml:space="preserve"> </v>
      </c>
      <c r="G111" s="33"/>
      <c r="H111" s="33"/>
      <c r="I111" s="33"/>
      <c r="J111" s="33"/>
      <c r="K111" s="29" t="s">
        <v>36</v>
      </c>
      <c r="L111" s="33"/>
      <c r="M111" s="198" t="str">
        <f>E22</f>
        <v>Čiklová</v>
      </c>
      <c r="N111" s="198"/>
      <c r="O111" s="198"/>
      <c r="P111" s="198"/>
      <c r="Q111" s="198"/>
      <c r="R111" s="34"/>
    </row>
    <row r="112" spans="2:18" s="1" customFormat="1" ht="10.3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27" s="9" customFormat="1" ht="29.25" customHeight="1">
      <c r="B113" s="127"/>
      <c r="C113" s="128" t="s">
        <v>160</v>
      </c>
      <c r="D113" s="129" t="s">
        <v>161</v>
      </c>
      <c r="E113" s="129" t="s">
        <v>60</v>
      </c>
      <c r="F113" s="222" t="s">
        <v>162</v>
      </c>
      <c r="G113" s="222"/>
      <c r="H113" s="222"/>
      <c r="I113" s="222"/>
      <c r="J113" s="129" t="s">
        <v>163</v>
      </c>
      <c r="K113" s="129" t="s">
        <v>164</v>
      </c>
      <c r="L113" s="222" t="s">
        <v>165</v>
      </c>
      <c r="M113" s="222"/>
      <c r="N113" s="222" t="s">
        <v>141</v>
      </c>
      <c r="O113" s="222"/>
      <c r="P113" s="222"/>
      <c r="Q113" s="223"/>
      <c r="R113" s="130"/>
      <c r="T113" s="73" t="s">
        <v>166</v>
      </c>
      <c r="U113" s="74" t="s">
        <v>42</v>
      </c>
      <c r="V113" s="74" t="s">
        <v>167</v>
      </c>
      <c r="W113" s="74" t="s">
        <v>168</v>
      </c>
      <c r="X113" s="74" t="s">
        <v>169</v>
      </c>
      <c r="Y113" s="74" t="s">
        <v>170</v>
      </c>
      <c r="Z113" s="74" t="s">
        <v>171</v>
      </c>
      <c r="AA113" s="75" t="s">
        <v>172</v>
      </c>
    </row>
    <row r="114" spans="2:63" s="1" customFormat="1" ht="29.25" customHeight="1">
      <c r="B114" s="32"/>
      <c r="C114" s="77" t="s">
        <v>137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16">
        <f>BK114</f>
        <v>0</v>
      </c>
      <c r="O114" s="217"/>
      <c r="P114" s="217"/>
      <c r="Q114" s="217"/>
      <c r="R114" s="34"/>
      <c r="T114" s="76"/>
      <c r="U114" s="48"/>
      <c r="V114" s="48"/>
      <c r="W114" s="131">
        <f>W115</f>
        <v>4.308794</v>
      </c>
      <c r="X114" s="48"/>
      <c r="Y114" s="131">
        <f>Y115</f>
        <v>0.0015</v>
      </c>
      <c r="Z114" s="48"/>
      <c r="AA114" s="132">
        <f>AA115</f>
        <v>0</v>
      </c>
      <c r="AT114" s="19" t="s">
        <v>77</v>
      </c>
      <c r="AU114" s="19" t="s">
        <v>143</v>
      </c>
      <c r="BK114" s="133">
        <f>BK115</f>
        <v>0</v>
      </c>
    </row>
    <row r="115" spans="2:63" s="10" customFormat="1" ht="37.35" customHeight="1">
      <c r="B115" s="134"/>
      <c r="C115" s="135"/>
      <c r="D115" s="136" t="s">
        <v>144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18">
        <f>BK115</f>
        <v>0</v>
      </c>
      <c r="O115" s="219"/>
      <c r="P115" s="219"/>
      <c r="Q115" s="219"/>
      <c r="R115" s="137"/>
      <c r="T115" s="138"/>
      <c r="U115" s="135"/>
      <c r="V115" s="135"/>
      <c r="W115" s="139">
        <f>W116+W122</f>
        <v>4.308794</v>
      </c>
      <c r="X115" s="135"/>
      <c r="Y115" s="139">
        <f>Y116+Y122</f>
        <v>0.0015</v>
      </c>
      <c r="Z115" s="135"/>
      <c r="AA115" s="140">
        <f>AA116+AA122</f>
        <v>0</v>
      </c>
      <c r="AR115" s="141" t="s">
        <v>83</v>
      </c>
      <c r="AT115" s="142" t="s">
        <v>77</v>
      </c>
      <c r="AU115" s="142" t="s">
        <v>78</v>
      </c>
      <c r="AY115" s="141" t="s">
        <v>173</v>
      </c>
      <c r="BK115" s="143">
        <f>BK116+BK122</f>
        <v>0</v>
      </c>
    </row>
    <row r="116" spans="2:63" s="10" customFormat="1" ht="19.95" customHeight="1">
      <c r="B116" s="134"/>
      <c r="C116" s="135"/>
      <c r="D116" s="144" t="s">
        <v>145</v>
      </c>
      <c r="E116" s="144"/>
      <c r="F116" s="144"/>
      <c r="G116" s="144"/>
      <c r="H116" s="144"/>
      <c r="I116" s="144"/>
      <c r="J116" s="144"/>
      <c r="K116" s="144"/>
      <c r="L116" s="144"/>
      <c r="M116" s="144"/>
      <c r="N116" s="220">
        <f>BK116</f>
        <v>0</v>
      </c>
      <c r="O116" s="221"/>
      <c r="P116" s="221"/>
      <c r="Q116" s="221"/>
      <c r="R116" s="137"/>
      <c r="T116" s="138"/>
      <c r="U116" s="135"/>
      <c r="V116" s="135"/>
      <c r="W116" s="139">
        <f>SUM(W117:W121)</f>
        <v>4.308</v>
      </c>
      <c r="X116" s="135"/>
      <c r="Y116" s="139">
        <f>SUM(Y117:Y121)</f>
        <v>0.0015</v>
      </c>
      <c r="Z116" s="135"/>
      <c r="AA116" s="140">
        <f>SUM(AA117:AA121)</f>
        <v>0</v>
      </c>
      <c r="AR116" s="141" t="s">
        <v>83</v>
      </c>
      <c r="AT116" s="142" t="s">
        <v>77</v>
      </c>
      <c r="AU116" s="142" t="s">
        <v>83</v>
      </c>
      <c r="AY116" s="141" t="s">
        <v>173</v>
      </c>
      <c r="BK116" s="143">
        <f>SUM(BK117:BK121)</f>
        <v>0</v>
      </c>
    </row>
    <row r="117" spans="2:65" s="1" customFormat="1" ht="25.5" customHeight="1">
      <c r="B117" s="145"/>
      <c r="C117" s="146" t="s">
        <v>83</v>
      </c>
      <c r="D117" s="146" t="s">
        <v>174</v>
      </c>
      <c r="E117" s="147" t="s">
        <v>1298</v>
      </c>
      <c r="F117" s="209" t="s">
        <v>1299</v>
      </c>
      <c r="G117" s="209"/>
      <c r="H117" s="209"/>
      <c r="I117" s="209"/>
      <c r="J117" s="148" t="s">
        <v>214</v>
      </c>
      <c r="K117" s="149">
        <v>6</v>
      </c>
      <c r="L117" s="203"/>
      <c r="M117" s="203"/>
      <c r="N117" s="203">
        <f>ROUND(L117*K117,2)</f>
        <v>0</v>
      </c>
      <c r="O117" s="203"/>
      <c r="P117" s="203"/>
      <c r="Q117" s="203"/>
      <c r="R117" s="150"/>
      <c r="T117" s="151" t="s">
        <v>5</v>
      </c>
      <c r="U117" s="41" t="s">
        <v>43</v>
      </c>
      <c r="V117" s="152">
        <v>0.102</v>
      </c>
      <c r="W117" s="152">
        <f>V117*K117</f>
        <v>0.612</v>
      </c>
      <c r="X117" s="152">
        <v>0</v>
      </c>
      <c r="Y117" s="152">
        <f>X117*K117</f>
        <v>0</v>
      </c>
      <c r="Z117" s="152">
        <v>0</v>
      </c>
      <c r="AA117" s="153">
        <f>Z117*K117</f>
        <v>0</v>
      </c>
      <c r="AR117" s="19" t="s">
        <v>178</v>
      </c>
      <c r="AT117" s="19" t="s">
        <v>174</v>
      </c>
      <c r="AU117" s="19" t="s">
        <v>89</v>
      </c>
      <c r="AY117" s="19" t="s">
        <v>173</v>
      </c>
      <c r="BE117" s="154">
        <f>IF(U117="základní",N117,0)</f>
        <v>0</v>
      </c>
      <c r="BF117" s="154">
        <f>IF(U117="snížená",N117,0)</f>
        <v>0</v>
      </c>
      <c r="BG117" s="154">
        <f>IF(U117="zákl. přenesená",N117,0)</f>
        <v>0</v>
      </c>
      <c r="BH117" s="154">
        <f>IF(U117="sníž. přenesená",N117,0)</f>
        <v>0</v>
      </c>
      <c r="BI117" s="154">
        <f>IF(U117="nulová",N117,0)</f>
        <v>0</v>
      </c>
      <c r="BJ117" s="19" t="s">
        <v>83</v>
      </c>
      <c r="BK117" s="154">
        <f>ROUND(L117*K117,2)</f>
        <v>0</v>
      </c>
      <c r="BL117" s="19" t="s">
        <v>178</v>
      </c>
      <c r="BM117" s="19" t="s">
        <v>1376</v>
      </c>
    </row>
    <row r="118" spans="2:65" s="1" customFormat="1" ht="25.5" customHeight="1">
      <c r="B118" s="145"/>
      <c r="C118" s="146" t="s">
        <v>89</v>
      </c>
      <c r="D118" s="146" t="s">
        <v>174</v>
      </c>
      <c r="E118" s="147" t="s">
        <v>221</v>
      </c>
      <c r="F118" s="209" t="s">
        <v>222</v>
      </c>
      <c r="G118" s="209"/>
      <c r="H118" s="209"/>
      <c r="I118" s="209"/>
      <c r="J118" s="148" t="s">
        <v>214</v>
      </c>
      <c r="K118" s="149">
        <v>6</v>
      </c>
      <c r="L118" s="203"/>
      <c r="M118" s="203"/>
      <c r="N118" s="203">
        <f>ROUND(L118*K118,2)</f>
        <v>0</v>
      </c>
      <c r="O118" s="203"/>
      <c r="P118" s="203"/>
      <c r="Q118" s="203"/>
      <c r="R118" s="150"/>
      <c r="T118" s="151" t="s">
        <v>5</v>
      </c>
      <c r="U118" s="41" t="s">
        <v>43</v>
      </c>
      <c r="V118" s="152">
        <v>0.046</v>
      </c>
      <c r="W118" s="152">
        <f>V118*K118</f>
        <v>0.276</v>
      </c>
      <c r="X118" s="152">
        <v>0</v>
      </c>
      <c r="Y118" s="152">
        <f>X118*K118</f>
        <v>0</v>
      </c>
      <c r="Z118" s="152">
        <v>0</v>
      </c>
      <c r="AA118" s="153">
        <f>Z118*K118</f>
        <v>0</v>
      </c>
      <c r="AR118" s="19" t="s">
        <v>178</v>
      </c>
      <c r="AT118" s="19" t="s">
        <v>174</v>
      </c>
      <c r="AU118" s="19" t="s">
        <v>89</v>
      </c>
      <c r="AY118" s="19" t="s">
        <v>173</v>
      </c>
      <c r="BE118" s="154">
        <f>IF(U118="základní",N118,0)</f>
        <v>0</v>
      </c>
      <c r="BF118" s="154">
        <f>IF(U118="snížená",N118,0)</f>
        <v>0</v>
      </c>
      <c r="BG118" s="154">
        <f>IF(U118="zákl. přenesená",N118,0)</f>
        <v>0</v>
      </c>
      <c r="BH118" s="154">
        <f>IF(U118="sníž. přenesená",N118,0)</f>
        <v>0</v>
      </c>
      <c r="BI118" s="154">
        <f>IF(U118="nulová",N118,0)</f>
        <v>0</v>
      </c>
      <c r="BJ118" s="19" t="s">
        <v>83</v>
      </c>
      <c r="BK118" s="154">
        <f>ROUND(L118*K118,2)</f>
        <v>0</v>
      </c>
      <c r="BL118" s="19" t="s">
        <v>178</v>
      </c>
      <c r="BM118" s="19" t="s">
        <v>1377</v>
      </c>
    </row>
    <row r="119" spans="2:65" s="1" customFormat="1" ht="38.25" customHeight="1">
      <c r="B119" s="145"/>
      <c r="C119" s="146" t="s">
        <v>183</v>
      </c>
      <c r="D119" s="146" t="s">
        <v>174</v>
      </c>
      <c r="E119" s="147" t="s">
        <v>1303</v>
      </c>
      <c r="F119" s="209" t="s">
        <v>1304</v>
      </c>
      <c r="G119" s="209"/>
      <c r="H119" s="209"/>
      <c r="I119" s="209"/>
      <c r="J119" s="148" t="s">
        <v>177</v>
      </c>
      <c r="K119" s="149">
        <v>60</v>
      </c>
      <c r="L119" s="203"/>
      <c r="M119" s="203"/>
      <c r="N119" s="203">
        <f>ROUND(L119*K119,2)</f>
        <v>0</v>
      </c>
      <c r="O119" s="203"/>
      <c r="P119" s="203"/>
      <c r="Q119" s="203"/>
      <c r="R119" s="150"/>
      <c r="T119" s="151" t="s">
        <v>5</v>
      </c>
      <c r="U119" s="41" t="s">
        <v>43</v>
      </c>
      <c r="V119" s="152">
        <v>0.012</v>
      </c>
      <c r="W119" s="152">
        <f>V119*K119</f>
        <v>0.72</v>
      </c>
      <c r="X119" s="152">
        <v>0</v>
      </c>
      <c r="Y119" s="152">
        <f>X119*K119</f>
        <v>0</v>
      </c>
      <c r="Z119" s="152">
        <v>0</v>
      </c>
      <c r="AA119" s="153">
        <f>Z119*K119</f>
        <v>0</v>
      </c>
      <c r="AR119" s="19" t="s">
        <v>178</v>
      </c>
      <c r="AT119" s="19" t="s">
        <v>174</v>
      </c>
      <c r="AU119" s="19" t="s">
        <v>89</v>
      </c>
      <c r="AY119" s="19" t="s">
        <v>173</v>
      </c>
      <c r="BE119" s="154">
        <f>IF(U119="základní",N119,0)</f>
        <v>0</v>
      </c>
      <c r="BF119" s="154">
        <f>IF(U119="snížená",N119,0)</f>
        <v>0</v>
      </c>
      <c r="BG119" s="154">
        <f>IF(U119="zákl. přenesená",N119,0)</f>
        <v>0</v>
      </c>
      <c r="BH119" s="154">
        <f>IF(U119="sníž. přenesená",N119,0)</f>
        <v>0</v>
      </c>
      <c r="BI119" s="154">
        <f>IF(U119="nulová",N119,0)</f>
        <v>0</v>
      </c>
      <c r="BJ119" s="19" t="s">
        <v>83</v>
      </c>
      <c r="BK119" s="154">
        <f>ROUND(L119*K119,2)</f>
        <v>0</v>
      </c>
      <c r="BL119" s="19" t="s">
        <v>178</v>
      </c>
      <c r="BM119" s="19" t="s">
        <v>1378</v>
      </c>
    </row>
    <row r="120" spans="2:65" s="1" customFormat="1" ht="38.25" customHeight="1">
      <c r="B120" s="145"/>
      <c r="C120" s="146" t="s">
        <v>178</v>
      </c>
      <c r="D120" s="146" t="s">
        <v>174</v>
      </c>
      <c r="E120" s="147" t="s">
        <v>1306</v>
      </c>
      <c r="F120" s="209" t="s">
        <v>1307</v>
      </c>
      <c r="G120" s="209"/>
      <c r="H120" s="209"/>
      <c r="I120" s="209"/>
      <c r="J120" s="148" t="s">
        <v>177</v>
      </c>
      <c r="K120" s="149">
        <v>60</v>
      </c>
      <c r="L120" s="203"/>
      <c r="M120" s="203"/>
      <c r="N120" s="203">
        <f>ROUND(L120*K120,2)</f>
        <v>0</v>
      </c>
      <c r="O120" s="203"/>
      <c r="P120" s="203"/>
      <c r="Q120" s="203"/>
      <c r="R120" s="150"/>
      <c r="T120" s="151" t="s">
        <v>5</v>
      </c>
      <c r="U120" s="41" t="s">
        <v>43</v>
      </c>
      <c r="V120" s="152">
        <v>0.045</v>
      </c>
      <c r="W120" s="152">
        <f>V120*K120</f>
        <v>2.6999999999999997</v>
      </c>
      <c r="X120" s="152">
        <v>0</v>
      </c>
      <c r="Y120" s="152">
        <f>X120*K120</f>
        <v>0</v>
      </c>
      <c r="Z120" s="152">
        <v>0</v>
      </c>
      <c r="AA120" s="153">
        <f>Z120*K120</f>
        <v>0</v>
      </c>
      <c r="AR120" s="19" t="s">
        <v>178</v>
      </c>
      <c r="AT120" s="19" t="s">
        <v>174</v>
      </c>
      <c r="AU120" s="19" t="s">
        <v>89</v>
      </c>
      <c r="AY120" s="19" t="s">
        <v>173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9" t="s">
        <v>83</v>
      </c>
      <c r="BK120" s="154">
        <f>ROUND(L120*K120,2)</f>
        <v>0</v>
      </c>
      <c r="BL120" s="19" t="s">
        <v>178</v>
      </c>
      <c r="BM120" s="19" t="s">
        <v>1379</v>
      </c>
    </row>
    <row r="121" spans="2:65" s="1" customFormat="1" ht="16.5" customHeight="1">
      <c r="B121" s="145"/>
      <c r="C121" s="155" t="s">
        <v>190</v>
      </c>
      <c r="D121" s="155" t="s">
        <v>235</v>
      </c>
      <c r="E121" s="156" t="s">
        <v>1309</v>
      </c>
      <c r="F121" s="210" t="s">
        <v>1310</v>
      </c>
      <c r="G121" s="210"/>
      <c r="H121" s="210"/>
      <c r="I121" s="210"/>
      <c r="J121" s="157" t="s">
        <v>827</v>
      </c>
      <c r="K121" s="158">
        <v>1.5</v>
      </c>
      <c r="L121" s="208"/>
      <c r="M121" s="208"/>
      <c r="N121" s="208">
        <f>ROUND(L121*K121,2)</f>
        <v>0</v>
      </c>
      <c r="O121" s="203"/>
      <c r="P121" s="203"/>
      <c r="Q121" s="203"/>
      <c r="R121" s="150"/>
      <c r="T121" s="151" t="s">
        <v>5</v>
      </c>
      <c r="U121" s="41" t="s">
        <v>43</v>
      </c>
      <c r="V121" s="152">
        <v>0</v>
      </c>
      <c r="W121" s="152">
        <f>V121*K121</f>
        <v>0</v>
      </c>
      <c r="X121" s="152">
        <v>0.001</v>
      </c>
      <c r="Y121" s="152">
        <f>X121*K121</f>
        <v>0.0015</v>
      </c>
      <c r="Z121" s="152">
        <v>0</v>
      </c>
      <c r="AA121" s="153">
        <f>Z121*K121</f>
        <v>0</v>
      </c>
      <c r="AR121" s="19" t="s">
        <v>202</v>
      </c>
      <c r="AT121" s="19" t="s">
        <v>235</v>
      </c>
      <c r="AU121" s="19" t="s">
        <v>89</v>
      </c>
      <c r="AY121" s="19" t="s">
        <v>173</v>
      </c>
      <c r="BE121" s="154">
        <f>IF(U121="základní",N121,0)</f>
        <v>0</v>
      </c>
      <c r="BF121" s="154">
        <f>IF(U121="snížená",N121,0)</f>
        <v>0</v>
      </c>
      <c r="BG121" s="154">
        <f>IF(U121="zákl. přenesená",N121,0)</f>
        <v>0</v>
      </c>
      <c r="BH121" s="154">
        <f>IF(U121="sníž. přenesená",N121,0)</f>
        <v>0</v>
      </c>
      <c r="BI121" s="154">
        <f>IF(U121="nulová",N121,0)</f>
        <v>0</v>
      </c>
      <c r="BJ121" s="19" t="s">
        <v>83</v>
      </c>
      <c r="BK121" s="154">
        <f>ROUND(L121*K121,2)</f>
        <v>0</v>
      </c>
      <c r="BL121" s="19" t="s">
        <v>178</v>
      </c>
      <c r="BM121" s="19" t="s">
        <v>1380</v>
      </c>
    </row>
    <row r="122" spans="2:63" s="10" customFormat="1" ht="29.85" customHeight="1">
      <c r="B122" s="134"/>
      <c r="C122" s="135"/>
      <c r="D122" s="144" t="s">
        <v>152</v>
      </c>
      <c r="E122" s="144"/>
      <c r="F122" s="144"/>
      <c r="G122" s="144"/>
      <c r="H122" s="144"/>
      <c r="I122" s="144"/>
      <c r="J122" s="144"/>
      <c r="K122" s="144"/>
      <c r="L122" s="144"/>
      <c r="M122" s="144"/>
      <c r="N122" s="204">
        <f>BK122</f>
        <v>0</v>
      </c>
      <c r="O122" s="205"/>
      <c r="P122" s="205"/>
      <c r="Q122" s="205"/>
      <c r="R122" s="137"/>
      <c r="T122" s="138"/>
      <c r="U122" s="135"/>
      <c r="V122" s="135"/>
      <c r="W122" s="139">
        <f>W123</f>
        <v>0.0007940000000000001</v>
      </c>
      <c r="X122" s="135"/>
      <c r="Y122" s="139">
        <f>Y123</f>
        <v>0</v>
      </c>
      <c r="Z122" s="135"/>
      <c r="AA122" s="140">
        <f>AA123</f>
        <v>0</v>
      </c>
      <c r="AR122" s="141" t="s">
        <v>83</v>
      </c>
      <c r="AT122" s="142" t="s">
        <v>77</v>
      </c>
      <c r="AU122" s="142" t="s">
        <v>83</v>
      </c>
      <c r="AY122" s="141" t="s">
        <v>173</v>
      </c>
      <c r="BK122" s="143">
        <f>BK123</f>
        <v>0</v>
      </c>
    </row>
    <row r="123" spans="2:65" s="1" customFormat="1" ht="25.5" customHeight="1">
      <c r="B123" s="145"/>
      <c r="C123" s="146" t="s">
        <v>194</v>
      </c>
      <c r="D123" s="146" t="s">
        <v>174</v>
      </c>
      <c r="E123" s="147" t="s">
        <v>542</v>
      </c>
      <c r="F123" s="209" t="s">
        <v>543</v>
      </c>
      <c r="G123" s="209"/>
      <c r="H123" s="209"/>
      <c r="I123" s="209"/>
      <c r="J123" s="148" t="s">
        <v>238</v>
      </c>
      <c r="K123" s="149">
        <v>0.002</v>
      </c>
      <c r="L123" s="203"/>
      <c r="M123" s="203"/>
      <c r="N123" s="203">
        <f>ROUND(L123*K123,2)</f>
        <v>0</v>
      </c>
      <c r="O123" s="203"/>
      <c r="P123" s="203"/>
      <c r="Q123" s="203"/>
      <c r="R123" s="150"/>
      <c r="T123" s="151" t="s">
        <v>5</v>
      </c>
      <c r="U123" s="159" t="s">
        <v>43</v>
      </c>
      <c r="V123" s="160">
        <v>0.397</v>
      </c>
      <c r="W123" s="160">
        <f>V123*K123</f>
        <v>0.0007940000000000001</v>
      </c>
      <c r="X123" s="160">
        <v>0</v>
      </c>
      <c r="Y123" s="160">
        <f>X123*K123</f>
        <v>0</v>
      </c>
      <c r="Z123" s="160">
        <v>0</v>
      </c>
      <c r="AA123" s="161">
        <f>Z123*K123</f>
        <v>0</v>
      </c>
      <c r="AR123" s="19" t="s">
        <v>178</v>
      </c>
      <c r="AT123" s="19" t="s">
        <v>174</v>
      </c>
      <c r="AU123" s="19" t="s">
        <v>89</v>
      </c>
      <c r="AY123" s="19" t="s">
        <v>173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19" t="s">
        <v>83</v>
      </c>
      <c r="BK123" s="154">
        <f>ROUND(L123*K123,2)</f>
        <v>0</v>
      </c>
      <c r="BL123" s="19" t="s">
        <v>178</v>
      </c>
      <c r="BM123" s="19" t="s">
        <v>1381</v>
      </c>
    </row>
    <row r="124" spans="2:18" s="1" customFormat="1" ht="6.9" customHeight="1"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/>
    </row>
  </sheetData>
  <mergeCells count="78">
    <mergeCell ref="F123:I123"/>
    <mergeCell ref="F121:I121"/>
    <mergeCell ref="F120:I120"/>
    <mergeCell ref="L123:M123"/>
    <mergeCell ref="N123:Q123"/>
    <mergeCell ref="N122:Q122"/>
    <mergeCell ref="L120:M120"/>
    <mergeCell ref="N120:Q120"/>
    <mergeCell ref="L121:M121"/>
    <mergeCell ref="N121:Q121"/>
    <mergeCell ref="E25:L25"/>
    <mergeCell ref="S2:AC2"/>
    <mergeCell ref="M28:P28"/>
    <mergeCell ref="M29:P29"/>
    <mergeCell ref="M31:P31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114:Q114"/>
    <mergeCell ref="N115:Q115"/>
    <mergeCell ref="N116:Q116"/>
    <mergeCell ref="F117:I117"/>
    <mergeCell ref="F119:I119"/>
    <mergeCell ref="L117:M117"/>
    <mergeCell ref="N117:Q117"/>
    <mergeCell ref="F118:I118"/>
    <mergeCell ref="L118:M118"/>
    <mergeCell ref="N118:Q118"/>
    <mergeCell ref="L119:M119"/>
    <mergeCell ref="N119:Q119"/>
    <mergeCell ref="H1:K1"/>
    <mergeCell ref="C2:Q2"/>
    <mergeCell ref="C4:Q4"/>
    <mergeCell ref="F6:P6"/>
    <mergeCell ref="F7:P7"/>
  </mergeCells>
  <hyperlinks>
    <hyperlink ref="F1:G1" location="C2" display="1) Krycí list rozpočtu"/>
    <hyperlink ref="H1:K1" location="C87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N124"/>
  <sheetViews>
    <sheetView showGridLines="0" workbookViewId="0" topLeftCell="A1">
      <pane ySplit="1" topLeftCell="A113" activePane="bottomLeft" state="frozen"/>
      <selection pane="bottomLeft" activeCell="AD122" sqref="AD1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119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1296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1382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N94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ROUND((SUM(BE94:BE95)+SUM(BE114:BE123)),2)</f>
        <v>0</v>
      </c>
      <c r="I33" s="214"/>
      <c r="J33" s="214"/>
      <c r="K33" s="33"/>
      <c r="L33" s="33"/>
      <c r="M33" s="229">
        <f>ROUND(ROUND((SUM(BE94:BE95)+SUM(BE114:BE123)),2)*F33,2)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ROUND((SUM(BF94:BF95)+SUM(BF114:BF123)),2)</f>
        <v>0</v>
      </c>
      <c r="I34" s="214"/>
      <c r="J34" s="214"/>
      <c r="K34" s="33"/>
      <c r="L34" s="33"/>
      <c r="M34" s="229">
        <f>ROUND(ROUND((SUM(BF94:BF95)+SUM(BF114:BF123)),2)*F34,2)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ROUND((SUM(BG94:BG95)+SUM(BG114:BG123)),2)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ROUND((SUM(BH94:BH95)+SUM(BH114:BH123)),2)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ROUND((SUM(BI94:BI95)+SUM(BI114:BI123)),2)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1296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25 - SO 103b - Autobusové zálivy - Lomnice, škola - neuznatelné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Čiklová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N114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N115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145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N116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152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N122</f>
        <v>0</v>
      </c>
      <c r="O92" s="164"/>
      <c r="P92" s="164"/>
      <c r="Q92" s="164"/>
      <c r="R92" s="124"/>
    </row>
    <row r="93" spans="2:18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21" s="1" customFormat="1" ht="29.25" customHeight="1">
      <c r="B94" s="32"/>
      <c r="C94" s="117" t="s">
        <v>158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25">
        <v>0</v>
      </c>
      <c r="O94" s="226"/>
      <c r="P94" s="226"/>
      <c r="Q94" s="226"/>
      <c r="R94" s="34"/>
      <c r="T94" s="125"/>
      <c r="U94" s="126" t="s">
        <v>42</v>
      </c>
    </row>
    <row r="95" spans="2:18" s="1" customFormat="1" ht="18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18" s="1" customFormat="1" ht="29.25" customHeight="1">
      <c r="B96" s="32"/>
      <c r="C96" s="108" t="s">
        <v>126</v>
      </c>
      <c r="D96" s="109"/>
      <c r="E96" s="109"/>
      <c r="F96" s="109"/>
      <c r="G96" s="109"/>
      <c r="H96" s="109"/>
      <c r="I96" s="109"/>
      <c r="J96" s="109"/>
      <c r="K96" s="109"/>
      <c r="L96" s="169">
        <f>ROUND(SUM(N89+N94),2)</f>
        <v>0</v>
      </c>
      <c r="M96" s="169"/>
      <c r="N96" s="169"/>
      <c r="O96" s="169"/>
      <c r="P96" s="169"/>
      <c r="Q96" s="169"/>
      <c r="R96" s="34"/>
    </row>
    <row r="97" spans="2:18" s="1" customFormat="1" ht="6.9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/>
    </row>
    <row r="101" spans="2:18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2" spans="2:18" s="1" customFormat="1" ht="36.9" customHeight="1">
      <c r="B102" s="32"/>
      <c r="C102" s="180" t="s">
        <v>159</v>
      </c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34"/>
    </row>
    <row r="103" spans="2:18" s="1" customFormat="1" ht="6.9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30" customHeight="1">
      <c r="B104" s="32"/>
      <c r="C104" s="29" t="s">
        <v>17</v>
      </c>
      <c r="D104" s="33"/>
      <c r="E104" s="33"/>
      <c r="F104" s="212" t="str">
        <f>F6</f>
        <v>Smíšená stezka a chodníky - etapa II - Chodníky a nástupiště</v>
      </c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33"/>
      <c r="R104" s="34"/>
    </row>
    <row r="105" spans="2:18" ht="30" customHeight="1">
      <c r="B105" s="23"/>
      <c r="C105" s="29" t="s">
        <v>133</v>
      </c>
      <c r="D105" s="25"/>
      <c r="E105" s="25"/>
      <c r="F105" s="212" t="s">
        <v>1296</v>
      </c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25"/>
      <c r="R105" s="24"/>
    </row>
    <row r="106" spans="2:18" s="1" customFormat="1" ht="36.9" customHeight="1">
      <c r="B106" s="32"/>
      <c r="C106" s="66" t="s">
        <v>135</v>
      </c>
      <c r="D106" s="33"/>
      <c r="E106" s="33"/>
      <c r="F106" s="182" t="str">
        <f>F8</f>
        <v>25 - SO 103b - Autobusové zálivy - Lomnice, škola - neuznatelné náklady</v>
      </c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33"/>
      <c r="R106" s="34"/>
    </row>
    <row r="107" spans="2:18" s="1" customFormat="1" ht="6.9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18" customHeight="1">
      <c r="B108" s="32"/>
      <c r="C108" s="29" t="s">
        <v>21</v>
      </c>
      <c r="D108" s="33"/>
      <c r="E108" s="33"/>
      <c r="F108" s="27" t="str">
        <f>F10</f>
        <v>Lomnice</v>
      </c>
      <c r="G108" s="33"/>
      <c r="H108" s="33"/>
      <c r="I108" s="33"/>
      <c r="J108" s="33"/>
      <c r="K108" s="29" t="s">
        <v>23</v>
      </c>
      <c r="L108" s="33"/>
      <c r="M108" s="215" t="str">
        <f>IF(O10="","",O10)</f>
        <v>1. 7. 2018</v>
      </c>
      <c r="N108" s="215"/>
      <c r="O108" s="215"/>
      <c r="P108" s="215"/>
      <c r="Q108" s="33"/>
      <c r="R108" s="34"/>
    </row>
    <row r="109" spans="2:18" s="1" customFormat="1" ht="6.9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3.2">
      <c r="B110" s="32"/>
      <c r="C110" s="29" t="s">
        <v>25</v>
      </c>
      <c r="D110" s="33"/>
      <c r="E110" s="33"/>
      <c r="F110" s="27" t="str">
        <f>E13</f>
        <v>obec Lomnice</v>
      </c>
      <c r="G110" s="33"/>
      <c r="H110" s="33"/>
      <c r="I110" s="33"/>
      <c r="J110" s="33"/>
      <c r="K110" s="29" t="s">
        <v>31</v>
      </c>
      <c r="L110" s="33"/>
      <c r="M110" s="198" t="str">
        <f>E19</f>
        <v>ATELIS - ateliér liniových staveb</v>
      </c>
      <c r="N110" s="198"/>
      <c r="O110" s="198"/>
      <c r="P110" s="198"/>
      <c r="Q110" s="198"/>
      <c r="R110" s="34"/>
    </row>
    <row r="111" spans="2:18" s="1" customFormat="1" ht="14.4" customHeight="1">
      <c r="B111" s="32"/>
      <c r="C111" s="29" t="s">
        <v>29</v>
      </c>
      <c r="D111" s="33"/>
      <c r="E111" s="33"/>
      <c r="F111" s="27" t="str">
        <f>IF(E16="","",E16)</f>
        <v xml:space="preserve"> </v>
      </c>
      <c r="G111" s="33"/>
      <c r="H111" s="33"/>
      <c r="I111" s="33"/>
      <c r="J111" s="33"/>
      <c r="K111" s="29" t="s">
        <v>36</v>
      </c>
      <c r="L111" s="33"/>
      <c r="M111" s="198" t="str">
        <f>E22</f>
        <v>Čiklová</v>
      </c>
      <c r="N111" s="198"/>
      <c r="O111" s="198"/>
      <c r="P111" s="198"/>
      <c r="Q111" s="198"/>
      <c r="R111" s="34"/>
    </row>
    <row r="112" spans="2:18" s="1" customFormat="1" ht="10.3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27" s="9" customFormat="1" ht="29.25" customHeight="1">
      <c r="B113" s="127"/>
      <c r="C113" s="128" t="s">
        <v>160</v>
      </c>
      <c r="D113" s="129" t="s">
        <v>161</v>
      </c>
      <c r="E113" s="129" t="s">
        <v>60</v>
      </c>
      <c r="F113" s="222" t="s">
        <v>162</v>
      </c>
      <c r="G113" s="222"/>
      <c r="H113" s="222"/>
      <c r="I113" s="222"/>
      <c r="J113" s="129" t="s">
        <v>163</v>
      </c>
      <c r="K113" s="129" t="s">
        <v>164</v>
      </c>
      <c r="L113" s="222" t="s">
        <v>165</v>
      </c>
      <c r="M113" s="222"/>
      <c r="N113" s="222" t="s">
        <v>141</v>
      </c>
      <c r="O113" s="222"/>
      <c r="P113" s="222"/>
      <c r="Q113" s="223"/>
      <c r="R113" s="130"/>
      <c r="T113" s="73" t="s">
        <v>166</v>
      </c>
      <c r="U113" s="74" t="s">
        <v>42</v>
      </c>
      <c r="V113" s="74" t="s">
        <v>167</v>
      </c>
      <c r="W113" s="74" t="s">
        <v>168</v>
      </c>
      <c r="X113" s="74" t="s">
        <v>169</v>
      </c>
      <c r="Y113" s="74" t="s">
        <v>170</v>
      </c>
      <c r="Z113" s="74" t="s">
        <v>171</v>
      </c>
      <c r="AA113" s="75" t="s">
        <v>172</v>
      </c>
    </row>
    <row r="114" spans="2:63" s="1" customFormat="1" ht="29.25" customHeight="1">
      <c r="B114" s="32"/>
      <c r="C114" s="77" t="s">
        <v>137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16">
        <f>BK114</f>
        <v>0</v>
      </c>
      <c r="O114" s="217"/>
      <c r="P114" s="217"/>
      <c r="Q114" s="217"/>
      <c r="R114" s="34"/>
      <c r="T114" s="76"/>
      <c r="U114" s="48"/>
      <c r="V114" s="48"/>
      <c r="W114" s="131">
        <f>W115</f>
        <v>2.872397</v>
      </c>
      <c r="X114" s="48"/>
      <c r="Y114" s="131">
        <f>Y115</f>
        <v>0.001</v>
      </c>
      <c r="Z114" s="48"/>
      <c r="AA114" s="132">
        <f>AA115</f>
        <v>0</v>
      </c>
      <c r="AT114" s="19" t="s">
        <v>77</v>
      </c>
      <c r="AU114" s="19" t="s">
        <v>143</v>
      </c>
      <c r="BK114" s="133">
        <f>BK115</f>
        <v>0</v>
      </c>
    </row>
    <row r="115" spans="2:63" s="10" customFormat="1" ht="37.35" customHeight="1">
      <c r="B115" s="134"/>
      <c r="C115" s="135"/>
      <c r="D115" s="136" t="s">
        <v>144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18">
        <f>BK115</f>
        <v>0</v>
      </c>
      <c r="O115" s="219"/>
      <c r="P115" s="219"/>
      <c r="Q115" s="219"/>
      <c r="R115" s="137"/>
      <c r="T115" s="138"/>
      <c r="U115" s="135"/>
      <c r="V115" s="135"/>
      <c r="W115" s="139">
        <f>W116+W122</f>
        <v>2.872397</v>
      </c>
      <c r="X115" s="135"/>
      <c r="Y115" s="139">
        <f>Y116+Y122</f>
        <v>0.001</v>
      </c>
      <c r="Z115" s="135"/>
      <c r="AA115" s="140">
        <f>AA116+AA122</f>
        <v>0</v>
      </c>
      <c r="AR115" s="141" t="s">
        <v>83</v>
      </c>
      <c r="AT115" s="142" t="s">
        <v>77</v>
      </c>
      <c r="AU115" s="142" t="s">
        <v>78</v>
      </c>
      <c r="AY115" s="141" t="s">
        <v>173</v>
      </c>
      <c r="BK115" s="143">
        <f>BK116+BK122</f>
        <v>0</v>
      </c>
    </row>
    <row r="116" spans="2:63" s="10" customFormat="1" ht="19.95" customHeight="1">
      <c r="B116" s="134"/>
      <c r="C116" s="135"/>
      <c r="D116" s="144" t="s">
        <v>145</v>
      </c>
      <c r="E116" s="144"/>
      <c r="F116" s="144"/>
      <c r="G116" s="144"/>
      <c r="H116" s="144"/>
      <c r="I116" s="144"/>
      <c r="J116" s="144"/>
      <c r="K116" s="144"/>
      <c r="L116" s="144"/>
      <c r="M116" s="144"/>
      <c r="N116" s="220">
        <f>BK116</f>
        <v>0</v>
      </c>
      <c r="O116" s="221"/>
      <c r="P116" s="221"/>
      <c r="Q116" s="221"/>
      <c r="R116" s="137"/>
      <c r="T116" s="138"/>
      <c r="U116" s="135"/>
      <c r="V116" s="135"/>
      <c r="W116" s="139">
        <f>SUM(W117:W121)</f>
        <v>2.872</v>
      </c>
      <c r="X116" s="135"/>
      <c r="Y116" s="139">
        <f>SUM(Y117:Y121)</f>
        <v>0.001</v>
      </c>
      <c r="Z116" s="135"/>
      <c r="AA116" s="140">
        <f>SUM(AA117:AA121)</f>
        <v>0</v>
      </c>
      <c r="AR116" s="141" t="s">
        <v>83</v>
      </c>
      <c r="AT116" s="142" t="s">
        <v>77</v>
      </c>
      <c r="AU116" s="142" t="s">
        <v>83</v>
      </c>
      <c r="AY116" s="141" t="s">
        <v>173</v>
      </c>
      <c r="BK116" s="143">
        <f>SUM(BK117:BK121)</f>
        <v>0</v>
      </c>
    </row>
    <row r="117" spans="2:65" s="1" customFormat="1" ht="25.5" customHeight="1">
      <c r="B117" s="145"/>
      <c r="C117" s="146" t="s">
        <v>83</v>
      </c>
      <c r="D117" s="146" t="s">
        <v>174</v>
      </c>
      <c r="E117" s="147" t="s">
        <v>1298</v>
      </c>
      <c r="F117" s="209" t="s">
        <v>1299</v>
      </c>
      <c r="G117" s="209"/>
      <c r="H117" s="209"/>
      <c r="I117" s="209"/>
      <c r="J117" s="148" t="s">
        <v>214</v>
      </c>
      <c r="K117" s="149">
        <v>4</v>
      </c>
      <c r="L117" s="203"/>
      <c r="M117" s="203"/>
      <c r="N117" s="203">
        <f>ROUND(L117*K117,2)</f>
        <v>0</v>
      </c>
      <c r="O117" s="203"/>
      <c r="P117" s="203"/>
      <c r="Q117" s="203"/>
      <c r="R117" s="150"/>
      <c r="T117" s="151" t="s">
        <v>5</v>
      </c>
      <c r="U117" s="41" t="s">
        <v>43</v>
      </c>
      <c r="V117" s="152">
        <v>0.102</v>
      </c>
      <c r="W117" s="152">
        <f>V117*K117</f>
        <v>0.408</v>
      </c>
      <c r="X117" s="152">
        <v>0</v>
      </c>
      <c r="Y117" s="152">
        <f>X117*K117</f>
        <v>0</v>
      </c>
      <c r="Z117" s="152">
        <v>0</v>
      </c>
      <c r="AA117" s="153">
        <f>Z117*K117</f>
        <v>0</v>
      </c>
      <c r="AR117" s="19" t="s">
        <v>178</v>
      </c>
      <c r="AT117" s="19" t="s">
        <v>174</v>
      </c>
      <c r="AU117" s="19" t="s">
        <v>89</v>
      </c>
      <c r="AY117" s="19" t="s">
        <v>173</v>
      </c>
      <c r="BE117" s="154">
        <f>IF(U117="základní",N117,0)</f>
        <v>0</v>
      </c>
      <c r="BF117" s="154">
        <f>IF(U117="snížená",N117,0)</f>
        <v>0</v>
      </c>
      <c r="BG117" s="154">
        <f>IF(U117="zákl. přenesená",N117,0)</f>
        <v>0</v>
      </c>
      <c r="BH117" s="154">
        <f>IF(U117="sníž. přenesená",N117,0)</f>
        <v>0</v>
      </c>
      <c r="BI117" s="154">
        <f>IF(U117="nulová",N117,0)</f>
        <v>0</v>
      </c>
      <c r="BJ117" s="19" t="s">
        <v>83</v>
      </c>
      <c r="BK117" s="154">
        <f>ROUND(L117*K117,2)</f>
        <v>0</v>
      </c>
      <c r="BL117" s="19" t="s">
        <v>178</v>
      </c>
      <c r="BM117" s="19" t="s">
        <v>1376</v>
      </c>
    </row>
    <row r="118" spans="2:65" s="1" customFormat="1" ht="25.5" customHeight="1">
      <c r="B118" s="145"/>
      <c r="C118" s="146" t="s">
        <v>89</v>
      </c>
      <c r="D118" s="146" t="s">
        <v>174</v>
      </c>
      <c r="E118" s="147" t="s">
        <v>221</v>
      </c>
      <c r="F118" s="209" t="s">
        <v>222</v>
      </c>
      <c r="G118" s="209"/>
      <c r="H118" s="209"/>
      <c r="I118" s="209"/>
      <c r="J118" s="148" t="s">
        <v>214</v>
      </c>
      <c r="K118" s="149">
        <v>4</v>
      </c>
      <c r="L118" s="203"/>
      <c r="M118" s="203"/>
      <c r="N118" s="203">
        <f>ROUND(L118*K118,2)</f>
        <v>0</v>
      </c>
      <c r="O118" s="203"/>
      <c r="P118" s="203"/>
      <c r="Q118" s="203"/>
      <c r="R118" s="150"/>
      <c r="T118" s="151" t="s">
        <v>5</v>
      </c>
      <c r="U118" s="41" t="s">
        <v>43</v>
      </c>
      <c r="V118" s="152">
        <v>0.046</v>
      </c>
      <c r="W118" s="152">
        <f>V118*K118</f>
        <v>0.184</v>
      </c>
      <c r="X118" s="152">
        <v>0</v>
      </c>
      <c r="Y118" s="152">
        <f>X118*K118</f>
        <v>0</v>
      </c>
      <c r="Z118" s="152">
        <v>0</v>
      </c>
      <c r="AA118" s="153">
        <f>Z118*K118</f>
        <v>0</v>
      </c>
      <c r="AR118" s="19" t="s">
        <v>178</v>
      </c>
      <c r="AT118" s="19" t="s">
        <v>174</v>
      </c>
      <c r="AU118" s="19" t="s">
        <v>89</v>
      </c>
      <c r="AY118" s="19" t="s">
        <v>173</v>
      </c>
      <c r="BE118" s="154">
        <f>IF(U118="základní",N118,0)</f>
        <v>0</v>
      </c>
      <c r="BF118" s="154">
        <f>IF(U118="snížená",N118,0)</f>
        <v>0</v>
      </c>
      <c r="BG118" s="154">
        <f>IF(U118="zákl. přenesená",N118,0)</f>
        <v>0</v>
      </c>
      <c r="BH118" s="154">
        <f>IF(U118="sníž. přenesená",N118,0)</f>
        <v>0</v>
      </c>
      <c r="BI118" s="154">
        <f>IF(U118="nulová",N118,0)</f>
        <v>0</v>
      </c>
      <c r="BJ118" s="19" t="s">
        <v>83</v>
      </c>
      <c r="BK118" s="154">
        <f>ROUND(L118*K118,2)</f>
        <v>0</v>
      </c>
      <c r="BL118" s="19" t="s">
        <v>178</v>
      </c>
      <c r="BM118" s="19" t="s">
        <v>1377</v>
      </c>
    </row>
    <row r="119" spans="2:65" s="1" customFormat="1" ht="38.25" customHeight="1">
      <c r="B119" s="145"/>
      <c r="C119" s="146" t="s">
        <v>183</v>
      </c>
      <c r="D119" s="146" t="s">
        <v>174</v>
      </c>
      <c r="E119" s="147" t="s">
        <v>1303</v>
      </c>
      <c r="F119" s="209" t="s">
        <v>1304</v>
      </c>
      <c r="G119" s="209"/>
      <c r="H119" s="209"/>
      <c r="I119" s="209"/>
      <c r="J119" s="148" t="s">
        <v>177</v>
      </c>
      <c r="K119" s="149">
        <v>40</v>
      </c>
      <c r="L119" s="203"/>
      <c r="M119" s="203"/>
      <c r="N119" s="203">
        <f>ROUND(L119*K119,2)</f>
        <v>0</v>
      </c>
      <c r="O119" s="203"/>
      <c r="P119" s="203"/>
      <c r="Q119" s="203"/>
      <c r="R119" s="150"/>
      <c r="T119" s="151" t="s">
        <v>5</v>
      </c>
      <c r="U119" s="41" t="s">
        <v>43</v>
      </c>
      <c r="V119" s="152">
        <v>0.012</v>
      </c>
      <c r="W119" s="152">
        <f>V119*K119</f>
        <v>0.48</v>
      </c>
      <c r="X119" s="152">
        <v>0</v>
      </c>
      <c r="Y119" s="152">
        <f>X119*K119</f>
        <v>0</v>
      </c>
      <c r="Z119" s="152">
        <v>0</v>
      </c>
      <c r="AA119" s="153">
        <f>Z119*K119</f>
        <v>0</v>
      </c>
      <c r="AR119" s="19" t="s">
        <v>178</v>
      </c>
      <c r="AT119" s="19" t="s">
        <v>174</v>
      </c>
      <c r="AU119" s="19" t="s">
        <v>89</v>
      </c>
      <c r="AY119" s="19" t="s">
        <v>173</v>
      </c>
      <c r="BE119" s="154">
        <f>IF(U119="základní",N119,0)</f>
        <v>0</v>
      </c>
      <c r="BF119" s="154">
        <f>IF(U119="snížená",N119,0)</f>
        <v>0</v>
      </c>
      <c r="BG119" s="154">
        <f>IF(U119="zákl. přenesená",N119,0)</f>
        <v>0</v>
      </c>
      <c r="BH119" s="154">
        <f>IF(U119="sníž. přenesená",N119,0)</f>
        <v>0</v>
      </c>
      <c r="BI119" s="154">
        <f>IF(U119="nulová",N119,0)</f>
        <v>0</v>
      </c>
      <c r="BJ119" s="19" t="s">
        <v>83</v>
      </c>
      <c r="BK119" s="154">
        <f>ROUND(L119*K119,2)</f>
        <v>0</v>
      </c>
      <c r="BL119" s="19" t="s">
        <v>178</v>
      </c>
      <c r="BM119" s="19" t="s">
        <v>1378</v>
      </c>
    </row>
    <row r="120" spans="2:65" s="1" customFormat="1" ht="38.25" customHeight="1">
      <c r="B120" s="145"/>
      <c r="C120" s="146" t="s">
        <v>178</v>
      </c>
      <c r="D120" s="146" t="s">
        <v>174</v>
      </c>
      <c r="E120" s="147" t="s">
        <v>1306</v>
      </c>
      <c r="F120" s="209" t="s">
        <v>1307</v>
      </c>
      <c r="G120" s="209"/>
      <c r="H120" s="209"/>
      <c r="I120" s="209"/>
      <c r="J120" s="148" t="s">
        <v>177</v>
      </c>
      <c r="K120" s="149">
        <v>40</v>
      </c>
      <c r="L120" s="203"/>
      <c r="M120" s="203"/>
      <c r="N120" s="203">
        <f>ROUND(L120*K120,2)</f>
        <v>0</v>
      </c>
      <c r="O120" s="203"/>
      <c r="P120" s="203"/>
      <c r="Q120" s="203"/>
      <c r="R120" s="150"/>
      <c r="T120" s="151" t="s">
        <v>5</v>
      </c>
      <c r="U120" s="41" t="s">
        <v>43</v>
      </c>
      <c r="V120" s="152">
        <v>0.045</v>
      </c>
      <c r="W120" s="152">
        <f>V120*K120</f>
        <v>1.7999999999999998</v>
      </c>
      <c r="X120" s="152">
        <v>0</v>
      </c>
      <c r="Y120" s="152">
        <f>X120*K120</f>
        <v>0</v>
      </c>
      <c r="Z120" s="152">
        <v>0</v>
      </c>
      <c r="AA120" s="153">
        <f>Z120*K120</f>
        <v>0</v>
      </c>
      <c r="AR120" s="19" t="s">
        <v>178</v>
      </c>
      <c r="AT120" s="19" t="s">
        <v>174</v>
      </c>
      <c r="AU120" s="19" t="s">
        <v>89</v>
      </c>
      <c r="AY120" s="19" t="s">
        <v>173</v>
      </c>
      <c r="BE120" s="154">
        <f>IF(U120="základní",N120,0)</f>
        <v>0</v>
      </c>
      <c r="BF120" s="154">
        <f>IF(U120="snížená",N120,0)</f>
        <v>0</v>
      </c>
      <c r="BG120" s="154">
        <f>IF(U120="zákl. přenesená",N120,0)</f>
        <v>0</v>
      </c>
      <c r="BH120" s="154">
        <f>IF(U120="sníž. přenesená",N120,0)</f>
        <v>0</v>
      </c>
      <c r="BI120" s="154">
        <f>IF(U120="nulová",N120,0)</f>
        <v>0</v>
      </c>
      <c r="BJ120" s="19" t="s">
        <v>83</v>
      </c>
      <c r="BK120" s="154">
        <f>ROUND(L120*K120,2)</f>
        <v>0</v>
      </c>
      <c r="BL120" s="19" t="s">
        <v>178</v>
      </c>
      <c r="BM120" s="19" t="s">
        <v>1379</v>
      </c>
    </row>
    <row r="121" spans="2:65" s="1" customFormat="1" ht="16.5" customHeight="1">
      <c r="B121" s="145"/>
      <c r="C121" s="155" t="s">
        <v>190</v>
      </c>
      <c r="D121" s="155" t="s">
        <v>235</v>
      </c>
      <c r="E121" s="156" t="s">
        <v>1309</v>
      </c>
      <c r="F121" s="210" t="s">
        <v>1310</v>
      </c>
      <c r="G121" s="210"/>
      <c r="H121" s="210"/>
      <c r="I121" s="210"/>
      <c r="J121" s="157" t="s">
        <v>827</v>
      </c>
      <c r="K121" s="158">
        <v>1</v>
      </c>
      <c r="L121" s="208"/>
      <c r="M121" s="208"/>
      <c r="N121" s="208">
        <f>ROUND(L121*K121,2)</f>
        <v>0</v>
      </c>
      <c r="O121" s="203"/>
      <c r="P121" s="203"/>
      <c r="Q121" s="203"/>
      <c r="R121" s="150"/>
      <c r="T121" s="151" t="s">
        <v>5</v>
      </c>
      <c r="U121" s="41" t="s">
        <v>43</v>
      </c>
      <c r="V121" s="152">
        <v>0</v>
      </c>
      <c r="W121" s="152">
        <f>V121*K121</f>
        <v>0</v>
      </c>
      <c r="X121" s="152">
        <v>0.001</v>
      </c>
      <c r="Y121" s="152">
        <f>X121*K121</f>
        <v>0.001</v>
      </c>
      <c r="Z121" s="152">
        <v>0</v>
      </c>
      <c r="AA121" s="153">
        <f>Z121*K121</f>
        <v>0</v>
      </c>
      <c r="AR121" s="19" t="s">
        <v>202</v>
      </c>
      <c r="AT121" s="19" t="s">
        <v>235</v>
      </c>
      <c r="AU121" s="19" t="s">
        <v>89</v>
      </c>
      <c r="AY121" s="19" t="s">
        <v>173</v>
      </c>
      <c r="BE121" s="154">
        <f>IF(U121="základní",N121,0)</f>
        <v>0</v>
      </c>
      <c r="BF121" s="154">
        <f>IF(U121="snížená",N121,0)</f>
        <v>0</v>
      </c>
      <c r="BG121" s="154">
        <f>IF(U121="zákl. přenesená",N121,0)</f>
        <v>0</v>
      </c>
      <c r="BH121" s="154">
        <f>IF(U121="sníž. přenesená",N121,0)</f>
        <v>0</v>
      </c>
      <c r="BI121" s="154">
        <f>IF(U121="nulová",N121,0)</f>
        <v>0</v>
      </c>
      <c r="BJ121" s="19" t="s">
        <v>83</v>
      </c>
      <c r="BK121" s="154">
        <f>ROUND(L121*K121,2)</f>
        <v>0</v>
      </c>
      <c r="BL121" s="19" t="s">
        <v>178</v>
      </c>
      <c r="BM121" s="19" t="s">
        <v>1380</v>
      </c>
    </row>
    <row r="122" spans="2:63" s="10" customFormat="1" ht="29.85" customHeight="1">
      <c r="B122" s="134"/>
      <c r="C122" s="135"/>
      <c r="D122" s="144" t="s">
        <v>152</v>
      </c>
      <c r="E122" s="144"/>
      <c r="F122" s="144"/>
      <c r="G122" s="144"/>
      <c r="H122" s="144"/>
      <c r="I122" s="144"/>
      <c r="J122" s="144"/>
      <c r="K122" s="144"/>
      <c r="L122" s="144"/>
      <c r="M122" s="144"/>
      <c r="N122" s="204">
        <f>BK122</f>
        <v>0</v>
      </c>
      <c r="O122" s="205"/>
      <c r="P122" s="205"/>
      <c r="Q122" s="205"/>
      <c r="R122" s="137"/>
      <c r="T122" s="138"/>
      <c r="U122" s="135"/>
      <c r="V122" s="135"/>
      <c r="W122" s="139">
        <f>W123</f>
        <v>0.00039700000000000005</v>
      </c>
      <c r="X122" s="135"/>
      <c r="Y122" s="139">
        <f>Y123</f>
        <v>0</v>
      </c>
      <c r="Z122" s="135"/>
      <c r="AA122" s="140">
        <f>AA123</f>
        <v>0</v>
      </c>
      <c r="AR122" s="141" t="s">
        <v>83</v>
      </c>
      <c r="AT122" s="142" t="s">
        <v>77</v>
      </c>
      <c r="AU122" s="142" t="s">
        <v>83</v>
      </c>
      <c r="AY122" s="141" t="s">
        <v>173</v>
      </c>
      <c r="BK122" s="143">
        <f>BK123</f>
        <v>0</v>
      </c>
    </row>
    <row r="123" spans="2:65" s="1" customFormat="1" ht="25.5" customHeight="1">
      <c r="B123" s="145"/>
      <c r="C123" s="146" t="s">
        <v>194</v>
      </c>
      <c r="D123" s="146" t="s">
        <v>174</v>
      </c>
      <c r="E123" s="147" t="s">
        <v>542</v>
      </c>
      <c r="F123" s="209" t="s">
        <v>543</v>
      </c>
      <c r="G123" s="209"/>
      <c r="H123" s="209"/>
      <c r="I123" s="209"/>
      <c r="J123" s="148" t="s">
        <v>238</v>
      </c>
      <c r="K123" s="149">
        <v>0.001</v>
      </c>
      <c r="L123" s="203"/>
      <c r="M123" s="203"/>
      <c r="N123" s="203">
        <f>ROUND(L123*K123,2)</f>
        <v>0</v>
      </c>
      <c r="O123" s="203"/>
      <c r="P123" s="203"/>
      <c r="Q123" s="203"/>
      <c r="R123" s="150"/>
      <c r="T123" s="151" t="s">
        <v>5</v>
      </c>
      <c r="U123" s="159" t="s">
        <v>43</v>
      </c>
      <c r="V123" s="160">
        <v>0.397</v>
      </c>
      <c r="W123" s="160">
        <f>V123*K123</f>
        <v>0.00039700000000000005</v>
      </c>
      <c r="X123" s="160">
        <v>0</v>
      </c>
      <c r="Y123" s="160">
        <f>X123*K123</f>
        <v>0</v>
      </c>
      <c r="Z123" s="160">
        <v>0</v>
      </c>
      <c r="AA123" s="161">
        <f>Z123*K123</f>
        <v>0</v>
      </c>
      <c r="AR123" s="19" t="s">
        <v>178</v>
      </c>
      <c r="AT123" s="19" t="s">
        <v>174</v>
      </c>
      <c r="AU123" s="19" t="s">
        <v>89</v>
      </c>
      <c r="AY123" s="19" t="s">
        <v>173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19" t="s">
        <v>83</v>
      </c>
      <c r="BK123" s="154">
        <f>ROUND(L123*K123,2)</f>
        <v>0</v>
      </c>
      <c r="BL123" s="19" t="s">
        <v>178</v>
      </c>
      <c r="BM123" s="19" t="s">
        <v>1381</v>
      </c>
    </row>
    <row r="124" spans="2:18" s="1" customFormat="1" ht="6.9" customHeight="1"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/>
    </row>
  </sheetData>
  <mergeCells count="78">
    <mergeCell ref="F123:I123"/>
    <mergeCell ref="F121:I121"/>
    <mergeCell ref="F120:I120"/>
    <mergeCell ref="L123:M123"/>
    <mergeCell ref="N123:Q123"/>
    <mergeCell ref="N122:Q122"/>
    <mergeCell ref="L120:M120"/>
    <mergeCell ref="N120:Q120"/>
    <mergeCell ref="L121:M121"/>
    <mergeCell ref="N121:Q121"/>
    <mergeCell ref="E25:L25"/>
    <mergeCell ref="S2:AC2"/>
    <mergeCell ref="M28:P28"/>
    <mergeCell ref="M29:P29"/>
    <mergeCell ref="M31:P31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114:Q114"/>
    <mergeCell ref="N115:Q115"/>
    <mergeCell ref="N116:Q116"/>
    <mergeCell ref="F117:I117"/>
    <mergeCell ref="F119:I119"/>
    <mergeCell ref="L117:M117"/>
    <mergeCell ref="N117:Q117"/>
    <mergeCell ref="F118:I118"/>
    <mergeCell ref="L118:M118"/>
    <mergeCell ref="N118:Q118"/>
    <mergeCell ref="L119:M119"/>
    <mergeCell ref="N119:Q119"/>
    <mergeCell ref="H1:K1"/>
    <mergeCell ref="C2:Q2"/>
    <mergeCell ref="C4:Q4"/>
    <mergeCell ref="F6:P6"/>
    <mergeCell ref="F7:P7"/>
  </mergeCells>
  <hyperlinks>
    <hyperlink ref="F1:G1" location="C2" display="1) Krycí list rozpočtu"/>
    <hyperlink ref="H1:K1" location="C87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N155"/>
  <sheetViews>
    <sheetView showGridLines="0" workbookViewId="0" topLeftCell="A1">
      <pane ySplit="1" topLeftCell="A59" activePane="bottomLeft" state="frozen"/>
      <selection pane="bottomLeft" activeCell="AH152" sqref="AH1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122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1296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1383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N97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ROUND((SUM(BE97:BE98)+SUM(BE117:BE154)),2)</f>
        <v>0</v>
      </c>
      <c r="I33" s="214"/>
      <c r="J33" s="214"/>
      <c r="K33" s="33"/>
      <c r="L33" s="33"/>
      <c r="M33" s="229">
        <f>ROUND(ROUND((SUM(BE97:BE98)+SUM(BE117:BE154)),2)*F33,2)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ROUND((SUM(BF97:BF98)+SUM(BF117:BF154)),2)</f>
        <v>0</v>
      </c>
      <c r="I34" s="214"/>
      <c r="J34" s="214"/>
      <c r="K34" s="33"/>
      <c r="L34" s="33"/>
      <c r="M34" s="229">
        <f>ROUND(ROUND((SUM(BF97:BF98)+SUM(BF117:BF154)),2)*F34,2)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ROUND((SUM(BG97:BG98)+SUM(BG117:BG154)),2)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ROUND((SUM(BH97:BH98)+SUM(BH117:BH154)),2)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ROUND((SUM(BI97:BI98)+SUM(BI117:BI154)),2)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1296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28 - SO 302 - Odvodnění dopravních ploch - chodník - neuznatelné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Čiklová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N117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N118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145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N119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147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N130</f>
        <v>0</v>
      </c>
      <c r="O92" s="164"/>
      <c r="P92" s="164"/>
      <c r="Q92" s="164"/>
      <c r="R92" s="124"/>
    </row>
    <row r="93" spans="2:18" s="8" customFormat="1" ht="19.95" customHeight="1">
      <c r="B93" s="122"/>
      <c r="C93" s="96"/>
      <c r="D93" s="123" t="s">
        <v>149</v>
      </c>
      <c r="E93" s="96"/>
      <c r="F93" s="96"/>
      <c r="G93" s="96"/>
      <c r="H93" s="96"/>
      <c r="I93" s="96"/>
      <c r="J93" s="96"/>
      <c r="K93" s="96"/>
      <c r="L93" s="96"/>
      <c r="M93" s="96"/>
      <c r="N93" s="163">
        <f>N134</f>
        <v>0</v>
      </c>
      <c r="O93" s="164"/>
      <c r="P93" s="164"/>
      <c r="Q93" s="164"/>
      <c r="R93" s="124"/>
    </row>
    <row r="94" spans="2:18" s="8" customFormat="1" ht="19.95" customHeight="1">
      <c r="B94" s="122"/>
      <c r="C94" s="96"/>
      <c r="D94" s="123" t="s">
        <v>150</v>
      </c>
      <c r="E94" s="96"/>
      <c r="F94" s="96"/>
      <c r="G94" s="96"/>
      <c r="H94" s="96"/>
      <c r="I94" s="96"/>
      <c r="J94" s="96"/>
      <c r="K94" s="96"/>
      <c r="L94" s="96"/>
      <c r="M94" s="96"/>
      <c r="N94" s="163">
        <f>N148</f>
        <v>0</v>
      </c>
      <c r="O94" s="164"/>
      <c r="P94" s="164"/>
      <c r="Q94" s="164"/>
      <c r="R94" s="124"/>
    </row>
    <row r="95" spans="2:18" s="8" customFormat="1" ht="19.95" customHeight="1">
      <c r="B95" s="122"/>
      <c r="C95" s="96"/>
      <c r="D95" s="123" t="s">
        <v>152</v>
      </c>
      <c r="E95" s="96"/>
      <c r="F95" s="96"/>
      <c r="G95" s="96"/>
      <c r="H95" s="96"/>
      <c r="I95" s="96"/>
      <c r="J95" s="96"/>
      <c r="K95" s="96"/>
      <c r="L95" s="96"/>
      <c r="M95" s="96"/>
      <c r="N95" s="163">
        <f>N153</f>
        <v>0</v>
      </c>
      <c r="O95" s="164"/>
      <c r="P95" s="164"/>
      <c r="Q95" s="164"/>
      <c r="R95" s="124"/>
    </row>
    <row r="96" spans="2:18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158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25">
        <v>0</v>
      </c>
      <c r="O97" s="226"/>
      <c r="P97" s="226"/>
      <c r="Q97" s="226"/>
      <c r="R97" s="34"/>
      <c r="T97" s="125"/>
      <c r="U97" s="126" t="s">
        <v>42</v>
      </c>
    </row>
    <row r="98" spans="2:18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18" s="1" customFormat="1" ht="29.25" customHeight="1">
      <c r="B99" s="32"/>
      <c r="C99" s="108" t="s">
        <v>126</v>
      </c>
      <c r="D99" s="109"/>
      <c r="E99" s="109"/>
      <c r="F99" s="109"/>
      <c r="G99" s="109"/>
      <c r="H99" s="109"/>
      <c r="I99" s="109"/>
      <c r="J99" s="109"/>
      <c r="K99" s="109"/>
      <c r="L99" s="169">
        <f>ROUND(SUM(N89+N97),2)</f>
        <v>0</v>
      </c>
      <c r="M99" s="169"/>
      <c r="N99" s="169"/>
      <c r="O99" s="169"/>
      <c r="P99" s="169"/>
      <c r="Q99" s="169"/>
      <c r="R99" s="34"/>
    </row>
    <row r="100" spans="2:18" s="1" customFormat="1" ht="6.9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18" s="1" customFormat="1" ht="6.9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18" s="1" customFormat="1" ht="36.9" customHeight="1">
      <c r="B105" s="32"/>
      <c r="C105" s="180" t="s">
        <v>159</v>
      </c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34"/>
    </row>
    <row r="106" spans="2:18" s="1" customFormat="1" ht="6.9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30" customHeight="1">
      <c r="B107" s="32"/>
      <c r="C107" s="29" t="s">
        <v>17</v>
      </c>
      <c r="D107" s="33"/>
      <c r="E107" s="33"/>
      <c r="F107" s="212" t="str">
        <f>F6</f>
        <v>Smíšená stezka a chodníky - etapa II - Chodníky a nástupiště</v>
      </c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33"/>
      <c r="R107" s="34"/>
    </row>
    <row r="108" spans="2:18" ht="30" customHeight="1">
      <c r="B108" s="23"/>
      <c r="C108" s="29" t="s">
        <v>133</v>
      </c>
      <c r="D108" s="25"/>
      <c r="E108" s="25"/>
      <c r="F108" s="212" t="s">
        <v>1296</v>
      </c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25"/>
      <c r="R108" s="24"/>
    </row>
    <row r="109" spans="2:18" s="1" customFormat="1" ht="36.9" customHeight="1">
      <c r="B109" s="32"/>
      <c r="C109" s="66" t="s">
        <v>135</v>
      </c>
      <c r="D109" s="33"/>
      <c r="E109" s="33"/>
      <c r="F109" s="182" t="str">
        <f>F8</f>
        <v>28 - SO 302 - Odvodnění dopravních ploch - chodník - neuznatelné náklady</v>
      </c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33"/>
      <c r="R109" s="34"/>
    </row>
    <row r="110" spans="2:18" s="1" customFormat="1" ht="6.9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8" customHeight="1">
      <c r="B111" s="32"/>
      <c r="C111" s="29" t="s">
        <v>21</v>
      </c>
      <c r="D111" s="33"/>
      <c r="E111" s="33"/>
      <c r="F111" s="27" t="str">
        <f>F10</f>
        <v>Lomnice</v>
      </c>
      <c r="G111" s="33"/>
      <c r="H111" s="33"/>
      <c r="I111" s="33"/>
      <c r="J111" s="33"/>
      <c r="K111" s="29" t="s">
        <v>23</v>
      </c>
      <c r="L111" s="33"/>
      <c r="M111" s="215" t="str">
        <f>IF(O10="","",O10)</f>
        <v>1. 7. 2018</v>
      </c>
      <c r="N111" s="215"/>
      <c r="O111" s="215"/>
      <c r="P111" s="215"/>
      <c r="Q111" s="33"/>
      <c r="R111" s="34"/>
    </row>
    <row r="112" spans="2:18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3.2">
      <c r="B113" s="32"/>
      <c r="C113" s="29" t="s">
        <v>25</v>
      </c>
      <c r="D113" s="33"/>
      <c r="E113" s="33"/>
      <c r="F113" s="27" t="str">
        <f>E13</f>
        <v>obec Lomnice</v>
      </c>
      <c r="G113" s="33"/>
      <c r="H113" s="33"/>
      <c r="I113" s="33"/>
      <c r="J113" s="33"/>
      <c r="K113" s="29" t="s">
        <v>31</v>
      </c>
      <c r="L113" s="33"/>
      <c r="M113" s="198" t="str">
        <f>E19</f>
        <v>ATELIS - ateliér liniových staveb</v>
      </c>
      <c r="N113" s="198"/>
      <c r="O113" s="198"/>
      <c r="P113" s="198"/>
      <c r="Q113" s="198"/>
      <c r="R113" s="34"/>
    </row>
    <row r="114" spans="2:18" s="1" customFormat="1" ht="14.4" customHeight="1">
      <c r="B114" s="32"/>
      <c r="C114" s="29" t="s">
        <v>29</v>
      </c>
      <c r="D114" s="33"/>
      <c r="E114" s="33"/>
      <c r="F114" s="27" t="str">
        <f>IF(E16="","",E16)</f>
        <v xml:space="preserve"> </v>
      </c>
      <c r="G114" s="33"/>
      <c r="H114" s="33"/>
      <c r="I114" s="33"/>
      <c r="J114" s="33"/>
      <c r="K114" s="29" t="s">
        <v>36</v>
      </c>
      <c r="L114" s="33"/>
      <c r="M114" s="198" t="str">
        <f>E22</f>
        <v>Čiklová</v>
      </c>
      <c r="N114" s="198"/>
      <c r="O114" s="198"/>
      <c r="P114" s="198"/>
      <c r="Q114" s="198"/>
      <c r="R114" s="34"/>
    </row>
    <row r="115" spans="2:18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27" s="9" customFormat="1" ht="29.25" customHeight="1">
      <c r="B116" s="127"/>
      <c r="C116" s="128" t="s">
        <v>160</v>
      </c>
      <c r="D116" s="129" t="s">
        <v>161</v>
      </c>
      <c r="E116" s="129" t="s">
        <v>60</v>
      </c>
      <c r="F116" s="222" t="s">
        <v>162</v>
      </c>
      <c r="G116" s="222"/>
      <c r="H116" s="222"/>
      <c r="I116" s="222"/>
      <c r="J116" s="129" t="s">
        <v>163</v>
      </c>
      <c r="K116" s="129" t="s">
        <v>164</v>
      </c>
      <c r="L116" s="222" t="s">
        <v>165</v>
      </c>
      <c r="M116" s="222"/>
      <c r="N116" s="222" t="s">
        <v>141</v>
      </c>
      <c r="O116" s="222"/>
      <c r="P116" s="222"/>
      <c r="Q116" s="223"/>
      <c r="R116" s="130"/>
      <c r="T116" s="73" t="s">
        <v>166</v>
      </c>
      <c r="U116" s="74" t="s">
        <v>42</v>
      </c>
      <c r="V116" s="74" t="s">
        <v>167</v>
      </c>
      <c r="W116" s="74" t="s">
        <v>168</v>
      </c>
      <c r="X116" s="74" t="s">
        <v>169</v>
      </c>
      <c r="Y116" s="74" t="s">
        <v>170</v>
      </c>
      <c r="Z116" s="74" t="s">
        <v>171</v>
      </c>
      <c r="AA116" s="75" t="s">
        <v>172</v>
      </c>
    </row>
    <row r="117" spans="2:63" s="1" customFormat="1" ht="29.25" customHeight="1">
      <c r="B117" s="32"/>
      <c r="C117" s="77" t="s">
        <v>137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16">
        <f>BK117</f>
        <v>0</v>
      </c>
      <c r="O117" s="217"/>
      <c r="P117" s="217"/>
      <c r="Q117" s="217"/>
      <c r="R117" s="34"/>
      <c r="T117" s="76"/>
      <c r="U117" s="48"/>
      <c r="V117" s="48"/>
      <c r="W117" s="131">
        <f>W118</f>
        <v>82.307616</v>
      </c>
      <c r="X117" s="48"/>
      <c r="Y117" s="131">
        <f>Y118</f>
        <v>59.08797987</v>
      </c>
      <c r="Z117" s="48"/>
      <c r="AA117" s="132">
        <f>AA118</f>
        <v>1.7376</v>
      </c>
      <c r="AT117" s="19" t="s">
        <v>77</v>
      </c>
      <c r="AU117" s="19" t="s">
        <v>143</v>
      </c>
      <c r="BK117" s="133">
        <f>BK118</f>
        <v>0</v>
      </c>
    </row>
    <row r="118" spans="2:63" s="10" customFormat="1" ht="37.35" customHeight="1">
      <c r="B118" s="134"/>
      <c r="C118" s="135"/>
      <c r="D118" s="136" t="s">
        <v>144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18">
        <f>BK118</f>
        <v>0</v>
      </c>
      <c r="O118" s="219"/>
      <c r="P118" s="219"/>
      <c r="Q118" s="219"/>
      <c r="R118" s="137"/>
      <c r="T118" s="138"/>
      <c r="U118" s="135"/>
      <c r="V118" s="135"/>
      <c r="W118" s="139">
        <f>W119+W130+W134+W148+W153</f>
        <v>82.307616</v>
      </c>
      <c r="X118" s="135"/>
      <c r="Y118" s="139">
        <f>Y119+Y130+Y134+Y148+Y153</f>
        <v>59.08797987</v>
      </c>
      <c r="Z118" s="135"/>
      <c r="AA118" s="140">
        <f>AA119+AA130+AA134+AA148+AA153</f>
        <v>1.7376</v>
      </c>
      <c r="AR118" s="141" t="s">
        <v>83</v>
      </c>
      <c r="AT118" s="142" t="s">
        <v>77</v>
      </c>
      <c r="AU118" s="142" t="s">
        <v>78</v>
      </c>
      <c r="AY118" s="141" t="s">
        <v>173</v>
      </c>
      <c r="BK118" s="143">
        <f>BK119+BK130+BK134+BK148+BK153</f>
        <v>0</v>
      </c>
    </row>
    <row r="119" spans="2:63" s="10" customFormat="1" ht="19.95" customHeight="1">
      <c r="B119" s="134"/>
      <c r="C119" s="135"/>
      <c r="D119" s="144" t="s">
        <v>145</v>
      </c>
      <c r="E119" s="144"/>
      <c r="F119" s="144"/>
      <c r="G119" s="144"/>
      <c r="H119" s="144"/>
      <c r="I119" s="144"/>
      <c r="J119" s="144"/>
      <c r="K119" s="144"/>
      <c r="L119" s="144"/>
      <c r="M119" s="144"/>
      <c r="N119" s="220">
        <f>BK119</f>
        <v>0</v>
      </c>
      <c r="O119" s="221"/>
      <c r="P119" s="221"/>
      <c r="Q119" s="221"/>
      <c r="R119" s="137"/>
      <c r="T119" s="138"/>
      <c r="U119" s="135"/>
      <c r="V119" s="135"/>
      <c r="W119" s="139">
        <f>SUM(W120:W129)</f>
        <v>32.9083</v>
      </c>
      <c r="X119" s="135"/>
      <c r="Y119" s="139">
        <f>SUM(Y120:Y129)</f>
        <v>55.685</v>
      </c>
      <c r="Z119" s="135"/>
      <c r="AA119" s="140">
        <f>SUM(AA120:AA129)</f>
        <v>0</v>
      </c>
      <c r="AR119" s="141" t="s">
        <v>83</v>
      </c>
      <c r="AT119" s="142" t="s">
        <v>77</v>
      </c>
      <c r="AU119" s="142" t="s">
        <v>83</v>
      </c>
      <c r="AY119" s="141" t="s">
        <v>173</v>
      </c>
      <c r="BK119" s="143">
        <f>SUM(BK120:BK129)</f>
        <v>0</v>
      </c>
    </row>
    <row r="120" spans="2:65" s="1" customFormat="1" ht="25.5" customHeight="1">
      <c r="B120" s="145"/>
      <c r="C120" s="146" t="s">
        <v>83</v>
      </c>
      <c r="D120" s="146" t="s">
        <v>174</v>
      </c>
      <c r="E120" s="147" t="s">
        <v>634</v>
      </c>
      <c r="F120" s="209" t="s">
        <v>635</v>
      </c>
      <c r="G120" s="209"/>
      <c r="H120" s="209"/>
      <c r="I120" s="209"/>
      <c r="J120" s="148" t="s">
        <v>214</v>
      </c>
      <c r="K120" s="149">
        <v>15.4</v>
      </c>
      <c r="L120" s="203"/>
      <c r="M120" s="203"/>
      <c r="N120" s="203">
        <f aca="true" t="shared" si="0" ref="N120:N129">ROUND(L120*K120,2)</f>
        <v>0</v>
      </c>
      <c r="O120" s="203"/>
      <c r="P120" s="203"/>
      <c r="Q120" s="203"/>
      <c r="R120" s="150"/>
      <c r="T120" s="151" t="s">
        <v>5</v>
      </c>
      <c r="U120" s="41" t="s">
        <v>43</v>
      </c>
      <c r="V120" s="152">
        <v>1.355</v>
      </c>
      <c r="W120" s="152">
        <f aca="true" t="shared" si="1" ref="W120:W129">V120*K120</f>
        <v>20.867</v>
      </c>
      <c r="X120" s="152">
        <v>0</v>
      </c>
      <c r="Y120" s="152">
        <f aca="true" t="shared" si="2" ref="Y120:Y129">X120*K120</f>
        <v>0</v>
      </c>
      <c r="Z120" s="152">
        <v>0</v>
      </c>
      <c r="AA120" s="153">
        <f aca="true" t="shared" si="3" ref="AA120:AA129">Z120*K120</f>
        <v>0</v>
      </c>
      <c r="AR120" s="19" t="s">
        <v>178</v>
      </c>
      <c r="AT120" s="19" t="s">
        <v>174</v>
      </c>
      <c r="AU120" s="19" t="s">
        <v>89</v>
      </c>
      <c r="AY120" s="19" t="s">
        <v>173</v>
      </c>
      <c r="BE120" s="154">
        <f aca="true" t="shared" si="4" ref="BE120:BE129">IF(U120="základní",N120,0)</f>
        <v>0</v>
      </c>
      <c r="BF120" s="154">
        <f aca="true" t="shared" si="5" ref="BF120:BF129">IF(U120="snížená",N120,0)</f>
        <v>0</v>
      </c>
      <c r="BG120" s="154">
        <f aca="true" t="shared" si="6" ref="BG120:BG129">IF(U120="zákl. přenesená",N120,0)</f>
        <v>0</v>
      </c>
      <c r="BH120" s="154">
        <f aca="true" t="shared" si="7" ref="BH120:BH129">IF(U120="sníž. přenesená",N120,0)</f>
        <v>0</v>
      </c>
      <c r="BI120" s="154">
        <f aca="true" t="shared" si="8" ref="BI120:BI129">IF(U120="nulová",N120,0)</f>
        <v>0</v>
      </c>
      <c r="BJ120" s="19" t="s">
        <v>83</v>
      </c>
      <c r="BK120" s="154">
        <f aca="true" t="shared" si="9" ref="BK120:BK129">ROUND(L120*K120,2)</f>
        <v>0</v>
      </c>
      <c r="BL120" s="19" t="s">
        <v>178</v>
      </c>
      <c r="BM120" s="19" t="s">
        <v>219</v>
      </c>
    </row>
    <row r="121" spans="2:65" s="1" customFormat="1" ht="25.5" customHeight="1">
      <c r="B121" s="145"/>
      <c r="C121" s="146" t="s">
        <v>89</v>
      </c>
      <c r="D121" s="146" t="s">
        <v>174</v>
      </c>
      <c r="E121" s="147" t="s">
        <v>636</v>
      </c>
      <c r="F121" s="209" t="s">
        <v>637</v>
      </c>
      <c r="G121" s="209"/>
      <c r="H121" s="209"/>
      <c r="I121" s="209"/>
      <c r="J121" s="148" t="s">
        <v>214</v>
      </c>
      <c r="K121" s="149">
        <v>2</v>
      </c>
      <c r="L121" s="203"/>
      <c r="M121" s="203"/>
      <c r="N121" s="203">
        <f t="shared" si="0"/>
        <v>0</v>
      </c>
      <c r="O121" s="203"/>
      <c r="P121" s="203"/>
      <c r="Q121" s="203"/>
      <c r="R121" s="150"/>
      <c r="T121" s="151" t="s">
        <v>5</v>
      </c>
      <c r="U121" s="41" t="s">
        <v>43</v>
      </c>
      <c r="V121" s="152">
        <v>2.663</v>
      </c>
      <c r="W121" s="152">
        <f t="shared" si="1"/>
        <v>5.326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9" t="s">
        <v>178</v>
      </c>
      <c r="AT121" s="19" t="s">
        <v>174</v>
      </c>
      <c r="AU121" s="19" t="s">
        <v>89</v>
      </c>
      <c r="AY121" s="19" t="s">
        <v>173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178</v>
      </c>
      <c r="BM121" s="19" t="s">
        <v>638</v>
      </c>
    </row>
    <row r="122" spans="2:65" s="1" customFormat="1" ht="25.5" customHeight="1">
      <c r="B122" s="145"/>
      <c r="C122" s="146" t="s">
        <v>183</v>
      </c>
      <c r="D122" s="146" t="s">
        <v>174</v>
      </c>
      <c r="E122" s="147" t="s">
        <v>224</v>
      </c>
      <c r="F122" s="209" t="s">
        <v>225</v>
      </c>
      <c r="G122" s="209"/>
      <c r="H122" s="209"/>
      <c r="I122" s="209"/>
      <c r="J122" s="148" t="s">
        <v>214</v>
      </c>
      <c r="K122" s="149">
        <v>17.4</v>
      </c>
      <c r="L122" s="203"/>
      <c r="M122" s="203"/>
      <c r="N122" s="203">
        <f t="shared" si="0"/>
        <v>0</v>
      </c>
      <c r="O122" s="203"/>
      <c r="P122" s="203"/>
      <c r="Q122" s="203"/>
      <c r="R122" s="150"/>
      <c r="T122" s="151" t="s">
        <v>5</v>
      </c>
      <c r="U122" s="41" t="s">
        <v>43</v>
      </c>
      <c r="V122" s="152">
        <v>0.083</v>
      </c>
      <c r="W122" s="152">
        <f t="shared" si="1"/>
        <v>1.4442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9" t="s">
        <v>178</v>
      </c>
      <c r="AT122" s="19" t="s">
        <v>174</v>
      </c>
      <c r="AU122" s="19" t="s">
        <v>89</v>
      </c>
      <c r="AY122" s="19" t="s">
        <v>173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178</v>
      </c>
      <c r="BM122" s="19" t="s">
        <v>226</v>
      </c>
    </row>
    <row r="123" spans="2:65" s="1" customFormat="1" ht="38.25" customHeight="1">
      <c r="B123" s="145"/>
      <c r="C123" s="146" t="s">
        <v>178</v>
      </c>
      <c r="D123" s="146" t="s">
        <v>174</v>
      </c>
      <c r="E123" s="147" t="s">
        <v>228</v>
      </c>
      <c r="F123" s="209" t="s">
        <v>229</v>
      </c>
      <c r="G123" s="209"/>
      <c r="H123" s="209"/>
      <c r="I123" s="209"/>
      <c r="J123" s="148" t="s">
        <v>214</v>
      </c>
      <c r="K123" s="149">
        <v>87</v>
      </c>
      <c r="L123" s="203"/>
      <c r="M123" s="203"/>
      <c r="N123" s="203">
        <f t="shared" si="0"/>
        <v>0</v>
      </c>
      <c r="O123" s="203"/>
      <c r="P123" s="203"/>
      <c r="Q123" s="203"/>
      <c r="R123" s="150"/>
      <c r="T123" s="151" t="s">
        <v>5</v>
      </c>
      <c r="U123" s="41" t="s">
        <v>43</v>
      </c>
      <c r="V123" s="152">
        <v>0.004</v>
      </c>
      <c r="W123" s="152">
        <f t="shared" si="1"/>
        <v>0.34800000000000003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9" t="s">
        <v>178</v>
      </c>
      <c r="AT123" s="19" t="s">
        <v>174</v>
      </c>
      <c r="AU123" s="19" t="s">
        <v>89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178</v>
      </c>
      <c r="BM123" s="19" t="s">
        <v>230</v>
      </c>
    </row>
    <row r="124" spans="2:65" s="1" customFormat="1" ht="25.5" customHeight="1">
      <c r="B124" s="145"/>
      <c r="C124" s="146" t="s">
        <v>190</v>
      </c>
      <c r="D124" s="146" t="s">
        <v>174</v>
      </c>
      <c r="E124" s="147" t="s">
        <v>241</v>
      </c>
      <c r="F124" s="209" t="s">
        <v>242</v>
      </c>
      <c r="G124" s="209"/>
      <c r="H124" s="209"/>
      <c r="I124" s="209"/>
      <c r="J124" s="148" t="s">
        <v>238</v>
      </c>
      <c r="K124" s="149">
        <v>33.06</v>
      </c>
      <c r="L124" s="203"/>
      <c r="M124" s="203"/>
      <c r="N124" s="203">
        <f t="shared" si="0"/>
        <v>0</v>
      </c>
      <c r="O124" s="203"/>
      <c r="P124" s="203"/>
      <c r="Q124" s="203"/>
      <c r="R124" s="150"/>
      <c r="T124" s="151" t="s">
        <v>5</v>
      </c>
      <c r="U124" s="41" t="s">
        <v>43</v>
      </c>
      <c r="V124" s="152">
        <v>0</v>
      </c>
      <c r="W124" s="152">
        <f t="shared" si="1"/>
        <v>0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178</v>
      </c>
      <c r="AT124" s="19" t="s">
        <v>174</v>
      </c>
      <c r="AU124" s="19" t="s">
        <v>89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178</v>
      </c>
      <c r="BM124" s="19" t="s">
        <v>243</v>
      </c>
    </row>
    <row r="125" spans="2:65" s="1" customFormat="1" ht="25.5" customHeight="1">
      <c r="B125" s="145"/>
      <c r="C125" s="146" t="s">
        <v>194</v>
      </c>
      <c r="D125" s="146" t="s">
        <v>174</v>
      </c>
      <c r="E125" s="147" t="s">
        <v>244</v>
      </c>
      <c r="F125" s="209" t="s">
        <v>245</v>
      </c>
      <c r="G125" s="209"/>
      <c r="H125" s="209"/>
      <c r="I125" s="209"/>
      <c r="J125" s="148" t="s">
        <v>214</v>
      </c>
      <c r="K125" s="149">
        <v>9.1</v>
      </c>
      <c r="L125" s="203"/>
      <c r="M125" s="203"/>
      <c r="N125" s="203">
        <f t="shared" si="0"/>
        <v>0</v>
      </c>
      <c r="O125" s="203"/>
      <c r="P125" s="203"/>
      <c r="Q125" s="203"/>
      <c r="R125" s="150"/>
      <c r="T125" s="151" t="s">
        <v>5</v>
      </c>
      <c r="U125" s="41" t="s">
        <v>43</v>
      </c>
      <c r="V125" s="152">
        <v>0.299</v>
      </c>
      <c r="W125" s="152">
        <f t="shared" si="1"/>
        <v>2.7209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178</v>
      </c>
      <c r="AT125" s="19" t="s">
        <v>174</v>
      </c>
      <c r="AU125" s="19" t="s">
        <v>89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639</v>
      </c>
    </row>
    <row r="126" spans="2:65" s="1" customFormat="1" ht="16.5" customHeight="1">
      <c r="B126" s="145"/>
      <c r="C126" s="155" t="s">
        <v>198</v>
      </c>
      <c r="D126" s="155" t="s">
        <v>235</v>
      </c>
      <c r="E126" s="156" t="s">
        <v>236</v>
      </c>
      <c r="F126" s="210" t="s">
        <v>237</v>
      </c>
      <c r="G126" s="210"/>
      <c r="H126" s="210"/>
      <c r="I126" s="210"/>
      <c r="J126" s="157" t="s">
        <v>238</v>
      </c>
      <c r="K126" s="158">
        <v>16.94</v>
      </c>
      <c r="L126" s="208"/>
      <c r="M126" s="208"/>
      <c r="N126" s="208">
        <f t="shared" si="0"/>
        <v>0</v>
      </c>
      <c r="O126" s="203"/>
      <c r="P126" s="203"/>
      <c r="Q126" s="203"/>
      <c r="R126" s="150"/>
      <c r="T126" s="151" t="s">
        <v>5</v>
      </c>
      <c r="U126" s="41" t="s">
        <v>43</v>
      </c>
      <c r="V126" s="152">
        <v>0</v>
      </c>
      <c r="W126" s="152">
        <f t="shared" si="1"/>
        <v>0</v>
      </c>
      <c r="X126" s="152">
        <v>1</v>
      </c>
      <c r="Y126" s="152">
        <f t="shared" si="2"/>
        <v>16.94</v>
      </c>
      <c r="Z126" s="152">
        <v>0</v>
      </c>
      <c r="AA126" s="153">
        <f t="shared" si="3"/>
        <v>0</v>
      </c>
      <c r="AR126" s="19" t="s">
        <v>202</v>
      </c>
      <c r="AT126" s="19" t="s">
        <v>235</v>
      </c>
      <c r="AU126" s="19" t="s">
        <v>89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640</v>
      </c>
    </row>
    <row r="127" spans="2:65" s="1" customFormat="1" ht="16.5" customHeight="1">
      <c r="B127" s="145"/>
      <c r="C127" s="155" t="s">
        <v>202</v>
      </c>
      <c r="D127" s="155" t="s">
        <v>235</v>
      </c>
      <c r="E127" s="156" t="s">
        <v>641</v>
      </c>
      <c r="F127" s="210" t="s">
        <v>642</v>
      </c>
      <c r="G127" s="210"/>
      <c r="H127" s="210"/>
      <c r="I127" s="210"/>
      <c r="J127" s="157" t="s">
        <v>238</v>
      </c>
      <c r="K127" s="158">
        <v>2.87</v>
      </c>
      <c r="L127" s="208"/>
      <c r="M127" s="208"/>
      <c r="N127" s="208">
        <f t="shared" si="0"/>
        <v>0</v>
      </c>
      <c r="O127" s="203"/>
      <c r="P127" s="203"/>
      <c r="Q127" s="203"/>
      <c r="R127" s="150"/>
      <c r="T127" s="151" t="s">
        <v>5</v>
      </c>
      <c r="U127" s="41" t="s">
        <v>43</v>
      </c>
      <c r="V127" s="152">
        <v>0</v>
      </c>
      <c r="W127" s="152">
        <f t="shared" si="1"/>
        <v>0</v>
      </c>
      <c r="X127" s="152">
        <v>1</v>
      </c>
      <c r="Y127" s="152">
        <f t="shared" si="2"/>
        <v>2.87</v>
      </c>
      <c r="Z127" s="152">
        <v>0</v>
      </c>
      <c r="AA127" s="153">
        <f t="shared" si="3"/>
        <v>0</v>
      </c>
      <c r="AR127" s="19" t="s">
        <v>202</v>
      </c>
      <c r="AT127" s="19" t="s">
        <v>235</v>
      </c>
      <c r="AU127" s="19" t="s">
        <v>89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643</v>
      </c>
    </row>
    <row r="128" spans="2:65" s="1" customFormat="1" ht="25.5" customHeight="1">
      <c r="B128" s="145"/>
      <c r="C128" s="146" t="s">
        <v>206</v>
      </c>
      <c r="D128" s="146" t="s">
        <v>174</v>
      </c>
      <c r="E128" s="147" t="s">
        <v>644</v>
      </c>
      <c r="F128" s="209" t="s">
        <v>645</v>
      </c>
      <c r="G128" s="209"/>
      <c r="H128" s="209"/>
      <c r="I128" s="209"/>
      <c r="J128" s="148" t="s">
        <v>214</v>
      </c>
      <c r="K128" s="149">
        <v>7.7</v>
      </c>
      <c r="L128" s="203"/>
      <c r="M128" s="203"/>
      <c r="N128" s="203">
        <f t="shared" si="0"/>
        <v>0</v>
      </c>
      <c r="O128" s="203"/>
      <c r="P128" s="203"/>
      <c r="Q128" s="203"/>
      <c r="R128" s="150"/>
      <c r="T128" s="151" t="s">
        <v>5</v>
      </c>
      <c r="U128" s="41" t="s">
        <v>43</v>
      </c>
      <c r="V128" s="152">
        <v>0.286</v>
      </c>
      <c r="W128" s="152">
        <f t="shared" si="1"/>
        <v>2.2022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89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646</v>
      </c>
    </row>
    <row r="129" spans="2:65" s="1" customFormat="1" ht="16.5" customHeight="1">
      <c r="B129" s="145"/>
      <c r="C129" s="155" t="s">
        <v>211</v>
      </c>
      <c r="D129" s="155" t="s">
        <v>235</v>
      </c>
      <c r="E129" s="156" t="s">
        <v>647</v>
      </c>
      <c r="F129" s="210" t="s">
        <v>648</v>
      </c>
      <c r="G129" s="210"/>
      <c r="H129" s="210"/>
      <c r="I129" s="210"/>
      <c r="J129" s="157" t="s">
        <v>238</v>
      </c>
      <c r="K129" s="158">
        <v>35.875</v>
      </c>
      <c r="L129" s="208"/>
      <c r="M129" s="208"/>
      <c r="N129" s="208">
        <f t="shared" si="0"/>
        <v>0</v>
      </c>
      <c r="O129" s="203"/>
      <c r="P129" s="203"/>
      <c r="Q129" s="203"/>
      <c r="R129" s="150"/>
      <c r="T129" s="151" t="s">
        <v>5</v>
      </c>
      <c r="U129" s="41" t="s">
        <v>43</v>
      </c>
      <c r="V129" s="152">
        <v>0</v>
      </c>
      <c r="W129" s="152">
        <f t="shared" si="1"/>
        <v>0</v>
      </c>
      <c r="X129" s="152">
        <v>1</v>
      </c>
      <c r="Y129" s="152">
        <f t="shared" si="2"/>
        <v>35.875</v>
      </c>
      <c r="Z129" s="152">
        <v>0</v>
      </c>
      <c r="AA129" s="153">
        <f t="shared" si="3"/>
        <v>0</v>
      </c>
      <c r="AR129" s="19" t="s">
        <v>202</v>
      </c>
      <c r="AT129" s="19" t="s">
        <v>235</v>
      </c>
      <c r="AU129" s="19" t="s">
        <v>89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649</v>
      </c>
    </row>
    <row r="130" spans="2:63" s="10" customFormat="1" ht="29.85" customHeight="1">
      <c r="B130" s="134"/>
      <c r="C130" s="135"/>
      <c r="D130" s="144" t="s">
        <v>147</v>
      </c>
      <c r="E130" s="144"/>
      <c r="F130" s="144"/>
      <c r="G130" s="144"/>
      <c r="H130" s="144"/>
      <c r="I130" s="144"/>
      <c r="J130" s="144"/>
      <c r="K130" s="144"/>
      <c r="L130" s="144"/>
      <c r="M130" s="144"/>
      <c r="N130" s="204">
        <f>BK130</f>
        <v>0</v>
      </c>
      <c r="O130" s="205"/>
      <c r="P130" s="205"/>
      <c r="Q130" s="205"/>
      <c r="R130" s="137"/>
      <c r="T130" s="138"/>
      <c r="U130" s="135"/>
      <c r="V130" s="135"/>
      <c r="W130" s="139">
        <f>SUM(W131:W133)</f>
        <v>3.54918</v>
      </c>
      <c r="X130" s="135"/>
      <c r="Y130" s="139">
        <f>SUM(Y131:Y133)</f>
        <v>0.743272</v>
      </c>
      <c r="Z130" s="135"/>
      <c r="AA130" s="140">
        <f>SUM(AA131:AA133)</f>
        <v>0</v>
      </c>
      <c r="AR130" s="141" t="s">
        <v>83</v>
      </c>
      <c r="AT130" s="142" t="s">
        <v>77</v>
      </c>
      <c r="AU130" s="142" t="s">
        <v>83</v>
      </c>
      <c r="AY130" s="141" t="s">
        <v>173</v>
      </c>
      <c r="BK130" s="143">
        <f>SUM(BK131:BK133)</f>
        <v>0</v>
      </c>
    </row>
    <row r="131" spans="2:65" s="1" customFormat="1" ht="38.25" customHeight="1">
      <c r="B131" s="145"/>
      <c r="C131" s="146" t="s">
        <v>216</v>
      </c>
      <c r="D131" s="146" t="s">
        <v>174</v>
      </c>
      <c r="E131" s="147" t="s">
        <v>1384</v>
      </c>
      <c r="F131" s="209" t="s">
        <v>1385</v>
      </c>
      <c r="G131" s="209"/>
      <c r="H131" s="209"/>
      <c r="I131" s="209"/>
      <c r="J131" s="148" t="s">
        <v>177</v>
      </c>
      <c r="K131" s="149">
        <v>1</v>
      </c>
      <c r="L131" s="203"/>
      <c r="M131" s="203"/>
      <c r="N131" s="203">
        <f>ROUND(L131*K131,2)</f>
        <v>0</v>
      </c>
      <c r="O131" s="203"/>
      <c r="P131" s="203"/>
      <c r="Q131" s="203"/>
      <c r="R131" s="150"/>
      <c r="T131" s="151" t="s">
        <v>5</v>
      </c>
      <c r="U131" s="41" t="s">
        <v>43</v>
      </c>
      <c r="V131" s="152">
        <v>0.33</v>
      </c>
      <c r="W131" s="152">
        <f>V131*K131</f>
        <v>0.33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9" t="s">
        <v>178</v>
      </c>
      <c r="AT131" s="19" t="s">
        <v>174</v>
      </c>
      <c r="AU131" s="19" t="s">
        <v>89</v>
      </c>
      <c r="AY131" s="19" t="s">
        <v>173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19" t="s">
        <v>83</v>
      </c>
      <c r="BK131" s="154">
        <f>ROUND(L131*K131,2)</f>
        <v>0</v>
      </c>
      <c r="BL131" s="19" t="s">
        <v>178</v>
      </c>
      <c r="BM131" s="19" t="s">
        <v>1386</v>
      </c>
    </row>
    <row r="132" spans="2:65" s="1" customFormat="1" ht="25.5" customHeight="1">
      <c r="B132" s="145"/>
      <c r="C132" s="146" t="s">
        <v>220</v>
      </c>
      <c r="D132" s="146" t="s">
        <v>174</v>
      </c>
      <c r="E132" s="147" t="s">
        <v>650</v>
      </c>
      <c r="F132" s="209" t="s">
        <v>651</v>
      </c>
      <c r="G132" s="209"/>
      <c r="H132" s="209"/>
      <c r="I132" s="209"/>
      <c r="J132" s="148" t="s">
        <v>214</v>
      </c>
      <c r="K132" s="149">
        <v>1.54</v>
      </c>
      <c r="L132" s="203"/>
      <c r="M132" s="203"/>
      <c r="N132" s="203">
        <f>ROUND(L132*K132,2)</f>
        <v>0</v>
      </c>
      <c r="O132" s="203"/>
      <c r="P132" s="203"/>
      <c r="Q132" s="203"/>
      <c r="R132" s="150"/>
      <c r="T132" s="151" t="s">
        <v>5</v>
      </c>
      <c r="U132" s="41" t="s">
        <v>43</v>
      </c>
      <c r="V132" s="152">
        <v>1.317</v>
      </c>
      <c r="W132" s="152">
        <f>V132*K132</f>
        <v>2.02818</v>
      </c>
      <c r="X132" s="152">
        <v>0</v>
      </c>
      <c r="Y132" s="152">
        <f>X132*K132</f>
        <v>0</v>
      </c>
      <c r="Z132" s="152">
        <v>0</v>
      </c>
      <c r="AA132" s="153">
        <f>Z132*K132</f>
        <v>0</v>
      </c>
      <c r="AR132" s="19" t="s">
        <v>178</v>
      </c>
      <c r="AT132" s="19" t="s">
        <v>174</v>
      </c>
      <c r="AU132" s="19" t="s">
        <v>89</v>
      </c>
      <c r="AY132" s="19" t="s">
        <v>173</v>
      </c>
      <c r="BE132" s="154">
        <f>IF(U132="základní",N132,0)</f>
        <v>0</v>
      </c>
      <c r="BF132" s="154">
        <f>IF(U132="snížená",N132,0)</f>
        <v>0</v>
      </c>
      <c r="BG132" s="154">
        <f>IF(U132="zákl. přenesená",N132,0)</f>
        <v>0</v>
      </c>
      <c r="BH132" s="154">
        <f>IF(U132="sníž. přenesená",N132,0)</f>
        <v>0</v>
      </c>
      <c r="BI132" s="154">
        <f>IF(U132="nulová",N132,0)</f>
        <v>0</v>
      </c>
      <c r="BJ132" s="19" t="s">
        <v>83</v>
      </c>
      <c r="BK132" s="154">
        <f>ROUND(L132*K132,2)</f>
        <v>0</v>
      </c>
      <c r="BL132" s="19" t="s">
        <v>178</v>
      </c>
      <c r="BM132" s="19" t="s">
        <v>652</v>
      </c>
    </row>
    <row r="133" spans="2:65" s="1" customFormat="1" ht="25.5" customHeight="1">
      <c r="B133" s="145"/>
      <c r="C133" s="146" t="s">
        <v>87</v>
      </c>
      <c r="D133" s="146" t="s">
        <v>174</v>
      </c>
      <c r="E133" s="147" t="s">
        <v>1387</v>
      </c>
      <c r="F133" s="209" t="s">
        <v>1388</v>
      </c>
      <c r="G133" s="209"/>
      <c r="H133" s="209"/>
      <c r="I133" s="209"/>
      <c r="J133" s="148" t="s">
        <v>177</v>
      </c>
      <c r="K133" s="149">
        <v>1</v>
      </c>
      <c r="L133" s="203"/>
      <c r="M133" s="203"/>
      <c r="N133" s="203">
        <f>ROUND(L133*K133,2)</f>
        <v>0</v>
      </c>
      <c r="O133" s="203"/>
      <c r="P133" s="203"/>
      <c r="Q133" s="203"/>
      <c r="R133" s="150"/>
      <c r="T133" s="151" t="s">
        <v>5</v>
      </c>
      <c r="U133" s="41" t="s">
        <v>43</v>
      </c>
      <c r="V133" s="152">
        <v>1.191</v>
      </c>
      <c r="W133" s="152">
        <f>V133*K133</f>
        <v>1.191</v>
      </c>
      <c r="X133" s="152">
        <v>0.743272</v>
      </c>
      <c r="Y133" s="152">
        <f>X133*K133</f>
        <v>0.743272</v>
      </c>
      <c r="Z133" s="152">
        <v>0</v>
      </c>
      <c r="AA133" s="153">
        <f>Z133*K133</f>
        <v>0</v>
      </c>
      <c r="AR133" s="19" t="s">
        <v>178</v>
      </c>
      <c r="AT133" s="19" t="s">
        <v>174</v>
      </c>
      <c r="AU133" s="19" t="s">
        <v>89</v>
      </c>
      <c r="AY133" s="19" t="s">
        <v>173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19" t="s">
        <v>83</v>
      </c>
      <c r="BK133" s="154">
        <f>ROUND(L133*K133,2)</f>
        <v>0</v>
      </c>
      <c r="BL133" s="19" t="s">
        <v>178</v>
      </c>
      <c r="BM133" s="19" t="s">
        <v>1389</v>
      </c>
    </row>
    <row r="134" spans="2:63" s="10" customFormat="1" ht="29.85" customHeight="1">
      <c r="B134" s="134"/>
      <c r="C134" s="135"/>
      <c r="D134" s="144" t="s">
        <v>149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04">
        <f>BK134</f>
        <v>0</v>
      </c>
      <c r="O134" s="205"/>
      <c r="P134" s="205"/>
      <c r="Q134" s="205"/>
      <c r="R134" s="137"/>
      <c r="T134" s="138"/>
      <c r="U134" s="135"/>
      <c r="V134" s="135"/>
      <c r="W134" s="139">
        <f>SUM(W135:W147)</f>
        <v>18.333700000000004</v>
      </c>
      <c r="X134" s="135"/>
      <c r="Y134" s="139">
        <f>SUM(Y135:Y147)</f>
        <v>0.75817482</v>
      </c>
      <c r="Z134" s="135"/>
      <c r="AA134" s="140">
        <f>SUM(AA135:AA147)</f>
        <v>0</v>
      </c>
      <c r="AR134" s="141" t="s">
        <v>83</v>
      </c>
      <c r="AT134" s="142" t="s">
        <v>77</v>
      </c>
      <c r="AU134" s="142" t="s">
        <v>83</v>
      </c>
      <c r="AY134" s="141" t="s">
        <v>173</v>
      </c>
      <c r="BK134" s="143">
        <f>SUM(BK135:BK147)</f>
        <v>0</v>
      </c>
    </row>
    <row r="135" spans="2:65" s="1" customFormat="1" ht="25.5" customHeight="1">
      <c r="B135" s="145"/>
      <c r="C135" s="146" t="s">
        <v>227</v>
      </c>
      <c r="D135" s="146" t="s">
        <v>174</v>
      </c>
      <c r="E135" s="147" t="s">
        <v>653</v>
      </c>
      <c r="F135" s="209" t="s">
        <v>654</v>
      </c>
      <c r="G135" s="209"/>
      <c r="H135" s="209"/>
      <c r="I135" s="209"/>
      <c r="J135" s="148" t="s">
        <v>209</v>
      </c>
      <c r="K135" s="149">
        <v>10</v>
      </c>
      <c r="L135" s="203"/>
      <c r="M135" s="203"/>
      <c r="N135" s="203">
        <f aca="true" t="shared" si="10" ref="N135:N147">ROUND(L135*K135,2)</f>
        <v>0</v>
      </c>
      <c r="O135" s="203"/>
      <c r="P135" s="203"/>
      <c r="Q135" s="203"/>
      <c r="R135" s="150"/>
      <c r="T135" s="151" t="s">
        <v>5</v>
      </c>
      <c r="U135" s="41" t="s">
        <v>43</v>
      </c>
      <c r="V135" s="152">
        <v>0.28</v>
      </c>
      <c r="W135" s="152">
        <f aca="true" t="shared" si="11" ref="W135:W147">V135*K135</f>
        <v>2.8000000000000003</v>
      </c>
      <c r="X135" s="152">
        <v>0.00065674</v>
      </c>
      <c r="Y135" s="152">
        <f aca="true" t="shared" si="12" ref="Y135:Y147">X135*K135</f>
        <v>0.006567399999999999</v>
      </c>
      <c r="Z135" s="152">
        <v>0</v>
      </c>
      <c r="AA135" s="153">
        <f aca="true" t="shared" si="13" ref="AA135:AA147">Z135*K135</f>
        <v>0</v>
      </c>
      <c r="AR135" s="19" t="s">
        <v>178</v>
      </c>
      <c r="AT135" s="19" t="s">
        <v>174</v>
      </c>
      <c r="AU135" s="19" t="s">
        <v>89</v>
      </c>
      <c r="AY135" s="19" t="s">
        <v>173</v>
      </c>
      <c r="BE135" s="154">
        <f aca="true" t="shared" si="14" ref="BE135:BE147">IF(U135="základní",N135,0)</f>
        <v>0</v>
      </c>
      <c r="BF135" s="154">
        <f aca="true" t="shared" si="15" ref="BF135:BF147">IF(U135="snížená",N135,0)</f>
        <v>0</v>
      </c>
      <c r="BG135" s="154">
        <f aca="true" t="shared" si="16" ref="BG135:BG147">IF(U135="zákl. přenesená",N135,0)</f>
        <v>0</v>
      </c>
      <c r="BH135" s="154">
        <f aca="true" t="shared" si="17" ref="BH135:BH147">IF(U135="sníž. přenesená",N135,0)</f>
        <v>0</v>
      </c>
      <c r="BI135" s="154">
        <f aca="true" t="shared" si="18" ref="BI135:BI147">IF(U135="nulová",N135,0)</f>
        <v>0</v>
      </c>
      <c r="BJ135" s="19" t="s">
        <v>83</v>
      </c>
      <c r="BK135" s="154">
        <f aca="true" t="shared" si="19" ref="BK135:BK147">ROUND(L135*K135,2)</f>
        <v>0</v>
      </c>
      <c r="BL135" s="19" t="s">
        <v>178</v>
      </c>
      <c r="BM135" s="19" t="s">
        <v>655</v>
      </c>
    </row>
    <row r="136" spans="2:65" s="1" customFormat="1" ht="25.5" customHeight="1">
      <c r="B136" s="145"/>
      <c r="C136" s="146" t="s">
        <v>11</v>
      </c>
      <c r="D136" s="146" t="s">
        <v>174</v>
      </c>
      <c r="E136" s="147" t="s">
        <v>1390</v>
      </c>
      <c r="F136" s="209" t="s">
        <v>1391</v>
      </c>
      <c r="G136" s="209"/>
      <c r="H136" s="209"/>
      <c r="I136" s="209"/>
      <c r="J136" s="148" t="s">
        <v>209</v>
      </c>
      <c r="K136" s="149">
        <v>12</v>
      </c>
      <c r="L136" s="203"/>
      <c r="M136" s="203"/>
      <c r="N136" s="203">
        <f t="shared" si="10"/>
        <v>0</v>
      </c>
      <c r="O136" s="203"/>
      <c r="P136" s="203"/>
      <c r="Q136" s="203"/>
      <c r="R136" s="150"/>
      <c r="T136" s="151" t="s">
        <v>5</v>
      </c>
      <c r="U136" s="41" t="s">
        <v>43</v>
      </c>
      <c r="V136" s="152">
        <v>0.3</v>
      </c>
      <c r="W136" s="152">
        <f t="shared" si="11"/>
        <v>3.5999999999999996</v>
      </c>
      <c r="X136" s="152">
        <v>0.00092766</v>
      </c>
      <c r="Y136" s="152">
        <f t="shared" si="12"/>
        <v>0.01113192</v>
      </c>
      <c r="Z136" s="152">
        <v>0</v>
      </c>
      <c r="AA136" s="153">
        <f t="shared" si="13"/>
        <v>0</v>
      </c>
      <c r="AR136" s="19" t="s">
        <v>178</v>
      </c>
      <c r="AT136" s="19" t="s">
        <v>174</v>
      </c>
      <c r="AU136" s="19" t="s">
        <v>89</v>
      </c>
      <c r="AY136" s="19" t="s">
        <v>173</v>
      </c>
      <c r="BE136" s="154">
        <f t="shared" si="14"/>
        <v>0</v>
      </c>
      <c r="BF136" s="154">
        <f t="shared" si="15"/>
        <v>0</v>
      </c>
      <c r="BG136" s="154">
        <f t="shared" si="16"/>
        <v>0</v>
      </c>
      <c r="BH136" s="154">
        <f t="shared" si="17"/>
        <v>0</v>
      </c>
      <c r="BI136" s="154">
        <f t="shared" si="18"/>
        <v>0</v>
      </c>
      <c r="BJ136" s="19" t="s">
        <v>83</v>
      </c>
      <c r="BK136" s="154">
        <f t="shared" si="19"/>
        <v>0</v>
      </c>
      <c r="BL136" s="19" t="s">
        <v>178</v>
      </c>
      <c r="BM136" s="19" t="s">
        <v>1392</v>
      </c>
    </row>
    <row r="137" spans="2:65" s="1" customFormat="1" ht="25.5" customHeight="1">
      <c r="B137" s="145"/>
      <c r="C137" s="146" t="s">
        <v>234</v>
      </c>
      <c r="D137" s="146" t="s">
        <v>174</v>
      </c>
      <c r="E137" s="147" t="s">
        <v>656</v>
      </c>
      <c r="F137" s="209" t="s">
        <v>657</v>
      </c>
      <c r="G137" s="209"/>
      <c r="H137" s="209"/>
      <c r="I137" s="209"/>
      <c r="J137" s="148" t="s">
        <v>257</v>
      </c>
      <c r="K137" s="149">
        <v>2</v>
      </c>
      <c r="L137" s="203"/>
      <c r="M137" s="203"/>
      <c r="N137" s="203">
        <f t="shared" si="10"/>
        <v>0</v>
      </c>
      <c r="O137" s="203"/>
      <c r="P137" s="203"/>
      <c r="Q137" s="203"/>
      <c r="R137" s="150"/>
      <c r="T137" s="151" t="s">
        <v>5</v>
      </c>
      <c r="U137" s="41" t="s">
        <v>43</v>
      </c>
      <c r="V137" s="152">
        <v>0.745</v>
      </c>
      <c r="W137" s="152">
        <f t="shared" si="11"/>
        <v>1.49</v>
      </c>
      <c r="X137" s="152">
        <v>5.75E-06</v>
      </c>
      <c r="Y137" s="152">
        <f t="shared" si="12"/>
        <v>1.15E-05</v>
      </c>
      <c r="Z137" s="152">
        <v>0</v>
      </c>
      <c r="AA137" s="153">
        <f t="shared" si="13"/>
        <v>0</v>
      </c>
      <c r="AR137" s="19" t="s">
        <v>178</v>
      </c>
      <c r="AT137" s="19" t="s">
        <v>174</v>
      </c>
      <c r="AU137" s="19" t="s">
        <v>89</v>
      </c>
      <c r="AY137" s="19" t="s">
        <v>173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83</v>
      </c>
      <c r="BK137" s="154">
        <f t="shared" si="19"/>
        <v>0</v>
      </c>
      <c r="BL137" s="19" t="s">
        <v>178</v>
      </c>
      <c r="BM137" s="19" t="s">
        <v>658</v>
      </c>
    </row>
    <row r="138" spans="2:65" s="1" customFormat="1" ht="16.5" customHeight="1">
      <c r="B138" s="145"/>
      <c r="C138" s="155" t="s">
        <v>240</v>
      </c>
      <c r="D138" s="155" t="s">
        <v>235</v>
      </c>
      <c r="E138" s="156" t="s">
        <v>659</v>
      </c>
      <c r="F138" s="210" t="s">
        <v>660</v>
      </c>
      <c r="G138" s="210"/>
      <c r="H138" s="210"/>
      <c r="I138" s="210"/>
      <c r="J138" s="157" t="s">
        <v>257</v>
      </c>
      <c r="K138" s="158">
        <v>2</v>
      </c>
      <c r="L138" s="208"/>
      <c r="M138" s="208"/>
      <c r="N138" s="208">
        <f t="shared" si="10"/>
        <v>0</v>
      </c>
      <c r="O138" s="203"/>
      <c r="P138" s="203"/>
      <c r="Q138" s="203"/>
      <c r="R138" s="150"/>
      <c r="T138" s="151" t="s">
        <v>5</v>
      </c>
      <c r="U138" s="41" t="s">
        <v>43</v>
      </c>
      <c r="V138" s="152">
        <v>0</v>
      </c>
      <c r="W138" s="152">
        <f t="shared" si="11"/>
        <v>0</v>
      </c>
      <c r="X138" s="152">
        <v>6E-05</v>
      </c>
      <c r="Y138" s="152">
        <f t="shared" si="12"/>
        <v>0.00012</v>
      </c>
      <c r="Z138" s="152">
        <v>0</v>
      </c>
      <c r="AA138" s="153">
        <f t="shared" si="13"/>
        <v>0</v>
      </c>
      <c r="AR138" s="19" t="s">
        <v>202</v>
      </c>
      <c r="AT138" s="19" t="s">
        <v>235</v>
      </c>
      <c r="AU138" s="19" t="s">
        <v>89</v>
      </c>
      <c r="AY138" s="19" t="s">
        <v>173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178</v>
      </c>
      <c r="BM138" s="19" t="s">
        <v>661</v>
      </c>
    </row>
    <row r="139" spans="2:65" s="1" customFormat="1" ht="89.25" customHeight="1">
      <c r="B139" s="145"/>
      <c r="C139" s="146" t="s">
        <v>97</v>
      </c>
      <c r="D139" s="146" t="s">
        <v>174</v>
      </c>
      <c r="E139" s="147" t="s">
        <v>1393</v>
      </c>
      <c r="F139" s="209" t="s">
        <v>1394</v>
      </c>
      <c r="G139" s="209"/>
      <c r="H139" s="209"/>
      <c r="I139" s="209"/>
      <c r="J139" s="148" t="s">
        <v>257</v>
      </c>
      <c r="K139" s="149">
        <v>1</v>
      </c>
      <c r="L139" s="203"/>
      <c r="M139" s="203"/>
      <c r="N139" s="203">
        <f t="shared" si="10"/>
        <v>0</v>
      </c>
      <c r="O139" s="203"/>
      <c r="P139" s="203"/>
      <c r="Q139" s="203"/>
      <c r="R139" s="150"/>
      <c r="T139" s="151" t="s">
        <v>5</v>
      </c>
      <c r="U139" s="41" t="s">
        <v>43</v>
      </c>
      <c r="V139" s="152">
        <v>0</v>
      </c>
      <c r="W139" s="152">
        <f t="shared" si="11"/>
        <v>0</v>
      </c>
      <c r="X139" s="152">
        <v>0</v>
      </c>
      <c r="Y139" s="152">
        <f t="shared" si="12"/>
        <v>0</v>
      </c>
      <c r="Z139" s="152">
        <v>0</v>
      </c>
      <c r="AA139" s="153">
        <f t="shared" si="13"/>
        <v>0</v>
      </c>
      <c r="AR139" s="19" t="s">
        <v>178</v>
      </c>
      <c r="AT139" s="19" t="s">
        <v>174</v>
      </c>
      <c r="AU139" s="19" t="s">
        <v>89</v>
      </c>
      <c r="AY139" s="19" t="s">
        <v>173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178</v>
      </c>
      <c r="BM139" s="19" t="s">
        <v>1395</v>
      </c>
    </row>
    <row r="140" spans="2:65" s="1" customFormat="1" ht="25.5" customHeight="1">
      <c r="B140" s="145"/>
      <c r="C140" s="146" t="s">
        <v>247</v>
      </c>
      <c r="D140" s="146" t="s">
        <v>174</v>
      </c>
      <c r="E140" s="147" t="s">
        <v>662</v>
      </c>
      <c r="F140" s="209" t="s">
        <v>663</v>
      </c>
      <c r="G140" s="209"/>
      <c r="H140" s="209"/>
      <c r="I140" s="209"/>
      <c r="J140" s="148" t="s">
        <v>257</v>
      </c>
      <c r="K140" s="149">
        <v>2</v>
      </c>
      <c r="L140" s="203"/>
      <c r="M140" s="203"/>
      <c r="N140" s="203">
        <f t="shared" si="10"/>
        <v>0</v>
      </c>
      <c r="O140" s="203"/>
      <c r="P140" s="203"/>
      <c r="Q140" s="203"/>
      <c r="R140" s="150"/>
      <c r="T140" s="151" t="s">
        <v>5</v>
      </c>
      <c r="U140" s="41" t="s">
        <v>43</v>
      </c>
      <c r="V140" s="152">
        <v>5.024</v>
      </c>
      <c r="W140" s="152">
        <f t="shared" si="11"/>
        <v>10.048</v>
      </c>
      <c r="X140" s="152">
        <v>0.144942</v>
      </c>
      <c r="Y140" s="152">
        <f t="shared" si="12"/>
        <v>0.289884</v>
      </c>
      <c r="Z140" s="152">
        <v>0</v>
      </c>
      <c r="AA140" s="153">
        <f t="shared" si="13"/>
        <v>0</v>
      </c>
      <c r="AR140" s="19" t="s">
        <v>178</v>
      </c>
      <c r="AT140" s="19" t="s">
        <v>174</v>
      </c>
      <c r="AU140" s="19" t="s">
        <v>89</v>
      </c>
      <c r="AY140" s="19" t="s">
        <v>173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178</v>
      </c>
      <c r="BM140" s="19" t="s">
        <v>664</v>
      </c>
    </row>
    <row r="141" spans="2:65" s="1" customFormat="1" ht="38.25" customHeight="1">
      <c r="B141" s="145"/>
      <c r="C141" s="155" t="s">
        <v>251</v>
      </c>
      <c r="D141" s="155" t="s">
        <v>235</v>
      </c>
      <c r="E141" s="156" t="s">
        <v>665</v>
      </c>
      <c r="F141" s="210" t="s">
        <v>666</v>
      </c>
      <c r="G141" s="210"/>
      <c r="H141" s="210"/>
      <c r="I141" s="210"/>
      <c r="J141" s="157" t="s">
        <v>257</v>
      </c>
      <c r="K141" s="158">
        <v>2.02</v>
      </c>
      <c r="L141" s="208"/>
      <c r="M141" s="208"/>
      <c r="N141" s="208">
        <f t="shared" si="10"/>
        <v>0</v>
      </c>
      <c r="O141" s="203"/>
      <c r="P141" s="203"/>
      <c r="Q141" s="203"/>
      <c r="R141" s="150"/>
      <c r="T141" s="151" t="s">
        <v>5</v>
      </c>
      <c r="U141" s="41" t="s">
        <v>43</v>
      </c>
      <c r="V141" s="152">
        <v>0</v>
      </c>
      <c r="W141" s="152">
        <f t="shared" si="11"/>
        <v>0</v>
      </c>
      <c r="X141" s="152">
        <v>0.097</v>
      </c>
      <c r="Y141" s="152">
        <f t="shared" si="12"/>
        <v>0.19594</v>
      </c>
      <c r="Z141" s="152">
        <v>0</v>
      </c>
      <c r="AA141" s="153">
        <f t="shared" si="13"/>
        <v>0</v>
      </c>
      <c r="AR141" s="19" t="s">
        <v>202</v>
      </c>
      <c r="AT141" s="19" t="s">
        <v>235</v>
      </c>
      <c r="AU141" s="19" t="s">
        <v>89</v>
      </c>
      <c r="AY141" s="19" t="s">
        <v>173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178</v>
      </c>
      <c r="BM141" s="19" t="s">
        <v>667</v>
      </c>
    </row>
    <row r="142" spans="2:65" s="1" customFormat="1" ht="25.5" customHeight="1">
      <c r="B142" s="145"/>
      <c r="C142" s="155" t="s">
        <v>10</v>
      </c>
      <c r="D142" s="155" t="s">
        <v>235</v>
      </c>
      <c r="E142" s="156" t="s">
        <v>668</v>
      </c>
      <c r="F142" s="210" t="s">
        <v>669</v>
      </c>
      <c r="G142" s="210"/>
      <c r="H142" s="210"/>
      <c r="I142" s="210"/>
      <c r="J142" s="157" t="s">
        <v>257</v>
      </c>
      <c r="K142" s="158">
        <v>1.01</v>
      </c>
      <c r="L142" s="208"/>
      <c r="M142" s="208"/>
      <c r="N142" s="208">
        <f t="shared" si="10"/>
        <v>0</v>
      </c>
      <c r="O142" s="203"/>
      <c r="P142" s="203"/>
      <c r="Q142" s="203"/>
      <c r="R142" s="150"/>
      <c r="T142" s="151" t="s">
        <v>5</v>
      </c>
      <c r="U142" s="41" t="s">
        <v>43</v>
      </c>
      <c r="V142" s="152">
        <v>0</v>
      </c>
      <c r="W142" s="152">
        <f t="shared" si="11"/>
        <v>0</v>
      </c>
      <c r="X142" s="152">
        <v>0.058</v>
      </c>
      <c r="Y142" s="152">
        <f t="shared" si="12"/>
        <v>0.05858</v>
      </c>
      <c r="Z142" s="152">
        <v>0</v>
      </c>
      <c r="AA142" s="153">
        <f t="shared" si="13"/>
        <v>0</v>
      </c>
      <c r="AR142" s="19" t="s">
        <v>202</v>
      </c>
      <c r="AT142" s="19" t="s">
        <v>235</v>
      </c>
      <c r="AU142" s="19" t="s">
        <v>89</v>
      </c>
      <c r="AY142" s="19" t="s">
        <v>173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178</v>
      </c>
      <c r="BM142" s="19" t="s">
        <v>670</v>
      </c>
    </row>
    <row r="143" spans="2:65" s="1" customFormat="1" ht="25.5" customHeight="1">
      <c r="B143" s="145"/>
      <c r="C143" s="155" t="s">
        <v>259</v>
      </c>
      <c r="D143" s="155" t="s">
        <v>235</v>
      </c>
      <c r="E143" s="156" t="s">
        <v>671</v>
      </c>
      <c r="F143" s="210" t="s">
        <v>672</v>
      </c>
      <c r="G143" s="210"/>
      <c r="H143" s="210"/>
      <c r="I143" s="210"/>
      <c r="J143" s="157" t="s">
        <v>257</v>
      </c>
      <c r="K143" s="158">
        <v>1.01</v>
      </c>
      <c r="L143" s="208"/>
      <c r="M143" s="208"/>
      <c r="N143" s="208">
        <f t="shared" si="10"/>
        <v>0</v>
      </c>
      <c r="O143" s="203"/>
      <c r="P143" s="203"/>
      <c r="Q143" s="203"/>
      <c r="R143" s="150"/>
      <c r="T143" s="151" t="s">
        <v>5</v>
      </c>
      <c r="U143" s="41" t="s">
        <v>43</v>
      </c>
      <c r="V143" s="152">
        <v>0</v>
      </c>
      <c r="W143" s="152">
        <f t="shared" si="11"/>
        <v>0</v>
      </c>
      <c r="X143" s="152">
        <v>0.04</v>
      </c>
      <c r="Y143" s="152">
        <f t="shared" si="12"/>
        <v>0.0404</v>
      </c>
      <c r="Z143" s="152">
        <v>0</v>
      </c>
      <c r="AA143" s="153">
        <f t="shared" si="13"/>
        <v>0</v>
      </c>
      <c r="AR143" s="19" t="s">
        <v>202</v>
      </c>
      <c r="AT143" s="19" t="s">
        <v>235</v>
      </c>
      <c r="AU143" s="19" t="s">
        <v>89</v>
      </c>
      <c r="AY143" s="19" t="s">
        <v>173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178</v>
      </c>
      <c r="BM143" s="19" t="s">
        <v>673</v>
      </c>
    </row>
    <row r="144" spans="2:65" s="1" customFormat="1" ht="38.25" customHeight="1">
      <c r="B144" s="145"/>
      <c r="C144" s="155" t="s">
        <v>111</v>
      </c>
      <c r="D144" s="155" t="s">
        <v>235</v>
      </c>
      <c r="E144" s="156" t="s">
        <v>677</v>
      </c>
      <c r="F144" s="210" t="s">
        <v>678</v>
      </c>
      <c r="G144" s="210"/>
      <c r="H144" s="210"/>
      <c r="I144" s="210"/>
      <c r="J144" s="157" t="s">
        <v>257</v>
      </c>
      <c r="K144" s="158">
        <v>2.02</v>
      </c>
      <c r="L144" s="208"/>
      <c r="M144" s="208"/>
      <c r="N144" s="208">
        <f t="shared" si="10"/>
        <v>0</v>
      </c>
      <c r="O144" s="203"/>
      <c r="P144" s="203"/>
      <c r="Q144" s="203"/>
      <c r="R144" s="150"/>
      <c r="T144" s="151" t="s">
        <v>5</v>
      </c>
      <c r="U144" s="41" t="s">
        <v>43</v>
      </c>
      <c r="V144" s="152">
        <v>0</v>
      </c>
      <c r="W144" s="152">
        <f t="shared" si="11"/>
        <v>0</v>
      </c>
      <c r="X144" s="152">
        <v>0.027</v>
      </c>
      <c r="Y144" s="152">
        <f t="shared" si="12"/>
        <v>0.05454</v>
      </c>
      <c r="Z144" s="152">
        <v>0</v>
      </c>
      <c r="AA144" s="153">
        <f t="shared" si="13"/>
        <v>0</v>
      </c>
      <c r="AR144" s="19" t="s">
        <v>202</v>
      </c>
      <c r="AT144" s="19" t="s">
        <v>235</v>
      </c>
      <c r="AU144" s="19" t="s">
        <v>89</v>
      </c>
      <c r="AY144" s="19" t="s">
        <v>173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178</v>
      </c>
      <c r="BM144" s="19" t="s">
        <v>679</v>
      </c>
    </row>
    <row r="145" spans="2:65" s="1" customFormat="1" ht="16.5" customHeight="1">
      <c r="B145" s="145"/>
      <c r="C145" s="155" t="s">
        <v>114</v>
      </c>
      <c r="D145" s="155" t="s">
        <v>235</v>
      </c>
      <c r="E145" s="156" t="s">
        <v>680</v>
      </c>
      <c r="F145" s="210" t="s">
        <v>681</v>
      </c>
      <c r="G145" s="210"/>
      <c r="H145" s="210"/>
      <c r="I145" s="210"/>
      <c r="J145" s="157" t="s">
        <v>257</v>
      </c>
      <c r="K145" s="158">
        <v>1</v>
      </c>
      <c r="L145" s="208"/>
      <c r="M145" s="208"/>
      <c r="N145" s="208">
        <f t="shared" si="10"/>
        <v>0</v>
      </c>
      <c r="O145" s="203"/>
      <c r="P145" s="203"/>
      <c r="Q145" s="203"/>
      <c r="R145" s="150"/>
      <c r="T145" s="151" t="s">
        <v>5</v>
      </c>
      <c r="U145" s="41" t="s">
        <v>43</v>
      </c>
      <c r="V145" s="152">
        <v>0</v>
      </c>
      <c r="W145" s="152">
        <f t="shared" si="11"/>
        <v>0</v>
      </c>
      <c r="X145" s="152">
        <v>0.058</v>
      </c>
      <c r="Y145" s="152">
        <f t="shared" si="12"/>
        <v>0.058</v>
      </c>
      <c r="Z145" s="152">
        <v>0</v>
      </c>
      <c r="AA145" s="153">
        <f t="shared" si="13"/>
        <v>0</v>
      </c>
      <c r="AR145" s="19" t="s">
        <v>202</v>
      </c>
      <c r="AT145" s="19" t="s">
        <v>235</v>
      </c>
      <c r="AU145" s="19" t="s">
        <v>89</v>
      </c>
      <c r="AY145" s="19" t="s">
        <v>173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178</v>
      </c>
      <c r="BM145" s="19" t="s">
        <v>682</v>
      </c>
    </row>
    <row r="146" spans="2:65" s="1" customFormat="1" ht="16.5" customHeight="1">
      <c r="B146" s="145"/>
      <c r="C146" s="155" t="s">
        <v>117</v>
      </c>
      <c r="D146" s="155" t="s">
        <v>235</v>
      </c>
      <c r="E146" s="156" t="s">
        <v>1396</v>
      </c>
      <c r="F146" s="210" t="s">
        <v>1397</v>
      </c>
      <c r="G146" s="210"/>
      <c r="H146" s="210"/>
      <c r="I146" s="210"/>
      <c r="J146" s="157" t="s">
        <v>257</v>
      </c>
      <c r="K146" s="158">
        <v>1</v>
      </c>
      <c r="L146" s="208"/>
      <c r="M146" s="208"/>
      <c r="N146" s="208">
        <f t="shared" si="10"/>
        <v>0</v>
      </c>
      <c r="O146" s="203"/>
      <c r="P146" s="203"/>
      <c r="Q146" s="203"/>
      <c r="R146" s="150"/>
      <c r="T146" s="151" t="s">
        <v>5</v>
      </c>
      <c r="U146" s="41" t="s">
        <v>43</v>
      </c>
      <c r="V146" s="152">
        <v>0</v>
      </c>
      <c r="W146" s="152">
        <f t="shared" si="11"/>
        <v>0</v>
      </c>
      <c r="X146" s="152">
        <v>0.043</v>
      </c>
      <c r="Y146" s="152">
        <f t="shared" si="12"/>
        <v>0.043</v>
      </c>
      <c r="Z146" s="152">
        <v>0</v>
      </c>
      <c r="AA146" s="153">
        <f t="shared" si="13"/>
        <v>0</v>
      </c>
      <c r="AR146" s="19" t="s">
        <v>202</v>
      </c>
      <c r="AT146" s="19" t="s">
        <v>235</v>
      </c>
      <c r="AU146" s="19" t="s">
        <v>89</v>
      </c>
      <c r="AY146" s="19" t="s">
        <v>173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178</v>
      </c>
      <c r="BM146" s="19" t="s">
        <v>1398</v>
      </c>
    </row>
    <row r="147" spans="2:65" s="1" customFormat="1" ht="38.25" customHeight="1">
      <c r="B147" s="145"/>
      <c r="C147" s="146" t="s">
        <v>272</v>
      </c>
      <c r="D147" s="146" t="s">
        <v>174</v>
      </c>
      <c r="E147" s="147" t="s">
        <v>1399</v>
      </c>
      <c r="F147" s="209" t="s">
        <v>1400</v>
      </c>
      <c r="G147" s="209"/>
      <c r="H147" s="209"/>
      <c r="I147" s="209"/>
      <c r="J147" s="148" t="s">
        <v>214</v>
      </c>
      <c r="K147" s="149">
        <v>0.3</v>
      </c>
      <c r="L147" s="203"/>
      <c r="M147" s="203"/>
      <c r="N147" s="203">
        <f t="shared" si="10"/>
        <v>0</v>
      </c>
      <c r="O147" s="203"/>
      <c r="P147" s="203"/>
      <c r="Q147" s="203"/>
      <c r="R147" s="150"/>
      <c r="T147" s="151" t="s">
        <v>5</v>
      </c>
      <c r="U147" s="41" t="s">
        <v>43</v>
      </c>
      <c r="V147" s="152">
        <v>1.319</v>
      </c>
      <c r="W147" s="152">
        <f t="shared" si="11"/>
        <v>0.3957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9" t="s">
        <v>178</v>
      </c>
      <c r="AT147" s="19" t="s">
        <v>174</v>
      </c>
      <c r="AU147" s="19" t="s">
        <v>89</v>
      </c>
      <c r="AY147" s="19" t="s">
        <v>173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178</v>
      </c>
      <c r="BM147" s="19" t="s">
        <v>1401</v>
      </c>
    </row>
    <row r="148" spans="2:63" s="10" customFormat="1" ht="29.85" customHeight="1">
      <c r="B148" s="134"/>
      <c r="C148" s="135"/>
      <c r="D148" s="144" t="s">
        <v>150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04">
        <f>BK148</f>
        <v>0</v>
      </c>
      <c r="O148" s="205"/>
      <c r="P148" s="205"/>
      <c r="Q148" s="205"/>
      <c r="R148" s="137"/>
      <c r="T148" s="138"/>
      <c r="U148" s="135"/>
      <c r="V148" s="135"/>
      <c r="W148" s="139">
        <f>SUM(W149:W152)</f>
        <v>4.0585</v>
      </c>
      <c r="X148" s="135"/>
      <c r="Y148" s="139">
        <f>SUM(Y149:Y152)</f>
        <v>1.9015330499999998</v>
      </c>
      <c r="Z148" s="135"/>
      <c r="AA148" s="140">
        <f>SUM(AA149:AA152)</f>
        <v>1.7376</v>
      </c>
      <c r="AR148" s="141" t="s">
        <v>83</v>
      </c>
      <c r="AT148" s="142" t="s">
        <v>77</v>
      </c>
      <c r="AU148" s="142" t="s">
        <v>83</v>
      </c>
      <c r="AY148" s="141" t="s">
        <v>173</v>
      </c>
      <c r="BK148" s="143">
        <f>SUM(BK149:BK152)</f>
        <v>0</v>
      </c>
    </row>
    <row r="149" spans="2:65" s="1" customFormat="1" ht="25.5" customHeight="1">
      <c r="B149" s="145"/>
      <c r="C149" s="146" t="s">
        <v>276</v>
      </c>
      <c r="D149" s="146" t="s">
        <v>174</v>
      </c>
      <c r="E149" s="147" t="s">
        <v>1402</v>
      </c>
      <c r="F149" s="209" t="s">
        <v>1403</v>
      </c>
      <c r="G149" s="209"/>
      <c r="H149" s="209"/>
      <c r="I149" s="209"/>
      <c r="J149" s="148" t="s">
        <v>209</v>
      </c>
      <c r="K149" s="149">
        <v>6.5</v>
      </c>
      <c r="L149" s="203"/>
      <c r="M149" s="203"/>
      <c r="N149" s="203">
        <f>ROUND(L149*K149,2)</f>
        <v>0</v>
      </c>
      <c r="O149" s="203"/>
      <c r="P149" s="203"/>
      <c r="Q149" s="203"/>
      <c r="R149" s="150"/>
      <c r="T149" s="151" t="s">
        <v>5</v>
      </c>
      <c r="U149" s="41" t="s">
        <v>43</v>
      </c>
      <c r="V149" s="152">
        <v>0.269</v>
      </c>
      <c r="W149" s="152">
        <f>V149*K149</f>
        <v>1.7485000000000002</v>
      </c>
      <c r="X149" s="152">
        <v>0.2922087</v>
      </c>
      <c r="Y149" s="152">
        <f>X149*K149</f>
        <v>1.8993565499999998</v>
      </c>
      <c r="Z149" s="152">
        <v>0</v>
      </c>
      <c r="AA149" s="153">
        <f>Z149*K149</f>
        <v>0</v>
      </c>
      <c r="AR149" s="19" t="s">
        <v>178</v>
      </c>
      <c r="AT149" s="19" t="s">
        <v>174</v>
      </c>
      <c r="AU149" s="19" t="s">
        <v>89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1404</v>
      </c>
    </row>
    <row r="150" spans="2:65" s="1" customFormat="1" ht="25.5" customHeight="1">
      <c r="B150" s="145"/>
      <c r="C150" s="155" t="s">
        <v>120</v>
      </c>
      <c r="D150" s="155" t="s">
        <v>235</v>
      </c>
      <c r="E150" s="156" t="s">
        <v>1405</v>
      </c>
      <c r="F150" s="210" t="s">
        <v>1406</v>
      </c>
      <c r="G150" s="210"/>
      <c r="H150" s="210"/>
      <c r="I150" s="210"/>
      <c r="J150" s="157" t="s">
        <v>209</v>
      </c>
      <c r="K150" s="158">
        <v>6.5</v>
      </c>
      <c r="L150" s="208"/>
      <c r="M150" s="208"/>
      <c r="N150" s="208">
        <f>ROUND(L150*K150,2)</f>
        <v>0</v>
      </c>
      <c r="O150" s="203"/>
      <c r="P150" s="203"/>
      <c r="Q150" s="203"/>
      <c r="R150" s="150"/>
      <c r="T150" s="151" t="s">
        <v>5</v>
      </c>
      <c r="U150" s="41" t="s">
        <v>43</v>
      </c>
      <c r="V150" s="152">
        <v>0</v>
      </c>
      <c r="W150" s="152">
        <f>V150*K150</f>
        <v>0</v>
      </c>
      <c r="X150" s="152">
        <v>0</v>
      </c>
      <c r="Y150" s="152">
        <f>X150*K150</f>
        <v>0</v>
      </c>
      <c r="Z150" s="152">
        <v>0</v>
      </c>
      <c r="AA150" s="153">
        <f>Z150*K150</f>
        <v>0</v>
      </c>
      <c r="AR150" s="19" t="s">
        <v>202</v>
      </c>
      <c r="AT150" s="19" t="s">
        <v>235</v>
      </c>
      <c r="AU150" s="19" t="s">
        <v>89</v>
      </c>
      <c r="AY150" s="19" t="s">
        <v>173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178</v>
      </c>
      <c r="BM150" s="19" t="s">
        <v>1407</v>
      </c>
    </row>
    <row r="151" spans="2:65" s="1" customFormat="1" ht="25.5" customHeight="1">
      <c r="B151" s="145"/>
      <c r="C151" s="146" t="s">
        <v>283</v>
      </c>
      <c r="D151" s="146" t="s">
        <v>174</v>
      </c>
      <c r="E151" s="147" t="s">
        <v>1408</v>
      </c>
      <c r="F151" s="209" t="s">
        <v>1409</v>
      </c>
      <c r="G151" s="209"/>
      <c r="H151" s="209"/>
      <c r="I151" s="209"/>
      <c r="J151" s="148" t="s">
        <v>209</v>
      </c>
      <c r="K151" s="149">
        <v>5</v>
      </c>
      <c r="L151" s="203"/>
      <c r="M151" s="203"/>
      <c r="N151" s="203">
        <f>ROUND(L151*K151,2)</f>
        <v>0</v>
      </c>
      <c r="O151" s="203"/>
      <c r="P151" s="203"/>
      <c r="Q151" s="203"/>
      <c r="R151" s="150"/>
      <c r="T151" s="151" t="s">
        <v>5</v>
      </c>
      <c r="U151" s="41" t="s">
        <v>43</v>
      </c>
      <c r="V151" s="152">
        <v>0.018</v>
      </c>
      <c r="W151" s="152">
        <f>V151*K151</f>
        <v>0.09</v>
      </c>
      <c r="X151" s="152">
        <v>0</v>
      </c>
      <c r="Y151" s="152">
        <f>X151*K151</f>
        <v>0</v>
      </c>
      <c r="Z151" s="152">
        <v>0.324</v>
      </c>
      <c r="AA151" s="153">
        <f>Z151*K151</f>
        <v>1.62</v>
      </c>
      <c r="AR151" s="19" t="s">
        <v>178</v>
      </c>
      <c r="AT151" s="19" t="s">
        <v>174</v>
      </c>
      <c r="AU151" s="19" t="s">
        <v>89</v>
      </c>
      <c r="AY151" s="19" t="s">
        <v>173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9" t="s">
        <v>83</v>
      </c>
      <c r="BK151" s="154">
        <f>ROUND(L151*K151,2)</f>
        <v>0</v>
      </c>
      <c r="BL151" s="19" t="s">
        <v>178</v>
      </c>
      <c r="BM151" s="19" t="s">
        <v>1410</v>
      </c>
    </row>
    <row r="152" spans="2:65" s="1" customFormat="1" ht="25.5" customHeight="1">
      <c r="B152" s="145"/>
      <c r="C152" s="146" t="s">
        <v>287</v>
      </c>
      <c r="D152" s="146" t="s">
        <v>174</v>
      </c>
      <c r="E152" s="147" t="s">
        <v>1411</v>
      </c>
      <c r="F152" s="209" t="s">
        <v>1412</v>
      </c>
      <c r="G152" s="209"/>
      <c r="H152" s="209"/>
      <c r="I152" s="209"/>
      <c r="J152" s="148" t="s">
        <v>209</v>
      </c>
      <c r="K152" s="149">
        <v>0.6</v>
      </c>
      <c r="L152" s="203"/>
      <c r="M152" s="203"/>
      <c r="N152" s="203">
        <f>ROUND(L152*K152,2)</f>
        <v>0</v>
      </c>
      <c r="O152" s="203"/>
      <c r="P152" s="203"/>
      <c r="Q152" s="203"/>
      <c r="R152" s="150"/>
      <c r="T152" s="151" t="s">
        <v>5</v>
      </c>
      <c r="U152" s="41" t="s">
        <v>43</v>
      </c>
      <c r="V152" s="152">
        <v>3.7</v>
      </c>
      <c r="W152" s="152">
        <f>V152*K152</f>
        <v>2.22</v>
      </c>
      <c r="X152" s="152">
        <v>0.0036275</v>
      </c>
      <c r="Y152" s="152">
        <f>X152*K152</f>
        <v>0.0021765</v>
      </c>
      <c r="Z152" s="152">
        <v>0.196</v>
      </c>
      <c r="AA152" s="153">
        <f>Z152*K152</f>
        <v>0.1176</v>
      </c>
      <c r="AR152" s="19" t="s">
        <v>178</v>
      </c>
      <c r="AT152" s="19" t="s">
        <v>174</v>
      </c>
      <c r="AU152" s="19" t="s">
        <v>89</v>
      </c>
      <c r="AY152" s="19" t="s">
        <v>173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9" t="s">
        <v>83</v>
      </c>
      <c r="BK152" s="154">
        <f>ROUND(L152*K152,2)</f>
        <v>0</v>
      </c>
      <c r="BL152" s="19" t="s">
        <v>178</v>
      </c>
      <c r="BM152" s="19" t="s">
        <v>1413</v>
      </c>
    </row>
    <row r="153" spans="2:63" s="10" customFormat="1" ht="29.85" customHeight="1">
      <c r="B153" s="134"/>
      <c r="C153" s="135"/>
      <c r="D153" s="144" t="s">
        <v>152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04">
        <f>BK153</f>
        <v>0</v>
      </c>
      <c r="O153" s="205"/>
      <c r="P153" s="205"/>
      <c r="Q153" s="205"/>
      <c r="R153" s="137"/>
      <c r="T153" s="138"/>
      <c r="U153" s="135"/>
      <c r="V153" s="135"/>
      <c r="W153" s="139">
        <f>W154</f>
        <v>23.457936</v>
      </c>
      <c r="X153" s="135"/>
      <c r="Y153" s="139">
        <f>Y154</f>
        <v>0</v>
      </c>
      <c r="Z153" s="135"/>
      <c r="AA153" s="140">
        <f>AA154</f>
        <v>0</v>
      </c>
      <c r="AR153" s="141" t="s">
        <v>83</v>
      </c>
      <c r="AT153" s="142" t="s">
        <v>77</v>
      </c>
      <c r="AU153" s="142" t="s">
        <v>83</v>
      </c>
      <c r="AY153" s="141" t="s">
        <v>173</v>
      </c>
      <c r="BK153" s="143">
        <f>BK154</f>
        <v>0</v>
      </c>
    </row>
    <row r="154" spans="2:65" s="1" customFormat="1" ht="25.5" customHeight="1">
      <c r="B154" s="145"/>
      <c r="C154" s="146" t="s">
        <v>291</v>
      </c>
      <c r="D154" s="146" t="s">
        <v>174</v>
      </c>
      <c r="E154" s="147" t="s">
        <v>542</v>
      </c>
      <c r="F154" s="209" t="s">
        <v>543</v>
      </c>
      <c r="G154" s="209"/>
      <c r="H154" s="209"/>
      <c r="I154" s="209"/>
      <c r="J154" s="148" t="s">
        <v>238</v>
      </c>
      <c r="K154" s="149">
        <v>59.088</v>
      </c>
      <c r="L154" s="203"/>
      <c r="M154" s="203"/>
      <c r="N154" s="203">
        <f>ROUND(L154*K154,2)</f>
        <v>0</v>
      </c>
      <c r="O154" s="203"/>
      <c r="P154" s="203"/>
      <c r="Q154" s="203"/>
      <c r="R154" s="150"/>
      <c r="T154" s="151" t="s">
        <v>5</v>
      </c>
      <c r="U154" s="159" t="s">
        <v>43</v>
      </c>
      <c r="V154" s="160">
        <v>0.397</v>
      </c>
      <c r="W154" s="160">
        <f>V154*K154</f>
        <v>23.457936</v>
      </c>
      <c r="X154" s="160">
        <v>0</v>
      </c>
      <c r="Y154" s="160">
        <f>X154*K154</f>
        <v>0</v>
      </c>
      <c r="Z154" s="160">
        <v>0</v>
      </c>
      <c r="AA154" s="161">
        <f>Z154*K154</f>
        <v>0</v>
      </c>
      <c r="AR154" s="19" t="s">
        <v>178</v>
      </c>
      <c r="AT154" s="19" t="s">
        <v>174</v>
      </c>
      <c r="AU154" s="19" t="s">
        <v>89</v>
      </c>
      <c r="AY154" s="19" t="s">
        <v>173</v>
      </c>
      <c r="BE154" s="154">
        <f>IF(U154="základní",N154,0)</f>
        <v>0</v>
      </c>
      <c r="BF154" s="154">
        <f>IF(U154="snížená",N154,0)</f>
        <v>0</v>
      </c>
      <c r="BG154" s="154">
        <f>IF(U154="zákl. přenesená",N154,0)</f>
        <v>0</v>
      </c>
      <c r="BH154" s="154">
        <f>IF(U154="sníž. přenesená",N154,0)</f>
        <v>0</v>
      </c>
      <c r="BI154" s="154">
        <f>IF(U154="nulová",N154,0)</f>
        <v>0</v>
      </c>
      <c r="BJ154" s="19" t="s">
        <v>83</v>
      </c>
      <c r="BK154" s="154">
        <f>ROUND(L154*K154,2)</f>
        <v>0</v>
      </c>
      <c r="BL154" s="19" t="s">
        <v>178</v>
      </c>
      <c r="BM154" s="19" t="s">
        <v>544</v>
      </c>
    </row>
    <row r="155" spans="2:18" s="1" customFormat="1" ht="6.9" customHeight="1"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8"/>
    </row>
  </sheetData>
  <mergeCells count="159">
    <mergeCell ref="F143:I143"/>
    <mergeCell ref="F144:I144"/>
    <mergeCell ref="F145:I145"/>
    <mergeCell ref="F146:I146"/>
    <mergeCell ref="F147:I147"/>
    <mergeCell ref="F149:I149"/>
    <mergeCell ref="F150:I150"/>
    <mergeCell ref="F151:I151"/>
    <mergeCell ref="F152:I152"/>
    <mergeCell ref="F154:I154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7:Q97"/>
    <mergeCell ref="N95:Q95"/>
    <mergeCell ref="L99:Q99"/>
    <mergeCell ref="C105:Q105"/>
    <mergeCell ref="F107:P107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N119:Q119"/>
    <mergeCell ref="L139:M139"/>
    <mergeCell ref="L138:M138"/>
    <mergeCell ref="L140:M140"/>
    <mergeCell ref="L141:M141"/>
    <mergeCell ref="L142:M142"/>
    <mergeCell ref="L143:M143"/>
    <mergeCell ref="L144:M144"/>
    <mergeCell ref="N127:Q127"/>
    <mergeCell ref="N128:Q128"/>
    <mergeCell ref="N129:Q129"/>
    <mergeCell ref="L127:M127"/>
    <mergeCell ref="L128:M128"/>
    <mergeCell ref="L129:M129"/>
    <mergeCell ref="L131:M131"/>
    <mergeCell ref="L132:M132"/>
    <mergeCell ref="L133:M133"/>
    <mergeCell ref="L135:M135"/>
    <mergeCell ref="L136:M136"/>
    <mergeCell ref="L137:M137"/>
    <mergeCell ref="N130:Q130"/>
    <mergeCell ref="N131:Q131"/>
    <mergeCell ref="N136:Q136"/>
    <mergeCell ref="L145:M145"/>
    <mergeCell ref="L146:M146"/>
    <mergeCell ref="L147:M147"/>
    <mergeCell ref="L149:M149"/>
    <mergeCell ref="L150:M150"/>
    <mergeCell ref="L151:M151"/>
    <mergeCell ref="L152:M152"/>
    <mergeCell ref="L154:M154"/>
    <mergeCell ref="N149:Q149"/>
    <mergeCell ref="N147:Q147"/>
    <mergeCell ref="N150:Q150"/>
    <mergeCell ref="N151:Q151"/>
    <mergeCell ref="N152:Q152"/>
    <mergeCell ref="N154:Q154"/>
    <mergeCell ref="N148:Q148"/>
    <mergeCell ref="N153:Q153"/>
    <mergeCell ref="N146:Q146"/>
    <mergeCell ref="N145:Q145"/>
    <mergeCell ref="F120:I120"/>
    <mergeCell ref="L120:M120"/>
    <mergeCell ref="N120:Q120"/>
    <mergeCell ref="N121:Q121"/>
    <mergeCell ref="N122:Q122"/>
    <mergeCell ref="N123:Q123"/>
    <mergeCell ref="N124:Q124"/>
    <mergeCell ref="N125:Q125"/>
    <mergeCell ref="N126:Q126"/>
    <mergeCell ref="F121:I121"/>
    <mergeCell ref="F125:I125"/>
    <mergeCell ref="F124:I124"/>
    <mergeCell ref="F122:I122"/>
    <mergeCell ref="F123:I123"/>
    <mergeCell ref="F126:I126"/>
    <mergeCell ref="L121:M121"/>
    <mergeCell ref="L122:M122"/>
    <mergeCell ref="L123:M123"/>
    <mergeCell ref="L124:M124"/>
    <mergeCell ref="L125:M125"/>
    <mergeCell ref="L126:M126"/>
    <mergeCell ref="N140:Q140"/>
    <mergeCell ref="N141:Q141"/>
    <mergeCell ref="N142:Q142"/>
    <mergeCell ref="F127:I127"/>
    <mergeCell ref="F128:I128"/>
    <mergeCell ref="F129:I129"/>
    <mergeCell ref="F131:I131"/>
    <mergeCell ref="F132:I132"/>
    <mergeCell ref="F133:I133"/>
    <mergeCell ref="F135:I135"/>
    <mergeCell ref="F136:I136"/>
    <mergeCell ref="F137:I137"/>
    <mergeCell ref="F139:I139"/>
    <mergeCell ref="F138:I138"/>
    <mergeCell ref="F140:I140"/>
    <mergeCell ref="F141:I141"/>
    <mergeCell ref="F142:I142"/>
    <mergeCell ref="N143:Q143"/>
    <mergeCell ref="N144:Q144"/>
    <mergeCell ref="N134:Q134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N132:Q132"/>
    <mergeCell ref="N133:Q133"/>
    <mergeCell ref="N135:Q135"/>
    <mergeCell ref="N137:Q137"/>
    <mergeCell ref="N138:Q138"/>
    <mergeCell ref="N139:Q139"/>
  </mergeCells>
  <hyperlinks>
    <hyperlink ref="F1:G1" location="C2" display="1) Krycí list rozpočtu"/>
    <hyperlink ref="H1:K1" location="C87" display="2) Rekapitulace rozpočtu"/>
    <hyperlink ref="L1" location="C11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39"/>
  <sheetViews>
    <sheetView showGridLines="0" workbookViewId="0" topLeftCell="A1">
      <pane ySplit="1" topLeftCell="A38" activePane="bottomLeft" state="frozen"/>
      <selection pane="bottomLeft" activeCell="AN38" sqref="AN34:AN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90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134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136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N105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ROUND((SUM(BE105:BE106)+SUM(BE125:BE238)),2)</f>
        <v>0</v>
      </c>
      <c r="I33" s="214"/>
      <c r="J33" s="214"/>
      <c r="K33" s="33"/>
      <c r="L33" s="33"/>
      <c r="M33" s="229">
        <f>ROUND(ROUND((SUM(BE105:BE106)+SUM(BE125:BE238)),2)*F33,2)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ROUND((SUM(BF105:BF106)+SUM(BF125:BF238)),2)</f>
        <v>0</v>
      </c>
      <c r="I34" s="214"/>
      <c r="J34" s="214"/>
      <c r="K34" s="33"/>
      <c r="L34" s="33"/>
      <c r="M34" s="229">
        <f>ROUND(ROUND((SUM(BF105:BF106)+SUM(BF125:BF238)),2)*F34,2)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ROUND((SUM(BG105:BG106)+SUM(BG125:BG238)),2)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ROUND((SUM(BH105:BH106)+SUM(BH125:BH238)),2)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ROUND((SUM(BI105:BI106)+SUM(BI125:BI238)),2)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134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13 - SO 102 - Chodníky (km 0,631 - 1,016) - 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Čiklová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N125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N126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145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N127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146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N147</f>
        <v>0</v>
      </c>
      <c r="O92" s="164"/>
      <c r="P92" s="164"/>
      <c r="Q92" s="164"/>
      <c r="R92" s="124"/>
    </row>
    <row r="93" spans="2:18" s="8" customFormat="1" ht="19.95" customHeight="1">
      <c r="B93" s="122"/>
      <c r="C93" s="96"/>
      <c r="D93" s="123" t="s">
        <v>147</v>
      </c>
      <c r="E93" s="96"/>
      <c r="F93" s="96"/>
      <c r="G93" s="96"/>
      <c r="H93" s="96"/>
      <c r="I93" s="96"/>
      <c r="J93" s="96"/>
      <c r="K93" s="96"/>
      <c r="L93" s="96"/>
      <c r="M93" s="96"/>
      <c r="N93" s="163">
        <f>N151</f>
        <v>0</v>
      </c>
      <c r="O93" s="164"/>
      <c r="P93" s="164"/>
      <c r="Q93" s="164"/>
      <c r="R93" s="124"/>
    </row>
    <row r="94" spans="2:18" s="8" customFormat="1" ht="19.95" customHeight="1">
      <c r="B94" s="122"/>
      <c r="C94" s="96"/>
      <c r="D94" s="123" t="s">
        <v>148</v>
      </c>
      <c r="E94" s="96"/>
      <c r="F94" s="96"/>
      <c r="G94" s="96"/>
      <c r="H94" s="96"/>
      <c r="I94" s="96"/>
      <c r="J94" s="96"/>
      <c r="K94" s="96"/>
      <c r="L94" s="96"/>
      <c r="M94" s="96"/>
      <c r="N94" s="163">
        <f>N153</f>
        <v>0</v>
      </c>
      <c r="O94" s="164"/>
      <c r="P94" s="164"/>
      <c r="Q94" s="164"/>
      <c r="R94" s="124"/>
    </row>
    <row r="95" spans="2:18" s="8" customFormat="1" ht="19.95" customHeight="1">
      <c r="B95" s="122"/>
      <c r="C95" s="96"/>
      <c r="D95" s="123" t="s">
        <v>149</v>
      </c>
      <c r="E95" s="96"/>
      <c r="F95" s="96"/>
      <c r="G95" s="96"/>
      <c r="H95" s="96"/>
      <c r="I95" s="96"/>
      <c r="J95" s="96"/>
      <c r="K95" s="96"/>
      <c r="L95" s="96"/>
      <c r="M95" s="96"/>
      <c r="N95" s="163">
        <f>N175</f>
        <v>0</v>
      </c>
      <c r="O95" s="164"/>
      <c r="P95" s="164"/>
      <c r="Q95" s="164"/>
      <c r="R95" s="124"/>
    </row>
    <row r="96" spans="2:18" s="8" customFormat="1" ht="19.95" customHeight="1">
      <c r="B96" s="122"/>
      <c r="C96" s="96"/>
      <c r="D96" s="123" t="s">
        <v>150</v>
      </c>
      <c r="E96" s="96"/>
      <c r="F96" s="96"/>
      <c r="G96" s="96"/>
      <c r="H96" s="96"/>
      <c r="I96" s="96"/>
      <c r="J96" s="96"/>
      <c r="K96" s="96"/>
      <c r="L96" s="96"/>
      <c r="M96" s="96"/>
      <c r="N96" s="163">
        <f>N181</f>
        <v>0</v>
      </c>
      <c r="O96" s="164"/>
      <c r="P96" s="164"/>
      <c r="Q96" s="164"/>
      <c r="R96" s="124"/>
    </row>
    <row r="97" spans="2:18" s="8" customFormat="1" ht="19.95" customHeight="1">
      <c r="B97" s="122"/>
      <c r="C97" s="96"/>
      <c r="D97" s="123" t="s">
        <v>151</v>
      </c>
      <c r="E97" s="96"/>
      <c r="F97" s="96"/>
      <c r="G97" s="96"/>
      <c r="H97" s="96"/>
      <c r="I97" s="96"/>
      <c r="J97" s="96"/>
      <c r="K97" s="96"/>
      <c r="L97" s="96"/>
      <c r="M97" s="96"/>
      <c r="N97" s="163">
        <f>N218</f>
        <v>0</v>
      </c>
      <c r="O97" s="164"/>
      <c r="P97" s="164"/>
      <c r="Q97" s="164"/>
      <c r="R97" s="124"/>
    </row>
    <row r="98" spans="2:18" s="8" customFormat="1" ht="19.95" customHeight="1">
      <c r="B98" s="122"/>
      <c r="C98" s="96"/>
      <c r="D98" s="123" t="s">
        <v>152</v>
      </c>
      <c r="E98" s="96"/>
      <c r="F98" s="96"/>
      <c r="G98" s="96"/>
      <c r="H98" s="96"/>
      <c r="I98" s="96"/>
      <c r="J98" s="96"/>
      <c r="K98" s="96"/>
      <c r="L98" s="96"/>
      <c r="M98" s="96"/>
      <c r="N98" s="163">
        <f>N227</f>
        <v>0</v>
      </c>
      <c r="O98" s="164"/>
      <c r="P98" s="164"/>
      <c r="Q98" s="164"/>
      <c r="R98" s="124"/>
    </row>
    <row r="99" spans="2:18" s="7" customFormat="1" ht="24.9" customHeight="1">
      <c r="B99" s="118"/>
      <c r="C99" s="119"/>
      <c r="D99" s="120" t="s">
        <v>153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19">
        <f>N229</f>
        <v>0</v>
      </c>
      <c r="O99" s="224"/>
      <c r="P99" s="224"/>
      <c r="Q99" s="224"/>
      <c r="R99" s="121"/>
    </row>
    <row r="100" spans="2:18" s="8" customFormat="1" ht="19.95" customHeight="1">
      <c r="B100" s="122"/>
      <c r="C100" s="96"/>
      <c r="D100" s="123" t="s">
        <v>154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163">
        <f>N230</f>
        <v>0</v>
      </c>
      <c r="O100" s="164"/>
      <c r="P100" s="164"/>
      <c r="Q100" s="164"/>
      <c r="R100" s="124"/>
    </row>
    <row r="101" spans="2:18" s="8" customFormat="1" ht="19.95" customHeight="1">
      <c r="B101" s="122"/>
      <c r="C101" s="96"/>
      <c r="D101" s="123" t="s">
        <v>155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63">
        <f>N232</f>
        <v>0</v>
      </c>
      <c r="O101" s="164"/>
      <c r="P101" s="164"/>
      <c r="Q101" s="164"/>
      <c r="R101" s="124"/>
    </row>
    <row r="102" spans="2:18" s="7" customFormat="1" ht="24.9" customHeight="1">
      <c r="B102" s="118"/>
      <c r="C102" s="119"/>
      <c r="D102" s="120" t="s">
        <v>156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219">
        <f>N234</f>
        <v>0</v>
      </c>
      <c r="O102" s="224"/>
      <c r="P102" s="224"/>
      <c r="Q102" s="224"/>
      <c r="R102" s="121"/>
    </row>
    <row r="103" spans="2:18" s="8" customFormat="1" ht="19.95" customHeight="1">
      <c r="B103" s="122"/>
      <c r="C103" s="96"/>
      <c r="D103" s="123" t="s">
        <v>157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163">
        <f>N235</f>
        <v>0</v>
      </c>
      <c r="O103" s="164"/>
      <c r="P103" s="164"/>
      <c r="Q103" s="164"/>
      <c r="R103" s="124"/>
    </row>
    <row r="104" spans="2:18" s="1" customFormat="1" ht="21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21" s="1" customFormat="1" ht="29.25" customHeight="1">
      <c r="B105" s="32"/>
      <c r="C105" s="117" t="s">
        <v>158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225">
        <v>0</v>
      </c>
      <c r="O105" s="226"/>
      <c r="P105" s="226"/>
      <c r="Q105" s="226"/>
      <c r="R105" s="34"/>
      <c r="T105" s="125"/>
      <c r="U105" s="126" t="s">
        <v>42</v>
      </c>
    </row>
    <row r="106" spans="2:18" s="1" customFormat="1" ht="18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29.25" customHeight="1">
      <c r="B107" s="32"/>
      <c r="C107" s="108" t="s">
        <v>126</v>
      </c>
      <c r="D107" s="109"/>
      <c r="E107" s="109"/>
      <c r="F107" s="109"/>
      <c r="G107" s="109"/>
      <c r="H107" s="109"/>
      <c r="I107" s="109"/>
      <c r="J107" s="109"/>
      <c r="K107" s="109"/>
      <c r="L107" s="169">
        <f>ROUND(SUM(N89+N105),2)</f>
        <v>0</v>
      </c>
      <c r="M107" s="169"/>
      <c r="N107" s="169"/>
      <c r="O107" s="169"/>
      <c r="P107" s="169"/>
      <c r="Q107" s="169"/>
      <c r="R107" s="34"/>
    </row>
    <row r="108" spans="2:18" s="1" customFormat="1" ht="6.9" customHeight="1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  <row r="112" spans="2:18" s="1" customFormat="1" ht="6.9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spans="2:18" s="1" customFormat="1" ht="36.9" customHeight="1">
      <c r="B113" s="32"/>
      <c r="C113" s="180" t="s">
        <v>159</v>
      </c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34"/>
    </row>
    <row r="114" spans="2:18" s="1" customFormat="1" ht="6.9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30" customHeight="1">
      <c r="B115" s="32"/>
      <c r="C115" s="29" t="s">
        <v>17</v>
      </c>
      <c r="D115" s="33"/>
      <c r="E115" s="33"/>
      <c r="F115" s="212" t="str">
        <f>F6</f>
        <v>Smíšená stezka a chodníky - etapa II - Chodníky a nástupiště</v>
      </c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33"/>
      <c r="R115" s="34"/>
    </row>
    <row r="116" spans="2:18" ht="30" customHeight="1">
      <c r="B116" s="23"/>
      <c r="C116" s="29" t="s">
        <v>133</v>
      </c>
      <c r="D116" s="25"/>
      <c r="E116" s="25"/>
      <c r="F116" s="212" t="s">
        <v>134</v>
      </c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25"/>
      <c r="R116" s="24"/>
    </row>
    <row r="117" spans="2:18" s="1" customFormat="1" ht="36.9" customHeight="1">
      <c r="B117" s="32"/>
      <c r="C117" s="66" t="s">
        <v>135</v>
      </c>
      <c r="D117" s="33"/>
      <c r="E117" s="33"/>
      <c r="F117" s="182" t="str">
        <f>F8</f>
        <v>13 - SO 102 - Chodníky (km 0,631 - 1,016) - uznatelné náklady</v>
      </c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33"/>
      <c r="R117" s="34"/>
    </row>
    <row r="118" spans="2:18" s="1" customFormat="1" ht="6.9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18" customHeight="1">
      <c r="B119" s="32"/>
      <c r="C119" s="29" t="s">
        <v>21</v>
      </c>
      <c r="D119" s="33"/>
      <c r="E119" s="33"/>
      <c r="F119" s="27" t="str">
        <f>F10</f>
        <v>Lomnice</v>
      </c>
      <c r="G119" s="33"/>
      <c r="H119" s="33"/>
      <c r="I119" s="33"/>
      <c r="J119" s="33"/>
      <c r="K119" s="29" t="s">
        <v>23</v>
      </c>
      <c r="L119" s="33"/>
      <c r="M119" s="215" t="str">
        <f>IF(O10="","",O10)</f>
        <v>1. 7. 2018</v>
      </c>
      <c r="N119" s="215"/>
      <c r="O119" s="215"/>
      <c r="P119" s="215"/>
      <c r="Q119" s="33"/>
      <c r="R119" s="34"/>
    </row>
    <row r="120" spans="2:18" s="1" customFormat="1" ht="6.9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18" s="1" customFormat="1" ht="13.2">
      <c r="B121" s="32"/>
      <c r="C121" s="29" t="s">
        <v>25</v>
      </c>
      <c r="D121" s="33"/>
      <c r="E121" s="33"/>
      <c r="F121" s="27" t="str">
        <f>E13</f>
        <v>obec Lomnice</v>
      </c>
      <c r="G121" s="33"/>
      <c r="H121" s="33"/>
      <c r="I121" s="33"/>
      <c r="J121" s="33"/>
      <c r="K121" s="29" t="s">
        <v>31</v>
      </c>
      <c r="L121" s="33"/>
      <c r="M121" s="198" t="str">
        <f>E19</f>
        <v>ATELIS - ateliér liniových staveb</v>
      </c>
      <c r="N121" s="198"/>
      <c r="O121" s="198"/>
      <c r="P121" s="198"/>
      <c r="Q121" s="198"/>
      <c r="R121" s="34"/>
    </row>
    <row r="122" spans="2:18" s="1" customFormat="1" ht="14.4" customHeight="1">
      <c r="B122" s="32"/>
      <c r="C122" s="29" t="s">
        <v>29</v>
      </c>
      <c r="D122" s="33"/>
      <c r="E122" s="33"/>
      <c r="F122" s="27" t="str">
        <f>IF(E16="","",E16)</f>
        <v xml:space="preserve"> </v>
      </c>
      <c r="G122" s="33"/>
      <c r="H122" s="33"/>
      <c r="I122" s="33"/>
      <c r="J122" s="33"/>
      <c r="K122" s="29" t="s">
        <v>36</v>
      </c>
      <c r="L122" s="33"/>
      <c r="M122" s="198" t="str">
        <f>E22</f>
        <v>Čiklová</v>
      </c>
      <c r="N122" s="198"/>
      <c r="O122" s="198"/>
      <c r="P122" s="198"/>
      <c r="Q122" s="198"/>
      <c r="R122" s="34"/>
    </row>
    <row r="123" spans="2:18" s="1" customFormat="1" ht="10.35" customHeight="1"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</row>
    <row r="124" spans="2:27" s="9" customFormat="1" ht="29.25" customHeight="1">
      <c r="B124" s="127"/>
      <c r="C124" s="128" t="s">
        <v>160</v>
      </c>
      <c r="D124" s="129" t="s">
        <v>161</v>
      </c>
      <c r="E124" s="129" t="s">
        <v>60</v>
      </c>
      <c r="F124" s="222" t="s">
        <v>162</v>
      </c>
      <c r="G124" s="222"/>
      <c r="H124" s="222"/>
      <c r="I124" s="222"/>
      <c r="J124" s="129" t="s">
        <v>163</v>
      </c>
      <c r="K124" s="129" t="s">
        <v>164</v>
      </c>
      <c r="L124" s="222" t="s">
        <v>165</v>
      </c>
      <c r="M124" s="222"/>
      <c r="N124" s="222" t="s">
        <v>141</v>
      </c>
      <c r="O124" s="222"/>
      <c r="P124" s="222"/>
      <c r="Q124" s="223"/>
      <c r="R124" s="130"/>
      <c r="T124" s="73" t="s">
        <v>166</v>
      </c>
      <c r="U124" s="74" t="s">
        <v>42</v>
      </c>
      <c r="V124" s="74" t="s">
        <v>167</v>
      </c>
      <c r="W124" s="74" t="s">
        <v>168</v>
      </c>
      <c r="X124" s="74" t="s">
        <v>169</v>
      </c>
      <c r="Y124" s="74" t="s">
        <v>170</v>
      </c>
      <c r="Z124" s="74" t="s">
        <v>171</v>
      </c>
      <c r="AA124" s="75" t="s">
        <v>172</v>
      </c>
    </row>
    <row r="125" spans="2:63" s="1" customFormat="1" ht="29.25" customHeight="1">
      <c r="B125" s="32"/>
      <c r="C125" s="77" t="s">
        <v>137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216">
        <f>BK125</f>
        <v>0</v>
      </c>
      <c r="O125" s="217"/>
      <c r="P125" s="217"/>
      <c r="Q125" s="217"/>
      <c r="R125" s="34"/>
      <c r="T125" s="76"/>
      <c r="U125" s="48"/>
      <c r="V125" s="48"/>
      <c r="W125" s="131">
        <f>W126+W229+W234</f>
        <v>1962.3681700000002</v>
      </c>
      <c r="X125" s="48"/>
      <c r="Y125" s="131">
        <f>Y126+Y229+Y234</f>
        <v>1205.9991044925998</v>
      </c>
      <c r="Z125" s="48"/>
      <c r="AA125" s="132">
        <f>AA126+AA229+AA234</f>
        <v>401.3179</v>
      </c>
      <c r="AT125" s="19" t="s">
        <v>77</v>
      </c>
      <c r="AU125" s="19" t="s">
        <v>143</v>
      </c>
      <c r="BK125" s="133">
        <f>BK126+BK229+BK234</f>
        <v>0</v>
      </c>
    </row>
    <row r="126" spans="2:63" s="10" customFormat="1" ht="37.35" customHeight="1">
      <c r="B126" s="134"/>
      <c r="C126" s="135"/>
      <c r="D126" s="136" t="s">
        <v>144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18">
        <f>BK126</f>
        <v>0</v>
      </c>
      <c r="O126" s="219"/>
      <c r="P126" s="219"/>
      <c r="Q126" s="219"/>
      <c r="R126" s="137"/>
      <c r="T126" s="138"/>
      <c r="U126" s="135"/>
      <c r="V126" s="135"/>
      <c r="W126" s="139">
        <f>W127+W147+W151+W153+W175+W181+W218+W227</f>
        <v>1956.45817</v>
      </c>
      <c r="X126" s="135"/>
      <c r="Y126" s="139">
        <f>Y127+Y147+Y151+Y153+Y175+Y181+Y218+Y227</f>
        <v>1205.2149544925999</v>
      </c>
      <c r="Z126" s="135"/>
      <c r="AA126" s="140">
        <f>AA127+AA147+AA151+AA153+AA175+AA181+AA218+AA227</f>
        <v>401.1108</v>
      </c>
      <c r="AR126" s="141" t="s">
        <v>83</v>
      </c>
      <c r="AT126" s="142" t="s">
        <v>77</v>
      </c>
      <c r="AU126" s="142" t="s">
        <v>78</v>
      </c>
      <c r="AY126" s="141" t="s">
        <v>173</v>
      </c>
      <c r="BK126" s="143">
        <f>BK127+BK147+BK151+BK153+BK175+BK181+BK218+BK227</f>
        <v>0</v>
      </c>
    </row>
    <row r="127" spans="2:63" s="10" customFormat="1" ht="19.95" customHeight="1">
      <c r="B127" s="134"/>
      <c r="C127" s="135"/>
      <c r="D127" s="144" t="s">
        <v>145</v>
      </c>
      <c r="E127" s="144"/>
      <c r="F127" s="144"/>
      <c r="G127" s="144"/>
      <c r="H127" s="144"/>
      <c r="I127" s="144"/>
      <c r="J127" s="144"/>
      <c r="K127" s="144"/>
      <c r="L127" s="144"/>
      <c r="M127" s="144"/>
      <c r="N127" s="220">
        <f>BK127</f>
        <v>0</v>
      </c>
      <c r="O127" s="221"/>
      <c r="P127" s="221"/>
      <c r="Q127" s="221"/>
      <c r="R127" s="137"/>
      <c r="T127" s="138"/>
      <c r="U127" s="135"/>
      <c r="V127" s="135"/>
      <c r="W127" s="139">
        <f>SUM(W128:W146)</f>
        <v>347.8452</v>
      </c>
      <c r="X127" s="135"/>
      <c r="Y127" s="139">
        <f>SUM(Y128:Y146)</f>
        <v>132</v>
      </c>
      <c r="Z127" s="135"/>
      <c r="AA127" s="140">
        <f>SUM(AA128:AA146)</f>
        <v>375.635</v>
      </c>
      <c r="AR127" s="141" t="s">
        <v>83</v>
      </c>
      <c r="AT127" s="142" t="s">
        <v>77</v>
      </c>
      <c r="AU127" s="142" t="s">
        <v>83</v>
      </c>
      <c r="AY127" s="141" t="s">
        <v>173</v>
      </c>
      <c r="BK127" s="143">
        <f>SUM(BK128:BK146)</f>
        <v>0</v>
      </c>
    </row>
    <row r="128" spans="2:65" s="1" customFormat="1" ht="38.25" customHeight="1">
      <c r="B128" s="145"/>
      <c r="C128" s="146" t="s">
        <v>83</v>
      </c>
      <c r="D128" s="146" t="s">
        <v>174</v>
      </c>
      <c r="E128" s="147" t="s">
        <v>175</v>
      </c>
      <c r="F128" s="209" t="s">
        <v>176</v>
      </c>
      <c r="G128" s="209"/>
      <c r="H128" s="209"/>
      <c r="I128" s="209"/>
      <c r="J128" s="148" t="s">
        <v>177</v>
      </c>
      <c r="K128" s="149">
        <v>11</v>
      </c>
      <c r="L128" s="203"/>
      <c r="M128" s="203"/>
      <c r="N128" s="203">
        <f aca="true" t="shared" si="0" ref="N128:N146">ROUND(L128*K128,2)</f>
        <v>0</v>
      </c>
      <c r="O128" s="203"/>
      <c r="P128" s="203"/>
      <c r="Q128" s="203"/>
      <c r="R128" s="150"/>
      <c r="T128" s="151" t="s">
        <v>5</v>
      </c>
      <c r="U128" s="41" t="s">
        <v>43</v>
      </c>
      <c r="V128" s="152">
        <v>0.172</v>
      </c>
      <c r="W128" s="152">
        <f aca="true" t="shared" si="1" ref="W128:W146">V128*K128</f>
        <v>1.892</v>
      </c>
      <c r="X128" s="152">
        <v>0</v>
      </c>
      <c r="Y128" s="152">
        <f aca="true" t="shared" si="2" ref="Y128:Y146">X128*K128</f>
        <v>0</v>
      </c>
      <c r="Z128" s="152">
        <v>0</v>
      </c>
      <c r="AA128" s="153">
        <f aca="true" t="shared" si="3" ref="AA128:AA146">Z128*K128</f>
        <v>0</v>
      </c>
      <c r="AR128" s="19" t="s">
        <v>178</v>
      </c>
      <c r="AT128" s="19" t="s">
        <v>174</v>
      </c>
      <c r="AU128" s="19" t="s">
        <v>89</v>
      </c>
      <c r="AY128" s="19" t="s">
        <v>173</v>
      </c>
      <c r="BE128" s="154">
        <f aca="true" t="shared" si="4" ref="BE128:BE146">IF(U128="základní",N128,0)</f>
        <v>0</v>
      </c>
      <c r="BF128" s="154">
        <f aca="true" t="shared" si="5" ref="BF128:BF146">IF(U128="snížená",N128,0)</f>
        <v>0</v>
      </c>
      <c r="BG128" s="154">
        <f aca="true" t="shared" si="6" ref="BG128:BG146">IF(U128="zákl. přenesená",N128,0)</f>
        <v>0</v>
      </c>
      <c r="BH128" s="154">
        <f aca="true" t="shared" si="7" ref="BH128:BH146">IF(U128="sníž. přenesená",N128,0)</f>
        <v>0</v>
      </c>
      <c r="BI128" s="154">
        <f aca="true" t="shared" si="8" ref="BI128:BI146">IF(U128="nulová",N128,0)</f>
        <v>0</v>
      </c>
      <c r="BJ128" s="19" t="s">
        <v>83</v>
      </c>
      <c r="BK128" s="154">
        <f aca="true" t="shared" si="9" ref="BK128:BK146">ROUND(L128*K128,2)</f>
        <v>0</v>
      </c>
      <c r="BL128" s="19" t="s">
        <v>178</v>
      </c>
      <c r="BM128" s="19" t="s">
        <v>179</v>
      </c>
    </row>
    <row r="129" spans="2:65" s="1" customFormat="1" ht="25.5" customHeight="1">
      <c r="B129" s="145"/>
      <c r="C129" s="146" t="s">
        <v>89</v>
      </c>
      <c r="D129" s="146" t="s">
        <v>174</v>
      </c>
      <c r="E129" s="147" t="s">
        <v>180</v>
      </c>
      <c r="F129" s="209" t="s">
        <v>181</v>
      </c>
      <c r="G129" s="209"/>
      <c r="H129" s="209"/>
      <c r="I129" s="209"/>
      <c r="J129" s="148" t="s">
        <v>177</v>
      </c>
      <c r="K129" s="149">
        <v>110</v>
      </c>
      <c r="L129" s="203"/>
      <c r="M129" s="203"/>
      <c r="N129" s="203">
        <f t="shared" si="0"/>
        <v>0</v>
      </c>
      <c r="O129" s="203"/>
      <c r="P129" s="203"/>
      <c r="Q129" s="203"/>
      <c r="R129" s="150"/>
      <c r="T129" s="151" t="s">
        <v>5</v>
      </c>
      <c r="U129" s="41" t="s">
        <v>43</v>
      </c>
      <c r="V129" s="152">
        <v>0.176</v>
      </c>
      <c r="W129" s="152">
        <f t="shared" si="1"/>
        <v>19.36</v>
      </c>
      <c r="X129" s="152">
        <v>0</v>
      </c>
      <c r="Y129" s="152">
        <f t="shared" si="2"/>
        <v>0</v>
      </c>
      <c r="Z129" s="152">
        <v>0.255</v>
      </c>
      <c r="AA129" s="153">
        <f t="shared" si="3"/>
        <v>28.05</v>
      </c>
      <c r="AR129" s="19" t="s">
        <v>178</v>
      </c>
      <c r="AT129" s="19" t="s">
        <v>174</v>
      </c>
      <c r="AU129" s="19" t="s">
        <v>89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182</v>
      </c>
    </row>
    <row r="130" spans="2:65" s="1" customFormat="1" ht="38.25" customHeight="1">
      <c r="B130" s="145"/>
      <c r="C130" s="146" t="s">
        <v>183</v>
      </c>
      <c r="D130" s="146" t="s">
        <v>174</v>
      </c>
      <c r="E130" s="147" t="s">
        <v>184</v>
      </c>
      <c r="F130" s="209" t="s">
        <v>185</v>
      </c>
      <c r="G130" s="209"/>
      <c r="H130" s="209"/>
      <c r="I130" s="209"/>
      <c r="J130" s="148" t="s">
        <v>177</v>
      </c>
      <c r="K130" s="149">
        <v>80</v>
      </c>
      <c r="L130" s="203"/>
      <c r="M130" s="203"/>
      <c r="N130" s="203">
        <f t="shared" si="0"/>
        <v>0</v>
      </c>
      <c r="O130" s="203"/>
      <c r="P130" s="203"/>
      <c r="Q130" s="203"/>
      <c r="R130" s="150"/>
      <c r="T130" s="151" t="s">
        <v>5</v>
      </c>
      <c r="U130" s="41" t="s">
        <v>43</v>
      </c>
      <c r="V130" s="152">
        <v>0.237</v>
      </c>
      <c r="W130" s="152">
        <f t="shared" si="1"/>
        <v>18.96</v>
      </c>
      <c r="X130" s="152">
        <v>0</v>
      </c>
      <c r="Y130" s="152">
        <f t="shared" si="2"/>
        <v>0</v>
      </c>
      <c r="Z130" s="152">
        <v>0.425</v>
      </c>
      <c r="AA130" s="153">
        <f t="shared" si="3"/>
        <v>34</v>
      </c>
      <c r="AR130" s="19" t="s">
        <v>178</v>
      </c>
      <c r="AT130" s="19" t="s">
        <v>174</v>
      </c>
      <c r="AU130" s="19" t="s">
        <v>89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186</v>
      </c>
    </row>
    <row r="131" spans="2:65" s="1" customFormat="1" ht="25.5" customHeight="1">
      <c r="B131" s="145"/>
      <c r="C131" s="146" t="s">
        <v>178</v>
      </c>
      <c r="D131" s="146" t="s">
        <v>174</v>
      </c>
      <c r="E131" s="147" t="s">
        <v>187</v>
      </c>
      <c r="F131" s="209" t="s">
        <v>188</v>
      </c>
      <c r="G131" s="209"/>
      <c r="H131" s="209"/>
      <c r="I131" s="209"/>
      <c r="J131" s="148" t="s">
        <v>177</v>
      </c>
      <c r="K131" s="149">
        <v>12</v>
      </c>
      <c r="L131" s="203"/>
      <c r="M131" s="203"/>
      <c r="N131" s="203">
        <f t="shared" si="0"/>
        <v>0</v>
      </c>
      <c r="O131" s="203"/>
      <c r="P131" s="203"/>
      <c r="Q131" s="203"/>
      <c r="R131" s="150"/>
      <c r="T131" s="151" t="s">
        <v>5</v>
      </c>
      <c r="U131" s="41" t="s">
        <v>43</v>
      </c>
      <c r="V131" s="152">
        <v>2.279</v>
      </c>
      <c r="W131" s="152">
        <f t="shared" si="1"/>
        <v>27.348</v>
      </c>
      <c r="X131" s="152">
        <v>0</v>
      </c>
      <c r="Y131" s="152">
        <f t="shared" si="2"/>
        <v>0</v>
      </c>
      <c r="Z131" s="152">
        <v>0.625</v>
      </c>
      <c r="AA131" s="153">
        <f t="shared" si="3"/>
        <v>7.5</v>
      </c>
      <c r="AR131" s="19" t="s">
        <v>178</v>
      </c>
      <c r="AT131" s="19" t="s">
        <v>174</v>
      </c>
      <c r="AU131" s="19" t="s">
        <v>89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189</v>
      </c>
    </row>
    <row r="132" spans="2:65" s="1" customFormat="1" ht="25.5" customHeight="1">
      <c r="B132" s="145"/>
      <c r="C132" s="146" t="s">
        <v>190</v>
      </c>
      <c r="D132" s="146" t="s">
        <v>174</v>
      </c>
      <c r="E132" s="147" t="s">
        <v>191</v>
      </c>
      <c r="F132" s="209" t="s">
        <v>192</v>
      </c>
      <c r="G132" s="209"/>
      <c r="H132" s="209"/>
      <c r="I132" s="209"/>
      <c r="J132" s="148" t="s">
        <v>177</v>
      </c>
      <c r="K132" s="149">
        <v>35</v>
      </c>
      <c r="L132" s="203"/>
      <c r="M132" s="203"/>
      <c r="N132" s="203">
        <f t="shared" si="0"/>
        <v>0</v>
      </c>
      <c r="O132" s="203"/>
      <c r="P132" s="203"/>
      <c r="Q132" s="203"/>
      <c r="R132" s="150"/>
      <c r="T132" s="151" t="s">
        <v>5</v>
      </c>
      <c r="U132" s="41" t="s">
        <v>43</v>
      </c>
      <c r="V132" s="152">
        <v>0.05</v>
      </c>
      <c r="W132" s="152">
        <f t="shared" si="1"/>
        <v>1.75</v>
      </c>
      <c r="X132" s="152">
        <v>0</v>
      </c>
      <c r="Y132" s="152">
        <f t="shared" si="2"/>
        <v>0</v>
      </c>
      <c r="Z132" s="152">
        <v>0.17</v>
      </c>
      <c r="AA132" s="153">
        <f t="shared" si="3"/>
        <v>5.95</v>
      </c>
      <c r="AR132" s="19" t="s">
        <v>178</v>
      </c>
      <c r="AT132" s="19" t="s">
        <v>174</v>
      </c>
      <c r="AU132" s="19" t="s">
        <v>89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193</v>
      </c>
    </row>
    <row r="133" spans="2:65" s="1" customFormat="1" ht="25.5" customHeight="1">
      <c r="B133" s="145"/>
      <c r="C133" s="146" t="s">
        <v>194</v>
      </c>
      <c r="D133" s="146" t="s">
        <v>174</v>
      </c>
      <c r="E133" s="147" t="s">
        <v>195</v>
      </c>
      <c r="F133" s="209" t="s">
        <v>196</v>
      </c>
      <c r="G133" s="209"/>
      <c r="H133" s="209"/>
      <c r="I133" s="209"/>
      <c r="J133" s="148" t="s">
        <v>177</v>
      </c>
      <c r="K133" s="149">
        <v>575</v>
      </c>
      <c r="L133" s="203"/>
      <c r="M133" s="203"/>
      <c r="N133" s="203">
        <f t="shared" si="0"/>
        <v>0</v>
      </c>
      <c r="O133" s="203"/>
      <c r="P133" s="203"/>
      <c r="Q133" s="203"/>
      <c r="R133" s="150"/>
      <c r="T133" s="151" t="s">
        <v>5</v>
      </c>
      <c r="U133" s="41" t="s">
        <v>43</v>
      </c>
      <c r="V133" s="152">
        <v>0.057</v>
      </c>
      <c r="W133" s="152">
        <f t="shared" si="1"/>
        <v>32.775</v>
      </c>
      <c r="X133" s="152">
        <v>0</v>
      </c>
      <c r="Y133" s="152">
        <f t="shared" si="2"/>
        <v>0</v>
      </c>
      <c r="Z133" s="152">
        <v>0.098</v>
      </c>
      <c r="AA133" s="153">
        <f t="shared" si="3"/>
        <v>56.35</v>
      </c>
      <c r="AR133" s="19" t="s">
        <v>178</v>
      </c>
      <c r="AT133" s="19" t="s">
        <v>174</v>
      </c>
      <c r="AU133" s="19" t="s">
        <v>89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197</v>
      </c>
    </row>
    <row r="134" spans="2:65" s="1" customFormat="1" ht="25.5" customHeight="1">
      <c r="B134" s="145"/>
      <c r="C134" s="146" t="s">
        <v>198</v>
      </c>
      <c r="D134" s="146" t="s">
        <v>174</v>
      </c>
      <c r="E134" s="147" t="s">
        <v>199</v>
      </c>
      <c r="F134" s="209" t="s">
        <v>200</v>
      </c>
      <c r="G134" s="209"/>
      <c r="H134" s="209"/>
      <c r="I134" s="209"/>
      <c r="J134" s="148" t="s">
        <v>177</v>
      </c>
      <c r="K134" s="149">
        <v>10</v>
      </c>
      <c r="L134" s="203"/>
      <c r="M134" s="203"/>
      <c r="N134" s="203">
        <f t="shared" si="0"/>
        <v>0</v>
      </c>
      <c r="O134" s="203"/>
      <c r="P134" s="203"/>
      <c r="Q134" s="203"/>
      <c r="R134" s="150"/>
      <c r="T134" s="151" t="s">
        <v>5</v>
      </c>
      <c r="U134" s="41" t="s">
        <v>43</v>
      </c>
      <c r="V134" s="152">
        <v>0.132</v>
      </c>
      <c r="W134" s="152">
        <f t="shared" si="1"/>
        <v>1.32</v>
      </c>
      <c r="X134" s="152">
        <v>0</v>
      </c>
      <c r="Y134" s="152">
        <f t="shared" si="2"/>
        <v>0</v>
      </c>
      <c r="Z134" s="152">
        <v>0.316</v>
      </c>
      <c r="AA134" s="153">
        <f t="shared" si="3"/>
        <v>3.16</v>
      </c>
      <c r="AR134" s="19" t="s">
        <v>178</v>
      </c>
      <c r="AT134" s="19" t="s">
        <v>174</v>
      </c>
      <c r="AU134" s="19" t="s">
        <v>89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201</v>
      </c>
    </row>
    <row r="135" spans="2:65" s="1" customFormat="1" ht="25.5" customHeight="1">
      <c r="B135" s="145"/>
      <c r="C135" s="146" t="s">
        <v>202</v>
      </c>
      <c r="D135" s="146" t="s">
        <v>174</v>
      </c>
      <c r="E135" s="147" t="s">
        <v>203</v>
      </c>
      <c r="F135" s="209" t="s">
        <v>204</v>
      </c>
      <c r="G135" s="209"/>
      <c r="H135" s="209"/>
      <c r="I135" s="209"/>
      <c r="J135" s="148" t="s">
        <v>177</v>
      </c>
      <c r="K135" s="149">
        <v>250</v>
      </c>
      <c r="L135" s="203"/>
      <c r="M135" s="203"/>
      <c r="N135" s="203">
        <f t="shared" si="0"/>
        <v>0</v>
      </c>
      <c r="O135" s="203"/>
      <c r="P135" s="203"/>
      <c r="Q135" s="203"/>
      <c r="R135" s="150"/>
      <c r="T135" s="151" t="s">
        <v>5</v>
      </c>
      <c r="U135" s="41" t="s">
        <v>43</v>
      </c>
      <c r="V135" s="152">
        <v>0.183</v>
      </c>
      <c r="W135" s="152">
        <f t="shared" si="1"/>
        <v>45.75</v>
      </c>
      <c r="X135" s="152">
        <v>0</v>
      </c>
      <c r="Y135" s="152">
        <f t="shared" si="2"/>
        <v>0</v>
      </c>
      <c r="Z135" s="152">
        <v>0.45</v>
      </c>
      <c r="AA135" s="153">
        <f t="shared" si="3"/>
        <v>112.5</v>
      </c>
      <c r="AR135" s="19" t="s">
        <v>178</v>
      </c>
      <c r="AT135" s="19" t="s">
        <v>174</v>
      </c>
      <c r="AU135" s="19" t="s">
        <v>89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205</v>
      </c>
    </row>
    <row r="136" spans="2:65" s="1" customFormat="1" ht="25.5" customHeight="1">
      <c r="B136" s="145"/>
      <c r="C136" s="146" t="s">
        <v>206</v>
      </c>
      <c r="D136" s="146" t="s">
        <v>174</v>
      </c>
      <c r="E136" s="147" t="s">
        <v>207</v>
      </c>
      <c r="F136" s="209" t="s">
        <v>208</v>
      </c>
      <c r="G136" s="209"/>
      <c r="H136" s="209"/>
      <c r="I136" s="209"/>
      <c r="J136" s="148" t="s">
        <v>209</v>
      </c>
      <c r="K136" s="149">
        <v>625</v>
      </c>
      <c r="L136" s="203"/>
      <c r="M136" s="203"/>
      <c r="N136" s="203">
        <f t="shared" si="0"/>
        <v>0</v>
      </c>
      <c r="O136" s="203"/>
      <c r="P136" s="203"/>
      <c r="Q136" s="203"/>
      <c r="R136" s="150"/>
      <c r="T136" s="151" t="s">
        <v>5</v>
      </c>
      <c r="U136" s="41" t="s">
        <v>43</v>
      </c>
      <c r="V136" s="152">
        <v>0.133</v>
      </c>
      <c r="W136" s="152">
        <f t="shared" si="1"/>
        <v>83.125</v>
      </c>
      <c r="X136" s="152">
        <v>0</v>
      </c>
      <c r="Y136" s="152">
        <f t="shared" si="2"/>
        <v>0</v>
      </c>
      <c r="Z136" s="152">
        <v>0.205</v>
      </c>
      <c r="AA136" s="153">
        <f t="shared" si="3"/>
        <v>128.125</v>
      </c>
      <c r="AR136" s="19" t="s">
        <v>178</v>
      </c>
      <c r="AT136" s="19" t="s">
        <v>174</v>
      </c>
      <c r="AU136" s="19" t="s">
        <v>89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210</v>
      </c>
    </row>
    <row r="137" spans="2:65" s="1" customFormat="1" ht="25.5" customHeight="1">
      <c r="B137" s="145"/>
      <c r="C137" s="146" t="s">
        <v>211</v>
      </c>
      <c r="D137" s="146" t="s">
        <v>174</v>
      </c>
      <c r="E137" s="147" t="s">
        <v>212</v>
      </c>
      <c r="F137" s="209" t="s">
        <v>213</v>
      </c>
      <c r="G137" s="209"/>
      <c r="H137" s="209"/>
      <c r="I137" s="209"/>
      <c r="J137" s="148" t="s">
        <v>214</v>
      </c>
      <c r="K137" s="149">
        <v>60.4</v>
      </c>
      <c r="L137" s="203"/>
      <c r="M137" s="203"/>
      <c r="N137" s="203">
        <f t="shared" si="0"/>
        <v>0</v>
      </c>
      <c r="O137" s="203"/>
      <c r="P137" s="203"/>
      <c r="Q137" s="203"/>
      <c r="R137" s="150"/>
      <c r="T137" s="151" t="s">
        <v>5</v>
      </c>
      <c r="U137" s="41" t="s">
        <v>43</v>
      </c>
      <c r="V137" s="152">
        <v>0.097</v>
      </c>
      <c r="W137" s="152">
        <f t="shared" si="1"/>
        <v>5.8588000000000005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89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215</v>
      </c>
    </row>
    <row r="138" spans="2:65" s="1" customFormat="1" ht="38.25" customHeight="1">
      <c r="B138" s="145"/>
      <c r="C138" s="146" t="s">
        <v>216</v>
      </c>
      <c r="D138" s="146" t="s">
        <v>174</v>
      </c>
      <c r="E138" s="147" t="s">
        <v>217</v>
      </c>
      <c r="F138" s="209" t="s">
        <v>218</v>
      </c>
      <c r="G138" s="209"/>
      <c r="H138" s="209"/>
      <c r="I138" s="209"/>
      <c r="J138" s="148" t="s">
        <v>214</v>
      </c>
      <c r="K138" s="149">
        <v>197.5</v>
      </c>
      <c r="L138" s="203"/>
      <c r="M138" s="203"/>
      <c r="N138" s="203">
        <f t="shared" si="0"/>
        <v>0</v>
      </c>
      <c r="O138" s="203"/>
      <c r="P138" s="203"/>
      <c r="Q138" s="203"/>
      <c r="R138" s="150"/>
      <c r="T138" s="151" t="s">
        <v>5</v>
      </c>
      <c r="U138" s="41" t="s">
        <v>43</v>
      </c>
      <c r="V138" s="152">
        <v>0.229</v>
      </c>
      <c r="W138" s="152">
        <f t="shared" si="1"/>
        <v>45.2275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89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219</v>
      </c>
    </row>
    <row r="139" spans="2:65" s="1" customFormat="1" ht="25.5" customHeight="1">
      <c r="B139" s="145"/>
      <c r="C139" s="146" t="s">
        <v>220</v>
      </c>
      <c r="D139" s="146" t="s">
        <v>174</v>
      </c>
      <c r="E139" s="147" t="s">
        <v>221</v>
      </c>
      <c r="F139" s="209" t="s">
        <v>222</v>
      </c>
      <c r="G139" s="209"/>
      <c r="H139" s="209"/>
      <c r="I139" s="209"/>
      <c r="J139" s="148" t="s">
        <v>214</v>
      </c>
      <c r="K139" s="149">
        <v>60.4</v>
      </c>
      <c r="L139" s="203"/>
      <c r="M139" s="203"/>
      <c r="N139" s="203">
        <f t="shared" si="0"/>
        <v>0</v>
      </c>
      <c r="O139" s="203"/>
      <c r="P139" s="203"/>
      <c r="Q139" s="203"/>
      <c r="R139" s="150"/>
      <c r="T139" s="151" t="s">
        <v>5</v>
      </c>
      <c r="U139" s="41" t="s">
        <v>43</v>
      </c>
      <c r="V139" s="152">
        <v>0.046</v>
      </c>
      <c r="W139" s="152">
        <f t="shared" si="1"/>
        <v>2.7784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89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223</v>
      </c>
    </row>
    <row r="140" spans="2:65" s="1" customFormat="1" ht="25.5" customHeight="1">
      <c r="B140" s="145"/>
      <c r="C140" s="146" t="s">
        <v>87</v>
      </c>
      <c r="D140" s="146" t="s">
        <v>174</v>
      </c>
      <c r="E140" s="147" t="s">
        <v>224</v>
      </c>
      <c r="F140" s="209" t="s">
        <v>225</v>
      </c>
      <c r="G140" s="209"/>
      <c r="H140" s="209"/>
      <c r="I140" s="209"/>
      <c r="J140" s="148" t="s">
        <v>214</v>
      </c>
      <c r="K140" s="149">
        <v>119.5</v>
      </c>
      <c r="L140" s="203"/>
      <c r="M140" s="203"/>
      <c r="N140" s="203">
        <f t="shared" si="0"/>
        <v>0</v>
      </c>
      <c r="O140" s="203"/>
      <c r="P140" s="203"/>
      <c r="Q140" s="203"/>
      <c r="R140" s="150"/>
      <c r="T140" s="151" t="s">
        <v>5</v>
      </c>
      <c r="U140" s="41" t="s">
        <v>43</v>
      </c>
      <c r="V140" s="152">
        <v>0.083</v>
      </c>
      <c r="W140" s="152">
        <f t="shared" si="1"/>
        <v>9.9185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89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226</v>
      </c>
    </row>
    <row r="141" spans="2:65" s="1" customFormat="1" ht="38.25" customHeight="1">
      <c r="B141" s="145"/>
      <c r="C141" s="146" t="s">
        <v>227</v>
      </c>
      <c r="D141" s="146" t="s">
        <v>174</v>
      </c>
      <c r="E141" s="147" t="s">
        <v>228</v>
      </c>
      <c r="F141" s="209" t="s">
        <v>229</v>
      </c>
      <c r="G141" s="209"/>
      <c r="H141" s="209"/>
      <c r="I141" s="209"/>
      <c r="J141" s="148" t="s">
        <v>214</v>
      </c>
      <c r="K141" s="149">
        <v>597.5</v>
      </c>
      <c r="L141" s="203"/>
      <c r="M141" s="203"/>
      <c r="N141" s="203">
        <f t="shared" si="0"/>
        <v>0</v>
      </c>
      <c r="O141" s="203"/>
      <c r="P141" s="203"/>
      <c r="Q141" s="203"/>
      <c r="R141" s="150"/>
      <c r="T141" s="151" t="s">
        <v>5</v>
      </c>
      <c r="U141" s="41" t="s">
        <v>43</v>
      </c>
      <c r="V141" s="152">
        <v>0.004</v>
      </c>
      <c r="W141" s="152">
        <f t="shared" si="1"/>
        <v>2.39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178</v>
      </c>
      <c r="AT141" s="19" t="s">
        <v>174</v>
      </c>
      <c r="AU141" s="19" t="s">
        <v>89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230</v>
      </c>
    </row>
    <row r="142" spans="2:65" s="1" customFormat="1" ht="25.5" customHeight="1">
      <c r="B142" s="145"/>
      <c r="C142" s="146" t="s">
        <v>11</v>
      </c>
      <c r="D142" s="146" t="s">
        <v>174</v>
      </c>
      <c r="E142" s="147" t="s">
        <v>231</v>
      </c>
      <c r="F142" s="209" t="s">
        <v>232</v>
      </c>
      <c r="G142" s="209"/>
      <c r="H142" s="209"/>
      <c r="I142" s="209"/>
      <c r="J142" s="148" t="s">
        <v>214</v>
      </c>
      <c r="K142" s="149">
        <v>60</v>
      </c>
      <c r="L142" s="203"/>
      <c r="M142" s="203"/>
      <c r="N142" s="203">
        <f t="shared" si="0"/>
        <v>0</v>
      </c>
      <c r="O142" s="203"/>
      <c r="P142" s="203"/>
      <c r="Q142" s="203"/>
      <c r="R142" s="150"/>
      <c r="T142" s="151" t="s">
        <v>5</v>
      </c>
      <c r="U142" s="41" t="s">
        <v>43</v>
      </c>
      <c r="V142" s="152">
        <v>0.043</v>
      </c>
      <c r="W142" s="152">
        <f t="shared" si="1"/>
        <v>2.5799999999999996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R142" s="19" t="s">
        <v>178</v>
      </c>
      <c r="AT142" s="19" t="s">
        <v>174</v>
      </c>
      <c r="AU142" s="19" t="s">
        <v>89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233</v>
      </c>
    </row>
    <row r="143" spans="2:65" s="1" customFormat="1" ht="16.5" customHeight="1">
      <c r="B143" s="145"/>
      <c r="C143" s="155" t="s">
        <v>234</v>
      </c>
      <c r="D143" s="155" t="s">
        <v>235</v>
      </c>
      <c r="E143" s="156" t="s">
        <v>236</v>
      </c>
      <c r="F143" s="210" t="s">
        <v>237</v>
      </c>
      <c r="G143" s="210"/>
      <c r="H143" s="210"/>
      <c r="I143" s="210"/>
      <c r="J143" s="157" t="s">
        <v>238</v>
      </c>
      <c r="K143" s="158">
        <v>132</v>
      </c>
      <c r="L143" s="208"/>
      <c r="M143" s="208"/>
      <c r="N143" s="208">
        <f t="shared" si="0"/>
        <v>0</v>
      </c>
      <c r="O143" s="203"/>
      <c r="P143" s="203"/>
      <c r="Q143" s="203"/>
      <c r="R143" s="150"/>
      <c r="T143" s="151" t="s">
        <v>5</v>
      </c>
      <c r="U143" s="41" t="s">
        <v>43</v>
      </c>
      <c r="V143" s="152">
        <v>0</v>
      </c>
      <c r="W143" s="152">
        <f t="shared" si="1"/>
        <v>0</v>
      </c>
      <c r="X143" s="152">
        <v>1</v>
      </c>
      <c r="Y143" s="152">
        <f t="shared" si="2"/>
        <v>132</v>
      </c>
      <c r="Z143" s="152">
        <v>0</v>
      </c>
      <c r="AA143" s="153">
        <f t="shared" si="3"/>
        <v>0</v>
      </c>
      <c r="AR143" s="19" t="s">
        <v>202</v>
      </c>
      <c r="AT143" s="19" t="s">
        <v>235</v>
      </c>
      <c r="AU143" s="19" t="s">
        <v>89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239</v>
      </c>
    </row>
    <row r="144" spans="2:65" s="1" customFormat="1" ht="25.5" customHeight="1">
      <c r="B144" s="145"/>
      <c r="C144" s="146" t="s">
        <v>240</v>
      </c>
      <c r="D144" s="146" t="s">
        <v>174</v>
      </c>
      <c r="E144" s="147" t="s">
        <v>241</v>
      </c>
      <c r="F144" s="209" t="s">
        <v>242</v>
      </c>
      <c r="G144" s="209"/>
      <c r="H144" s="209"/>
      <c r="I144" s="209"/>
      <c r="J144" s="148" t="s">
        <v>238</v>
      </c>
      <c r="K144" s="149">
        <v>227.05</v>
      </c>
      <c r="L144" s="203"/>
      <c r="M144" s="203"/>
      <c r="N144" s="203">
        <f t="shared" si="0"/>
        <v>0</v>
      </c>
      <c r="O144" s="203"/>
      <c r="P144" s="203"/>
      <c r="Q144" s="203"/>
      <c r="R144" s="150"/>
      <c r="T144" s="151" t="s">
        <v>5</v>
      </c>
      <c r="U144" s="41" t="s">
        <v>43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R144" s="19" t="s">
        <v>178</v>
      </c>
      <c r="AT144" s="19" t="s">
        <v>174</v>
      </c>
      <c r="AU144" s="19" t="s">
        <v>89</v>
      </c>
      <c r="AY144" s="19" t="s">
        <v>173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83</v>
      </c>
      <c r="BK144" s="154">
        <f t="shared" si="9"/>
        <v>0</v>
      </c>
      <c r="BL144" s="19" t="s">
        <v>178</v>
      </c>
      <c r="BM144" s="19" t="s">
        <v>243</v>
      </c>
    </row>
    <row r="145" spans="2:65" s="1" customFormat="1" ht="25.5" customHeight="1">
      <c r="B145" s="145"/>
      <c r="C145" s="146" t="s">
        <v>97</v>
      </c>
      <c r="D145" s="146" t="s">
        <v>174</v>
      </c>
      <c r="E145" s="147" t="s">
        <v>244</v>
      </c>
      <c r="F145" s="209" t="s">
        <v>245</v>
      </c>
      <c r="G145" s="209"/>
      <c r="H145" s="209"/>
      <c r="I145" s="209"/>
      <c r="J145" s="148" t="s">
        <v>214</v>
      </c>
      <c r="K145" s="149">
        <v>78</v>
      </c>
      <c r="L145" s="203"/>
      <c r="M145" s="203"/>
      <c r="N145" s="203">
        <f t="shared" si="0"/>
        <v>0</v>
      </c>
      <c r="O145" s="203"/>
      <c r="P145" s="203"/>
      <c r="Q145" s="203"/>
      <c r="R145" s="150"/>
      <c r="T145" s="151" t="s">
        <v>5</v>
      </c>
      <c r="U145" s="41" t="s">
        <v>43</v>
      </c>
      <c r="V145" s="152">
        <v>0.299</v>
      </c>
      <c r="W145" s="152">
        <f t="shared" si="1"/>
        <v>23.322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R145" s="19" t="s">
        <v>178</v>
      </c>
      <c r="AT145" s="19" t="s">
        <v>174</v>
      </c>
      <c r="AU145" s="19" t="s">
        <v>89</v>
      </c>
      <c r="AY145" s="19" t="s">
        <v>173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83</v>
      </c>
      <c r="BK145" s="154">
        <f t="shared" si="9"/>
        <v>0</v>
      </c>
      <c r="BL145" s="19" t="s">
        <v>178</v>
      </c>
      <c r="BM145" s="19" t="s">
        <v>246</v>
      </c>
    </row>
    <row r="146" spans="2:65" s="1" customFormat="1" ht="25.5" customHeight="1">
      <c r="B146" s="145"/>
      <c r="C146" s="146" t="s">
        <v>247</v>
      </c>
      <c r="D146" s="146" t="s">
        <v>174</v>
      </c>
      <c r="E146" s="147" t="s">
        <v>248</v>
      </c>
      <c r="F146" s="209" t="s">
        <v>249</v>
      </c>
      <c r="G146" s="209"/>
      <c r="H146" s="209"/>
      <c r="I146" s="209"/>
      <c r="J146" s="148" t="s">
        <v>177</v>
      </c>
      <c r="K146" s="149">
        <v>1305</v>
      </c>
      <c r="L146" s="203"/>
      <c r="M146" s="203"/>
      <c r="N146" s="203">
        <f t="shared" si="0"/>
        <v>0</v>
      </c>
      <c r="O146" s="203"/>
      <c r="P146" s="203"/>
      <c r="Q146" s="203"/>
      <c r="R146" s="150"/>
      <c r="T146" s="151" t="s">
        <v>5</v>
      </c>
      <c r="U146" s="41" t="s">
        <v>43</v>
      </c>
      <c r="V146" s="152">
        <v>0.018</v>
      </c>
      <c r="W146" s="152">
        <f t="shared" si="1"/>
        <v>23.49</v>
      </c>
      <c r="X146" s="152">
        <v>0</v>
      </c>
      <c r="Y146" s="152">
        <f t="shared" si="2"/>
        <v>0</v>
      </c>
      <c r="Z146" s="152">
        <v>0</v>
      </c>
      <c r="AA146" s="153">
        <f t="shared" si="3"/>
        <v>0</v>
      </c>
      <c r="AR146" s="19" t="s">
        <v>178</v>
      </c>
      <c r="AT146" s="19" t="s">
        <v>174</v>
      </c>
      <c r="AU146" s="19" t="s">
        <v>89</v>
      </c>
      <c r="AY146" s="19" t="s">
        <v>173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9" t="s">
        <v>83</v>
      </c>
      <c r="BK146" s="154">
        <f t="shared" si="9"/>
        <v>0</v>
      </c>
      <c r="BL146" s="19" t="s">
        <v>178</v>
      </c>
      <c r="BM146" s="19" t="s">
        <v>250</v>
      </c>
    </row>
    <row r="147" spans="2:63" s="10" customFormat="1" ht="29.85" customHeight="1">
      <c r="B147" s="134"/>
      <c r="C147" s="135"/>
      <c r="D147" s="144" t="s">
        <v>146</v>
      </c>
      <c r="E147" s="144"/>
      <c r="F147" s="144"/>
      <c r="G147" s="144"/>
      <c r="H147" s="144"/>
      <c r="I147" s="144"/>
      <c r="J147" s="144"/>
      <c r="K147" s="144"/>
      <c r="L147" s="144"/>
      <c r="M147" s="144"/>
      <c r="N147" s="204">
        <f>BK147</f>
        <v>0</v>
      </c>
      <c r="O147" s="205"/>
      <c r="P147" s="205"/>
      <c r="Q147" s="205"/>
      <c r="R147" s="137"/>
      <c r="T147" s="138"/>
      <c r="U147" s="135"/>
      <c r="V147" s="135"/>
      <c r="W147" s="139">
        <f>SUM(W148:W150)</f>
        <v>24.417506999999997</v>
      </c>
      <c r="X147" s="135"/>
      <c r="Y147" s="139">
        <f>SUM(Y148:Y150)</f>
        <v>2.2321574999999996</v>
      </c>
      <c r="Z147" s="135"/>
      <c r="AA147" s="140">
        <f>SUM(AA148:AA150)</f>
        <v>3.6167999999999996</v>
      </c>
      <c r="AR147" s="141" t="s">
        <v>83</v>
      </c>
      <c r="AT147" s="142" t="s">
        <v>77</v>
      </c>
      <c r="AU147" s="142" t="s">
        <v>83</v>
      </c>
      <c r="AY147" s="141" t="s">
        <v>173</v>
      </c>
      <c r="BK147" s="143">
        <f>SUM(BK148:BK150)</f>
        <v>0</v>
      </c>
    </row>
    <row r="148" spans="2:65" s="1" customFormat="1" ht="38.25" customHeight="1">
      <c r="B148" s="145"/>
      <c r="C148" s="146" t="s">
        <v>251</v>
      </c>
      <c r="D148" s="146" t="s">
        <v>174</v>
      </c>
      <c r="E148" s="147" t="s">
        <v>252</v>
      </c>
      <c r="F148" s="209" t="s">
        <v>253</v>
      </c>
      <c r="G148" s="209"/>
      <c r="H148" s="209"/>
      <c r="I148" s="209"/>
      <c r="J148" s="148" t="s">
        <v>209</v>
      </c>
      <c r="K148" s="149">
        <v>5</v>
      </c>
      <c r="L148" s="203"/>
      <c r="M148" s="203"/>
      <c r="N148" s="203">
        <f>ROUND(L148*K148,2)</f>
        <v>0</v>
      </c>
      <c r="O148" s="203"/>
      <c r="P148" s="203"/>
      <c r="Q148" s="203"/>
      <c r="R148" s="150"/>
      <c r="T148" s="151" t="s">
        <v>5</v>
      </c>
      <c r="U148" s="41" t="s">
        <v>43</v>
      </c>
      <c r="V148" s="152">
        <v>0.965</v>
      </c>
      <c r="W148" s="152">
        <f>V148*K148</f>
        <v>4.825</v>
      </c>
      <c r="X148" s="152">
        <v>0.241272</v>
      </c>
      <c r="Y148" s="152">
        <f>X148*K148</f>
        <v>1.2063599999999999</v>
      </c>
      <c r="Z148" s="152">
        <v>0</v>
      </c>
      <c r="AA148" s="153">
        <f>Z148*K148</f>
        <v>0</v>
      </c>
      <c r="AR148" s="19" t="s">
        <v>178</v>
      </c>
      <c r="AT148" s="19" t="s">
        <v>174</v>
      </c>
      <c r="AU148" s="19" t="s">
        <v>89</v>
      </c>
      <c r="AY148" s="19" t="s">
        <v>173</v>
      </c>
      <c r="BE148" s="154">
        <f>IF(U148="základní",N148,0)</f>
        <v>0</v>
      </c>
      <c r="BF148" s="154">
        <f>IF(U148="snížená",N148,0)</f>
        <v>0</v>
      </c>
      <c r="BG148" s="154">
        <f>IF(U148="zákl. přenesená",N148,0)</f>
        <v>0</v>
      </c>
      <c r="BH148" s="154">
        <f>IF(U148="sníž. přenesená",N148,0)</f>
        <v>0</v>
      </c>
      <c r="BI148" s="154">
        <f>IF(U148="nulová",N148,0)</f>
        <v>0</v>
      </c>
      <c r="BJ148" s="19" t="s">
        <v>83</v>
      </c>
      <c r="BK148" s="154">
        <f>ROUND(L148*K148,2)</f>
        <v>0</v>
      </c>
      <c r="BL148" s="19" t="s">
        <v>178</v>
      </c>
      <c r="BM148" s="19" t="s">
        <v>254</v>
      </c>
    </row>
    <row r="149" spans="2:65" s="1" customFormat="1" ht="16.5" customHeight="1">
      <c r="B149" s="145"/>
      <c r="C149" s="155" t="s">
        <v>10</v>
      </c>
      <c r="D149" s="155" t="s">
        <v>235</v>
      </c>
      <c r="E149" s="156" t="s">
        <v>255</v>
      </c>
      <c r="F149" s="210" t="s">
        <v>256</v>
      </c>
      <c r="G149" s="210"/>
      <c r="H149" s="210"/>
      <c r="I149" s="210"/>
      <c r="J149" s="157" t="s">
        <v>257</v>
      </c>
      <c r="K149" s="158">
        <v>31.563</v>
      </c>
      <c r="L149" s="208"/>
      <c r="M149" s="208"/>
      <c r="N149" s="208">
        <f>ROUND(L149*K149,2)</f>
        <v>0</v>
      </c>
      <c r="O149" s="203"/>
      <c r="P149" s="203"/>
      <c r="Q149" s="203"/>
      <c r="R149" s="150"/>
      <c r="T149" s="151" t="s">
        <v>5</v>
      </c>
      <c r="U149" s="41" t="s">
        <v>43</v>
      </c>
      <c r="V149" s="152">
        <v>0</v>
      </c>
      <c r="W149" s="152">
        <f>V149*K149</f>
        <v>0</v>
      </c>
      <c r="X149" s="152">
        <v>0.0325</v>
      </c>
      <c r="Y149" s="152">
        <f>X149*K149</f>
        <v>1.0257975</v>
      </c>
      <c r="Z149" s="152">
        <v>0</v>
      </c>
      <c r="AA149" s="153">
        <f>Z149*K149</f>
        <v>0</v>
      </c>
      <c r="AR149" s="19" t="s">
        <v>202</v>
      </c>
      <c r="AT149" s="19" t="s">
        <v>235</v>
      </c>
      <c r="AU149" s="19" t="s">
        <v>89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258</v>
      </c>
    </row>
    <row r="150" spans="2:65" s="1" customFormat="1" ht="25.5" customHeight="1">
      <c r="B150" s="145"/>
      <c r="C150" s="146" t="s">
        <v>259</v>
      </c>
      <c r="D150" s="146" t="s">
        <v>174</v>
      </c>
      <c r="E150" s="147" t="s">
        <v>260</v>
      </c>
      <c r="F150" s="209" t="s">
        <v>261</v>
      </c>
      <c r="G150" s="209"/>
      <c r="H150" s="209"/>
      <c r="I150" s="209"/>
      <c r="J150" s="148" t="s">
        <v>214</v>
      </c>
      <c r="K150" s="149">
        <v>1.507</v>
      </c>
      <c r="L150" s="203"/>
      <c r="M150" s="203"/>
      <c r="N150" s="203">
        <f>ROUND(L150*K150,2)</f>
        <v>0</v>
      </c>
      <c r="O150" s="203"/>
      <c r="P150" s="203"/>
      <c r="Q150" s="203"/>
      <c r="R150" s="150"/>
      <c r="T150" s="151" t="s">
        <v>5</v>
      </c>
      <c r="U150" s="41" t="s">
        <v>43</v>
      </c>
      <c r="V150" s="152">
        <v>13.001</v>
      </c>
      <c r="W150" s="152">
        <f>V150*K150</f>
        <v>19.592506999999998</v>
      </c>
      <c r="X150" s="152">
        <v>0</v>
      </c>
      <c r="Y150" s="152">
        <f>X150*K150</f>
        <v>0</v>
      </c>
      <c r="Z150" s="152">
        <v>2.4</v>
      </c>
      <c r="AA150" s="153">
        <f>Z150*K150</f>
        <v>3.6167999999999996</v>
      </c>
      <c r="AR150" s="19" t="s">
        <v>178</v>
      </c>
      <c r="AT150" s="19" t="s">
        <v>174</v>
      </c>
      <c r="AU150" s="19" t="s">
        <v>89</v>
      </c>
      <c r="AY150" s="19" t="s">
        <v>173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178</v>
      </c>
      <c r="BM150" s="19" t="s">
        <v>262</v>
      </c>
    </row>
    <row r="151" spans="2:63" s="10" customFormat="1" ht="29.85" customHeight="1">
      <c r="B151" s="134"/>
      <c r="C151" s="135"/>
      <c r="D151" s="144" t="s">
        <v>147</v>
      </c>
      <c r="E151" s="144"/>
      <c r="F151" s="144"/>
      <c r="G151" s="144"/>
      <c r="H151" s="144"/>
      <c r="I151" s="144"/>
      <c r="J151" s="144"/>
      <c r="K151" s="144"/>
      <c r="L151" s="144"/>
      <c r="M151" s="144"/>
      <c r="N151" s="204">
        <f>BK151</f>
        <v>0</v>
      </c>
      <c r="O151" s="205"/>
      <c r="P151" s="205"/>
      <c r="Q151" s="205"/>
      <c r="R151" s="137"/>
      <c r="T151" s="138"/>
      <c r="U151" s="135"/>
      <c r="V151" s="135"/>
      <c r="W151" s="139">
        <f>W152</f>
        <v>52.25692</v>
      </c>
      <c r="X151" s="135"/>
      <c r="Y151" s="139">
        <f>Y152</f>
        <v>94.11118794000001</v>
      </c>
      <c r="Z151" s="135"/>
      <c r="AA151" s="140">
        <f>AA152</f>
        <v>0</v>
      </c>
      <c r="AR151" s="141" t="s">
        <v>83</v>
      </c>
      <c r="AT151" s="142" t="s">
        <v>77</v>
      </c>
      <c r="AU151" s="142" t="s">
        <v>83</v>
      </c>
      <c r="AY151" s="141" t="s">
        <v>173</v>
      </c>
      <c r="BK151" s="143">
        <f>BK152</f>
        <v>0</v>
      </c>
    </row>
    <row r="152" spans="2:65" s="1" customFormat="1" ht="25.5" customHeight="1">
      <c r="B152" s="145"/>
      <c r="C152" s="146" t="s">
        <v>111</v>
      </c>
      <c r="D152" s="146" t="s">
        <v>174</v>
      </c>
      <c r="E152" s="147" t="s">
        <v>263</v>
      </c>
      <c r="F152" s="209" t="s">
        <v>264</v>
      </c>
      <c r="G152" s="209"/>
      <c r="H152" s="209"/>
      <c r="I152" s="209"/>
      <c r="J152" s="148" t="s">
        <v>214</v>
      </c>
      <c r="K152" s="149">
        <v>36.34</v>
      </c>
      <c r="L152" s="203"/>
      <c r="M152" s="203"/>
      <c r="N152" s="203">
        <f>ROUND(L152*K152,2)</f>
        <v>0</v>
      </c>
      <c r="O152" s="203"/>
      <c r="P152" s="203"/>
      <c r="Q152" s="203"/>
      <c r="R152" s="150"/>
      <c r="T152" s="151" t="s">
        <v>5</v>
      </c>
      <c r="U152" s="41" t="s">
        <v>43</v>
      </c>
      <c r="V152" s="152">
        <v>1.438</v>
      </c>
      <c r="W152" s="152">
        <f>V152*K152</f>
        <v>52.25692</v>
      </c>
      <c r="X152" s="152">
        <v>2.589741</v>
      </c>
      <c r="Y152" s="152">
        <f>X152*K152</f>
        <v>94.11118794000001</v>
      </c>
      <c r="Z152" s="152">
        <v>0</v>
      </c>
      <c r="AA152" s="153">
        <f>Z152*K152</f>
        <v>0</v>
      </c>
      <c r="AR152" s="19" t="s">
        <v>178</v>
      </c>
      <c r="AT152" s="19" t="s">
        <v>174</v>
      </c>
      <c r="AU152" s="19" t="s">
        <v>89</v>
      </c>
      <c r="AY152" s="19" t="s">
        <v>173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9" t="s">
        <v>83</v>
      </c>
      <c r="BK152" s="154">
        <f>ROUND(L152*K152,2)</f>
        <v>0</v>
      </c>
      <c r="BL152" s="19" t="s">
        <v>178</v>
      </c>
      <c r="BM152" s="19" t="s">
        <v>265</v>
      </c>
    </row>
    <row r="153" spans="2:63" s="10" customFormat="1" ht="29.85" customHeight="1">
      <c r="B153" s="134"/>
      <c r="C153" s="135"/>
      <c r="D153" s="144" t="s">
        <v>148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04">
        <f>BK153</f>
        <v>0</v>
      </c>
      <c r="O153" s="205"/>
      <c r="P153" s="205"/>
      <c r="Q153" s="205"/>
      <c r="R153" s="137"/>
      <c r="T153" s="138"/>
      <c r="U153" s="135"/>
      <c r="V153" s="135"/>
      <c r="W153" s="139">
        <f>SUM(W154:W174)</f>
        <v>546.5884</v>
      </c>
      <c r="X153" s="135"/>
      <c r="Y153" s="139">
        <f>SUM(Y154:Y174)</f>
        <v>719.2307</v>
      </c>
      <c r="Z153" s="135"/>
      <c r="AA153" s="140">
        <f>SUM(AA154:AA174)</f>
        <v>0</v>
      </c>
      <c r="AR153" s="141" t="s">
        <v>83</v>
      </c>
      <c r="AT153" s="142" t="s">
        <v>77</v>
      </c>
      <c r="AU153" s="142" t="s">
        <v>83</v>
      </c>
      <c r="AY153" s="141" t="s">
        <v>173</v>
      </c>
      <c r="BK153" s="143">
        <f>SUM(BK154:BK174)</f>
        <v>0</v>
      </c>
    </row>
    <row r="154" spans="2:65" s="1" customFormat="1" ht="25.5" customHeight="1">
      <c r="B154" s="145"/>
      <c r="C154" s="146" t="s">
        <v>114</v>
      </c>
      <c r="D154" s="146" t="s">
        <v>174</v>
      </c>
      <c r="E154" s="147" t="s">
        <v>266</v>
      </c>
      <c r="F154" s="209" t="s">
        <v>267</v>
      </c>
      <c r="G154" s="209"/>
      <c r="H154" s="209"/>
      <c r="I154" s="209"/>
      <c r="J154" s="148" t="s">
        <v>177</v>
      </c>
      <c r="K154" s="149">
        <v>190</v>
      </c>
      <c r="L154" s="203"/>
      <c r="M154" s="203"/>
      <c r="N154" s="203">
        <f aca="true" t="shared" si="10" ref="N154:N174">ROUND(L154*K154,2)</f>
        <v>0</v>
      </c>
      <c r="O154" s="203"/>
      <c r="P154" s="203"/>
      <c r="Q154" s="203"/>
      <c r="R154" s="150"/>
      <c r="T154" s="151" t="s">
        <v>5</v>
      </c>
      <c r="U154" s="41" t="s">
        <v>43</v>
      </c>
      <c r="V154" s="152">
        <v>0.019</v>
      </c>
      <c r="W154" s="152">
        <f aca="true" t="shared" si="11" ref="W154:W174">V154*K154</f>
        <v>3.61</v>
      </c>
      <c r="X154" s="152">
        <v>0</v>
      </c>
      <c r="Y154" s="152">
        <f aca="true" t="shared" si="12" ref="Y154:Y174">X154*K154</f>
        <v>0</v>
      </c>
      <c r="Z154" s="152">
        <v>0</v>
      </c>
      <c r="AA154" s="153">
        <f aca="true" t="shared" si="13" ref="AA154:AA174">Z154*K154</f>
        <v>0</v>
      </c>
      <c r="AR154" s="19" t="s">
        <v>178</v>
      </c>
      <c r="AT154" s="19" t="s">
        <v>174</v>
      </c>
      <c r="AU154" s="19" t="s">
        <v>89</v>
      </c>
      <c r="AY154" s="19" t="s">
        <v>173</v>
      </c>
      <c r="BE154" s="154">
        <f aca="true" t="shared" si="14" ref="BE154:BE174">IF(U154="základní",N154,0)</f>
        <v>0</v>
      </c>
      <c r="BF154" s="154">
        <f aca="true" t="shared" si="15" ref="BF154:BF174">IF(U154="snížená",N154,0)</f>
        <v>0</v>
      </c>
      <c r="BG154" s="154">
        <f aca="true" t="shared" si="16" ref="BG154:BG174">IF(U154="zákl. přenesená",N154,0)</f>
        <v>0</v>
      </c>
      <c r="BH154" s="154">
        <f aca="true" t="shared" si="17" ref="BH154:BH174">IF(U154="sníž. přenesená",N154,0)</f>
        <v>0</v>
      </c>
      <c r="BI154" s="154">
        <f aca="true" t="shared" si="18" ref="BI154:BI174">IF(U154="nulová",N154,0)</f>
        <v>0</v>
      </c>
      <c r="BJ154" s="19" t="s">
        <v>83</v>
      </c>
      <c r="BK154" s="154">
        <f aca="true" t="shared" si="19" ref="BK154:BK174">ROUND(L154*K154,2)</f>
        <v>0</v>
      </c>
      <c r="BL154" s="19" t="s">
        <v>178</v>
      </c>
      <c r="BM154" s="19" t="s">
        <v>268</v>
      </c>
    </row>
    <row r="155" spans="2:65" s="1" customFormat="1" ht="16.5" customHeight="1">
      <c r="B155" s="145"/>
      <c r="C155" s="155" t="s">
        <v>117</v>
      </c>
      <c r="D155" s="155" t="s">
        <v>235</v>
      </c>
      <c r="E155" s="156" t="s">
        <v>269</v>
      </c>
      <c r="F155" s="210" t="s">
        <v>270</v>
      </c>
      <c r="G155" s="210"/>
      <c r="H155" s="210"/>
      <c r="I155" s="210"/>
      <c r="J155" s="157" t="s">
        <v>238</v>
      </c>
      <c r="K155" s="158">
        <v>77.9</v>
      </c>
      <c r="L155" s="208"/>
      <c r="M155" s="208"/>
      <c r="N155" s="208">
        <f t="shared" si="10"/>
        <v>0</v>
      </c>
      <c r="O155" s="203"/>
      <c r="P155" s="203"/>
      <c r="Q155" s="203"/>
      <c r="R155" s="150"/>
      <c r="T155" s="151" t="s">
        <v>5</v>
      </c>
      <c r="U155" s="41" t="s">
        <v>43</v>
      </c>
      <c r="V155" s="152">
        <v>0</v>
      </c>
      <c r="W155" s="152">
        <f t="shared" si="11"/>
        <v>0</v>
      </c>
      <c r="X155" s="152">
        <v>1</v>
      </c>
      <c r="Y155" s="152">
        <f t="shared" si="12"/>
        <v>77.9</v>
      </c>
      <c r="Z155" s="152">
        <v>0</v>
      </c>
      <c r="AA155" s="153">
        <f t="shared" si="13"/>
        <v>0</v>
      </c>
      <c r="AR155" s="19" t="s">
        <v>202</v>
      </c>
      <c r="AT155" s="19" t="s">
        <v>235</v>
      </c>
      <c r="AU155" s="19" t="s">
        <v>89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271</v>
      </c>
    </row>
    <row r="156" spans="2:65" s="1" customFormat="1" ht="16.5" customHeight="1">
      <c r="B156" s="145"/>
      <c r="C156" s="155" t="s">
        <v>272</v>
      </c>
      <c r="D156" s="155" t="s">
        <v>235</v>
      </c>
      <c r="E156" s="156" t="s">
        <v>273</v>
      </c>
      <c r="F156" s="210" t="s">
        <v>274</v>
      </c>
      <c r="G156" s="210"/>
      <c r="H156" s="210"/>
      <c r="I156" s="210"/>
      <c r="J156" s="157" t="s">
        <v>238</v>
      </c>
      <c r="K156" s="158">
        <v>385.757</v>
      </c>
      <c r="L156" s="208"/>
      <c r="M156" s="208"/>
      <c r="N156" s="208">
        <f t="shared" si="10"/>
        <v>0</v>
      </c>
      <c r="O156" s="203"/>
      <c r="P156" s="203"/>
      <c r="Q156" s="203"/>
      <c r="R156" s="150"/>
      <c r="T156" s="151" t="s">
        <v>5</v>
      </c>
      <c r="U156" s="41" t="s">
        <v>43</v>
      </c>
      <c r="V156" s="152">
        <v>0</v>
      </c>
      <c r="W156" s="152">
        <f t="shared" si="11"/>
        <v>0</v>
      </c>
      <c r="X156" s="152">
        <v>1</v>
      </c>
      <c r="Y156" s="152">
        <f t="shared" si="12"/>
        <v>385.757</v>
      </c>
      <c r="Z156" s="152">
        <v>0</v>
      </c>
      <c r="AA156" s="153">
        <f t="shared" si="13"/>
        <v>0</v>
      </c>
      <c r="AR156" s="19" t="s">
        <v>202</v>
      </c>
      <c r="AT156" s="19" t="s">
        <v>235</v>
      </c>
      <c r="AU156" s="19" t="s">
        <v>89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275</v>
      </c>
    </row>
    <row r="157" spans="2:65" s="1" customFormat="1" ht="16.5" customHeight="1">
      <c r="B157" s="145"/>
      <c r="C157" s="146" t="s">
        <v>276</v>
      </c>
      <c r="D157" s="146" t="s">
        <v>174</v>
      </c>
      <c r="E157" s="147" t="s">
        <v>277</v>
      </c>
      <c r="F157" s="209" t="s">
        <v>278</v>
      </c>
      <c r="G157" s="209"/>
      <c r="H157" s="209"/>
      <c r="I157" s="209"/>
      <c r="J157" s="148" t="s">
        <v>177</v>
      </c>
      <c r="K157" s="149">
        <v>320</v>
      </c>
      <c r="L157" s="203"/>
      <c r="M157" s="203"/>
      <c r="N157" s="203">
        <f t="shared" si="10"/>
        <v>0</v>
      </c>
      <c r="O157" s="203"/>
      <c r="P157" s="203"/>
      <c r="Q157" s="203"/>
      <c r="R157" s="150"/>
      <c r="T157" s="151" t="s">
        <v>5</v>
      </c>
      <c r="U157" s="41" t="s">
        <v>43</v>
      </c>
      <c r="V157" s="152">
        <v>0.023</v>
      </c>
      <c r="W157" s="152">
        <f t="shared" si="11"/>
        <v>7.359999999999999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9" t="s">
        <v>178</v>
      </c>
      <c r="AT157" s="19" t="s">
        <v>174</v>
      </c>
      <c r="AU157" s="19" t="s">
        <v>89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279</v>
      </c>
    </row>
    <row r="158" spans="2:65" s="1" customFormat="1" ht="16.5" customHeight="1">
      <c r="B158" s="145"/>
      <c r="C158" s="146" t="s">
        <v>120</v>
      </c>
      <c r="D158" s="146" t="s">
        <v>174</v>
      </c>
      <c r="E158" s="147" t="s">
        <v>280</v>
      </c>
      <c r="F158" s="209" t="s">
        <v>281</v>
      </c>
      <c r="G158" s="209"/>
      <c r="H158" s="209"/>
      <c r="I158" s="209"/>
      <c r="J158" s="148" t="s">
        <v>177</v>
      </c>
      <c r="K158" s="149">
        <v>190</v>
      </c>
      <c r="L158" s="203"/>
      <c r="M158" s="203"/>
      <c r="N158" s="203">
        <f t="shared" si="10"/>
        <v>0</v>
      </c>
      <c r="O158" s="203"/>
      <c r="P158" s="203"/>
      <c r="Q158" s="203"/>
      <c r="R158" s="150"/>
      <c r="T158" s="151" t="s">
        <v>5</v>
      </c>
      <c r="U158" s="41" t="s">
        <v>43</v>
      </c>
      <c r="V158" s="152">
        <v>0.026</v>
      </c>
      <c r="W158" s="152">
        <f t="shared" si="11"/>
        <v>4.9399999999999995</v>
      </c>
      <c r="X158" s="152">
        <v>0</v>
      </c>
      <c r="Y158" s="152">
        <f t="shared" si="12"/>
        <v>0</v>
      </c>
      <c r="Z158" s="152">
        <v>0</v>
      </c>
      <c r="AA158" s="153">
        <f t="shared" si="13"/>
        <v>0</v>
      </c>
      <c r="AR158" s="19" t="s">
        <v>178</v>
      </c>
      <c r="AT158" s="19" t="s">
        <v>174</v>
      </c>
      <c r="AU158" s="19" t="s">
        <v>89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282</v>
      </c>
    </row>
    <row r="159" spans="2:65" s="1" customFormat="1" ht="16.5" customHeight="1">
      <c r="B159" s="145"/>
      <c r="C159" s="146" t="s">
        <v>283</v>
      </c>
      <c r="D159" s="146" t="s">
        <v>174</v>
      </c>
      <c r="E159" s="147" t="s">
        <v>284</v>
      </c>
      <c r="F159" s="209" t="s">
        <v>285</v>
      </c>
      <c r="G159" s="209"/>
      <c r="H159" s="209"/>
      <c r="I159" s="209"/>
      <c r="J159" s="148" t="s">
        <v>177</v>
      </c>
      <c r="K159" s="149">
        <v>3</v>
      </c>
      <c r="L159" s="203"/>
      <c r="M159" s="203"/>
      <c r="N159" s="203">
        <f t="shared" si="10"/>
        <v>0</v>
      </c>
      <c r="O159" s="203"/>
      <c r="P159" s="203"/>
      <c r="Q159" s="203"/>
      <c r="R159" s="150"/>
      <c r="T159" s="151" t="s">
        <v>5</v>
      </c>
      <c r="U159" s="41" t="s">
        <v>43</v>
      </c>
      <c r="V159" s="152">
        <v>0.026</v>
      </c>
      <c r="W159" s="152">
        <f t="shared" si="11"/>
        <v>0.078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89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286</v>
      </c>
    </row>
    <row r="160" spans="2:65" s="1" customFormat="1" ht="16.5" customHeight="1">
      <c r="B160" s="145"/>
      <c r="C160" s="146" t="s">
        <v>287</v>
      </c>
      <c r="D160" s="146" t="s">
        <v>174</v>
      </c>
      <c r="E160" s="147" t="s">
        <v>288</v>
      </c>
      <c r="F160" s="209" t="s">
        <v>289</v>
      </c>
      <c r="G160" s="209"/>
      <c r="H160" s="209"/>
      <c r="I160" s="209"/>
      <c r="J160" s="148" t="s">
        <v>177</v>
      </c>
      <c r="K160" s="149">
        <v>900</v>
      </c>
      <c r="L160" s="203"/>
      <c r="M160" s="203"/>
      <c r="N160" s="203">
        <f t="shared" si="10"/>
        <v>0</v>
      </c>
      <c r="O160" s="203"/>
      <c r="P160" s="203"/>
      <c r="Q160" s="203"/>
      <c r="R160" s="150"/>
      <c r="T160" s="151" t="s">
        <v>5</v>
      </c>
      <c r="U160" s="41" t="s">
        <v>43</v>
      </c>
      <c r="V160" s="152">
        <v>0.029</v>
      </c>
      <c r="W160" s="152">
        <f t="shared" si="11"/>
        <v>26.1</v>
      </c>
      <c r="X160" s="152">
        <v>0</v>
      </c>
      <c r="Y160" s="152">
        <f t="shared" si="12"/>
        <v>0</v>
      </c>
      <c r="Z160" s="152">
        <v>0</v>
      </c>
      <c r="AA160" s="153">
        <f t="shared" si="13"/>
        <v>0</v>
      </c>
      <c r="AR160" s="19" t="s">
        <v>178</v>
      </c>
      <c r="AT160" s="19" t="s">
        <v>174</v>
      </c>
      <c r="AU160" s="19" t="s">
        <v>89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290</v>
      </c>
    </row>
    <row r="161" spans="2:65" s="1" customFormat="1" ht="16.5" customHeight="1">
      <c r="B161" s="145"/>
      <c r="C161" s="146" t="s">
        <v>291</v>
      </c>
      <c r="D161" s="146" t="s">
        <v>174</v>
      </c>
      <c r="E161" s="147" t="s">
        <v>292</v>
      </c>
      <c r="F161" s="209" t="s">
        <v>293</v>
      </c>
      <c r="G161" s="209"/>
      <c r="H161" s="209"/>
      <c r="I161" s="209"/>
      <c r="J161" s="148" t="s">
        <v>177</v>
      </c>
      <c r="K161" s="149">
        <v>60</v>
      </c>
      <c r="L161" s="203"/>
      <c r="M161" s="203"/>
      <c r="N161" s="203">
        <f t="shared" si="10"/>
        <v>0</v>
      </c>
      <c r="O161" s="203"/>
      <c r="P161" s="203"/>
      <c r="Q161" s="203"/>
      <c r="R161" s="150"/>
      <c r="T161" s="151" t="s">
        <v>5</v>
      </c>
      <c r="U161" s="41" t="s">
        <v>43</v>
      </c>
      <c r="V161" s="152">
        <v>0.024</v>
      </c>
      <c r="W161" s="152">
        <f t="shared" si="11"/>
        <v>1.44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9" t="s">
        <v>178</v>
      </c>
      <c r="AT161" s="19" t="s">
        <v>174</v>
      </c>
      <c r="AU161" s="19" t="s">
        <v>89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294</v>
      </c>
    </row>
    <row r="162" spans="2:65" s="1" customFormat="1" ht="25.5" customHeight="1">
      <c r="B162" s="145"/>
      <c r="C162" s="146" t="s">
        <v>295</v>
      </c>
      <c r="D162" s="146" t="s">
        <v>174</v>
      </c>
      <c r="E162" s="147" t="s">
        <v>296</v>
      </c>
      <c r="F162" s="209" t="s">
        <v>297</v>
      </c>
      <c r="G162" s="209"/>
      <c r="H162" s="209"/>
      <c r="I162" s="209"/>
      <c r="J162" s="148" t="s">
        <v>177</v>
      </c>
      <c r="K162" s="149">
        <v>20</v>
      </c>
      <c r="L162" s="203"/>
      <c r="M162" s="203"/>
      <c r="N162" s="203">
        <f t="shared" si="10"/>
        <v>0</v>
      </c>
      <c r="O162" s="203"/>
      <c r="P162" s="203"/>
      <c r="Q162" s="203"/>
      <c r="R162" s="150"/>
      <c r="T162" s="151" t="s">
        <v>5</v>
      </c>
      <c r="U162" s="41" t="s">
        <v>43</v>
      </c>
      <c r="V162" s="152">
        <v>0.027</v>
      </c>
      <c r="W162" s="152">
        <f t="shared" si="11"/>
        <v>0.54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89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298</v>
      </c>
    </row>
    <row r="163" spans="2:65" s="1" customFormat="1" ht="25.5" customHeight="1">
      <c r="B163" s="145"/>
      <c r="C163" s="146" t="s">
        <v>299</v>
      </c>
      <c r="D163" s="146" t="s">
        <v>174</v>
      </c>
      <c r="E163" s="147" t="s">
        <v>300</v>
      </c>
      <c r="F163" s="209" t="s">
        <v>301</v>
      </c>
      <c r="G163" s="209"/>
      <c r="H163" s="209"/>
      <c r="I163" s="209"/>
      <c r="J163" s="148" t="s">
        <v>177</v>
      </c>
      <c r="K163" s="149">
        <v>80</v>
      </c>
      <c r="L163" s="203"/>
      <c r="M163" s="203"/>
      <c r="N163" s="203">
        <f t="shared" si="10"/>
        <v>0</v>
      </c>
      <c r="O163" s="203"/>
      <c r="P163" s="203"/>
      <c r="Q163" s="203"/>
      <c r="R163" s="150"/>
      <c r="T163" s="151" t="s">
        <v>5</v>
      </c>
      <c r="U163" s="41" t="s">
        <v>43</v>
      </c>
      <c r="V163" s="152">
        <v>0.25</v>
      </c>
      <c r="W163" s="152">
        <f t="shared" si="11"/>
        <v>20</v>
      </c>
      <c r="X163" s="152">
        <v>0.0835</v>
      </c>
      <c r="Y163" s="152">
        <f t="shared" si="12"/>
        <v>6.680000000000001</v>
      </c>
      <c r="Z163" s="152">
        <v>0</v>
      </c>
      <c r="AA163" s="153">
        <f t="shared" si="13"/>
        <v>0</v>
      </c>
      <c r="AR163" s="19" t="s">
        <v>178</v>
      </c>
      <c r="AT163" s="19" t="s">
        <v>174</v>
      </c>
      <c r="AU163" s="19" t="s">
        <v>89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302</v>
      </c>
    </row>
    <row r="164" spans="2:65" s="1" customFormat="1" ht="16.5" customHeight="1">
      <c r="B164" s="145"/>
      <c r="C164" s="155" t="s">
        <v>303</v>
      </c>
      <c r="D164" s="155" t="s">
        <v>235</v>
      </c>
      <c r="E164" s="156" t="s">
        <v>304</v>
      </c>
      <c r="F164" s="210" t="s">
        <v>305</v>
      </c>
      <c r="G164" s="210"/>
      <c r="H164" s="210"/>
      <c r="I164" s="210"/>
      <c r="J164" s="157" t="s">
        <v>257</v>
      </c>
      <c r="K164" s="158">
        <v>40.4</v>
      </c>
      <c r="L164" s="208"/>
      <c r="M164" s="208"/>
      <c r="N164" s="208">
        <f t="shared" si="10"/>
        <v>0</v>
      </c>
      <c r="O164" s="203"/>
      <c r="P164" s="203"/>
      <c r="Q164" s="203"/>
      <c r="R164" s="150"/>
      <c r="T164" s="151" t="s">
        <v>5</v>
      </c>
      <c r="U164" s="41" t="s">
        <v>43</v>
      </c>
      <c r="V164" s="152">
        <v>0</v>
      </c>
      <c r="W164" s="152">
        <f t="shared" si="11"/>
        <v>0</v>
      </c>
      <c r="X164" s="152">
        <v>0.717</v>
      </c>
      <c r="Y164" s="152">
        <f t="shared" si="12"/>
        <v>28.9668</v>
      </c>
      <c r="Z164" s="152">
        <v>0</v>
      </c>
      <c r="AA164" s="153">
        <f t="shared" si="13"/>
        <v>0</v>
      </c>
      <c r="AR164" s="19" t="s">
        <v>202</v>
      </c>
      <c r="AT164" s="19" t="s">
        <v>235</v>
      </c>
      <c r="AU164" s="19" t="s">
        <v>89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306</v>
      </c>
    </row>
    <row r="165" spans="2:65" s="1" customFormat="1" ht="38.25" customHeight="1">
      <c r="B165" s="145"/>
      <c r="C165" s="146" t="s">
        <v>307</v>
      </c>
      <c r="D165" s="146" t="s">
        <v>174</v>
      </c>
      <c r="E165" s="147" t="s">
        <v>308</v>
      </c>
      <c r="F165" s="209" t="s">
        <v>309</v>
      </c>
      <c r="G165" s="209"/>
      <c r="H165" s="209"/>
      <c r="I165" s="209"/>
      <c r="J165" s="148" t="s">
        <v>177</v>
      </c>
      <c r="K165" s="149">
        <v>3</v>
      </c>
      <c r="L165" s="203"/>
      <c r="M165" s="203"/>
      <c r="N165" s="203">
        <f t="shared" si="10"/>
        <v>0</v>
      </c>
      <c r="O165" s="203"/>
      <c r="P165" s="203"/>
      <c r="Q165" s="203"/>
      <c r="R165" s="150"/>
      <c r="T165" s="151" t="s">
        <v>5</v>
      </c>
      <c r="U165" s="41" t="s">
        <v>43</v>
      </c>
      <c r="V165" s="152">
        <v>1.106</v>
      </c>
      <c r="W165" s="152">
        <f t="shared" si="11"/>
        <v>3.3180000000000005</v>
      </c>
      <c r="X165" s="152">
        <v>0.1837</v>
      </c>
      <c r="Y165" s="152">
        <f t="shared" si="12"/>
        <v>0.5511</v>
      </c>
      <c r="Z165" s="152">
        <v>0</v>
      </c>
      <c r="AA165" s="153">
        <f t="shared" si="13"/>
        <v>0</v>
      </c>
      <c r="AR165" s="19" t="s">
        <v>178</v>
      </c>
      <c r="AT165" s="19" t="s">
        <v>174</v>
      </c>
      <c r="AU165" s="19" t="s">
        <v>89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310</v>
      </c>
    </row>
    <row r="166" spans="2:65" s="1" customFormat="1" ht="25.5" customHeight="1">
      <c r="B166" s="145"/>
      <c r="C166" s="155" t="s">
        <v>311</v>
      </c>
      <c r="D166" s="155" t="s">
        <v>235</v>
      </c>
      <c r="E166" s="156" t="s">
        <v>312</v>
      </c>
      <c r="F166" s="210" t="s">
        <v>313</v>
      </c>
      <c r="G166" s="210"/>
      <c r="H166" s="210"/>
      <c r="I166" s="210"/>
      <c r="J166" s="157" t="s">
        <v>238</v>
      </c>
      <c r="K166" s="158">
        <v>0.758</v>
      </c>
      <c r="L166" s="208"/>
      <c r="M166" s="208"/>
      <c r="N166" s="208">
        <f t="shared" si="10"/>
        <v>0</v>
      </c>
      <c r="O166" s="203"/>
      <c r="P166" s="203"/>
      <c r="Q166" s="203"/>
      <c r="R166" s="150"/>
      <c r="T166" s="151" t="s">
        <v>5</v>
      </c>
      <c r="U166" s="41" t="s">
        <v>43</v>
      </c>
      <c r="V166" s="152">
        <v>0</v>
      </c>
      <c r="W166" s="152">
        <f t="shared" si="11"/>
        <v>0</v>
      </c>
      <c r="X166" s="152">
        <v>1</v>
      </c>
      <c r="Y166" s="152">
        <f t="shared" si="12"/>
        <v>0.758</v>
      </c>
      <c r="Z166" s="152">
        <v>0</v>
      </c>
      <c r="AA166" s="153">
        <f t="shared" si="13"/>
        <v>0</v>
      </c>
      <c r="AR166" s="19" t="s">
        <v>202</v>
      </c>
      <c r="AT166" s="19" t="s">
        <v>235</v>
      </c>
      <c r="AU166" s="19" t="s">
        <v>89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314</v>
      </c>
    </row>
    <row r="167" spans="2:65" s="1" customFormat="1" ht="25.5" customHeight="1">
      <c r="B167" s="145"/>
      <c r="C167" s="146" t="s">
        <v>315</v>
      </c>
      <c r="D167" s="146" t="s">
        <v>174</v>
      </c>
      <c r="E167" s="147" t="s">
        <v>316</v>
      </c>
      <c r="F167" s="209" t="s">
        <v>317</v>
      </c>
      <c r="G167" s="209"/>
      <c r="H167" s="209"/>
      <c r="I167" s="209"/>
      <c r="J167" s="148" t="s">
        <v>177</v>
      </c>
      <c r="K167" s="149">
        <v>840</v>
      </c>
      <c r="L167" s="203"/>
      <c r="M167" s="203"/>
      <c r="N167" s="203">
        <f t="shared" si="10"/>
        <v>0</v>
      </c>
      <c r="O167" s="203"/>
      <c r="P167" s="203"/>
      <c r="Q167" s="203"/>
      <c r="R167" s="150"/>
      <c r="T167" s="151" t="s">
        <v>5</v>
      </c>
      <c r="U167" s="41" t="s">
        <v>43</v>
      </c>
      <c r="V167" s="152">
        <v>0.5</v>
      </c>
      <c r="W167" s="152">
        <f t="shared" si="11"/>
        <v>420</v>
      </c>
      <c r="X167" s="152">
        <v>0.08425</v>
      </c>
      <c r="Y167" s="152">
        <f t="shared" si="12"/>
        <v>70.77000000000001</v>
      </c>
      <c r="Z167" s="152">
        <v>0</v>
      </c>
      <c r="AA167" s="153">
        <f t="shared" si="13"/>
        <v>0</v>
      </c>
      <c r="AR167" s="19" t="s">
        <v>178</v>
      </c>
      <c r="AT167" s="19" t="s">
        <v>174</v>
      </c>
      <c r="AU167" s="19" t="s">
        <v>89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318</v>
      </c>
    </row>
    <row r="168" spans="2:65" s="1" customFormat="1" ht="25.5" customHeight="1">
      <c r="B168" s="145"/>
      <c r="C168" s="155" t="s">
        <v>319</v>
      </c>
      <c r="D168" s="155" t="s">
        <v>235</v>
      </c>
      <c r="E168" s="156" t="s">
        <v>320</v>
      </c>
      <c r="F168" s="210" t="s">
        <v>321</v>
      </c>
      <c r="G168" s="210"/>
      <c r="H168" s="210"/>
      <c r="I168" s="210"/>
      <c r="J168" s="157" t="s">
        <v>177</v>
      </c>
      <c r="K168" s="158">
        <v>818.1</v>
      </c>
      <c r="L168" s="208"/>
      <c r="M168" s="208"/>
      <c r="N168" s="208">
        <f t="shared" si="10"/>
        <v>0</v>
      </c>
      <c r="O168" s="203"/>
      <c r="P168" s="203"/>
      <c r="Q168" s="203"/>
      <c r="R168" s="150"/>
      <c r="T168" s="151" t="s">
        <v>5</v>
      </c>
      <c r="U168" s="41" t="s">
        <v>43</v>
      </c>
      <c r="V168" s="152">
        <v>0</v>
      </c>
      <c r="W168" s="152">
        <f t="shared" si="11"/>
        <v>0</v>
      </c>
      <c r="X168" s="152">
        <v>0.14</v>
      </c>
      <c r="Y168" s="152">
        <f t="shared" si="12"/>
        <v>114.53400000000002</v>
      </c>
      <c r="Z168" s="152">
        <v>0</v>
      </c>
      <c r="AA168" s="153">
        <f t="shared" si="13"/>
        <v>0</v>
      </c>
      <c r="AR168" s="19" t="s">
        <v>202</v>
      </c>
      <c r="AT168" s="19" t="s">
        <v>235</v>
      </c>
      <c r="AU168" s="19" t="s">
        <v>89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178</v>
      </c>
      <c r="BM168" s="19" t="s">
        <v>322</v>
      </c>
    </row>
    <row r="169" spans="2:65" s="1" customFormat="1" ht="16.5" customHeight="1">
      <c r="B169" s="145"/>
      <c r="C169" s="155" t="s">
        <v>323</v>
      </c>
      <c r="D169" s="155" t="s">
        <v>235</v>
      </c>
      <c r="E169" s="156" t="s">
        <v>324</v>
      </c>
      <c r="F169" s="210" t="s">
        <v>325</v>
      </c>
      <c r="G169" s="210"/>
      <c r="H169" s="210"/>
      <c r="I169" s="210"/>
      <c r="J169" s="157" t="s">
        <v>177</v>
      </c>
      <c r="K169" s="158">
        <v>30.9</v>
      </c>
      <c r="L169" s="208"/>
      <c r="M169" s="208"/>
      <c r="N169" s="208">
        <f t="shared" si="10"/>
        <v>0</v>
      </c>
      <c r="O169" s="203"/>
      <c r="P169" s="203"/>
      <c r="Q169" s="203"/>
      <c r="R169" s="150"/>
      <c r="T169" s="151" t="s">
        <v>5</v>
      </c>
      <c r="U169" s="41" t="s">
        <v>43</v>
      </c>
      <c r="V169" s="152">
        <v>0</v>
      </c>
      <c r="W169" s="152">
        <f t="shared" si="11"/>
        <v>0</v>
      </c>
      <c r="X169" s="152">
        <v>0.146</v>
      </c>
      <c r="Y169" s="152">
        <f t="shared" si="12"/>
        <v>4.511399999999999</v>
      </c>
      <c r="Z169" s="152">
        <v>0</v>
      </c>
      <c r="AA169" s="153">
        <f t="shared" si="13"/>
        <v>0</v>
      </c>
      <c r="AR169" s="19" t="s">
        <v>202</v>
      </c>
      <c r="AT169" s="19" t="s">
        <v>235</v>
      </c>
      <c r="AU169" s="19" t="s">
        <v>89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178</v>
      </c>
      <c r="BM169" s="19" t="s">
        <v>326</v>
      </c>
    </row>
    <row r="170" spans="2:65" s="1" customFormat="1" ht="38.25" customHeight="1">
      <c r="B170" s="145"/>
      <c r="C170" s="146" t="s">
        <v>327</v>
      </c>
      <c r="D170" s="146" t="s">
        <v>174</v>
      </c>
      <c r="E170" s="147" t="s">
        <v>328</v>
      </c>
      <c r="F170" s="209" t="s">
        <v>329</v>
      </c>
      <c r="G170" s="209"/>
      <c r="H170" s="209"/>
      <c r="I170" s="209"/>
      <c r="J170" s="148" t="s">
        <v>177</v>
      </c>
      <c r="K170" s="149">
        <v>100</v>
      </c>
      <c r="L170" s="203"/>
      <c r="M170" s="203"/>
      <c r="N170" s="203">
        <f t="shared" si="10"/>
        <v>0</v>
      </c>
      <c r="O170" s="203"/>
      <c r="P170" s="203"/>
      <c r="Q170" s="203"/>
      <c r="R170" s="150"/>
      <c r="T170" s="151" t="s">
        <v>5</v>
      </c>
      <c r="U170" s="41" t="s">
        <v>43</v>
      </c>
      <c r="V170" s="152">
        <v>0.535</v>
      </c>
      <c r="W170" s="152">
        <f t="shared" si="11"/>
        <v>53.5</v>
      </c>
      <c r="X170" s="152">
        <v>0.10362</v>
      </c>
      <c r="Y170" s="152">
        <f t="shared" si="12"/>
        <v>10.362</v>
      </c>
      <c r="Z170" s="152">
        <v>0</v>
      </c>
      <c r="AA170" s="153">
        <f t="shared" si="13"/>
        <v>0</v>
      </c>
      <c r="AR170" s="19" t="s">
        <v>178</v>
      </c>
      <c r="AT170" s="19" t="s">
        <v>174</v>
      </c>
      <c r="AU170" s="19" t="s">
        <v>89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178</v>
      </c>
      <c r="BM170" s="19" t="s">
        <v>330</v>
      </c>
    </row>
    <row r="171" spans="2:65" s="1" customFormat="1" ht="25.5" customHeight="1">
      <c r="B171" s="145"/>
      <c r="C171" s="155" t="s">
        <v>331</v>
      </c>
      <c r="D171" s="155" t="s">
        <v>235</v>
      </c>
      <c r="E171" s="156" t="s">
        <v>332</v>
      </c>
      <c r="F171" s="210" t="s">
        <v>333</v>
      </c>
      <c r="G171" s="210"/>
      <c r="H171" s="210"/>
      <c r="I171" s="210"/>
      <c r="J171" s="157" t="s">
        <v>177</v>
      </c>
      <c r="K171" s="158">
        <v>80.8</v>
      </c>
      <c r="L171" s="208"/>
      <c r="M171" s="208"/>
      <c r="N171" s="208">
        <f t="shared" si="10"/>
        <v>0</v>
      </c>
      <c r="O171" s="203"/>
      <c r="P171" s="203"/>
      <c r="Q171" s="203"/>
      <c r="R171" s="150"/>
      <c r="T171" s="151" t="s">
        <v>5</v>
      </c>
      <c r="U171" s="41" t="s">
        <v>43</v>
      </c>
      <c r="V171" s="152">
        <v>0</v>
      </c>
      <c r="W171" s="152">
        <f t="shared" si="11"/>
        <v>0</v>
      </c>
      <c r="X171" s="152">
        <v>0.18</v>
      </c>
      <c r="Y171" s="152">
        <f t="shared" si="12"/>
        <v>14.543999999999999</v>
      </c>
      <c r="Z171" s="152">
        <v>0</v>
      </c>
      <c r="AA171" s="153">
        <f t="shared" si="13"/>
        <v>0</v>
      </c>
      <c r="AR171" s="19" t="s">
        <v>202</v>
      </c>
      <c r="AT171" s="19" t="s">
        <v>235</v>
      </c>
      <c r="AU171" s="19" t="s">
        <v>89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178</v>
      </c>
      <c r="BM171" s="19" t="s">
        <v>334</v>
      </c>
    </row>
    <row r="172" spans="2:65" s="1" customFormat="1" ht="16.5" customHeight="1">
      <c r="B172" s="145"/>
      <c r="C172" s="155" t="s">
        <v>100</v>
      </c>
      <c r="D172" s="155" t="s">
        <v>235</v>
      </c>
      <c r="E172" s="156" t="s">
        <v>335</v>
      </c>
      <c r="F172" s="210" t="s">
        <v>336</v>
      </c>
      <c r="G172" s="210"/>
      <c r="H172" s="210"/>
      <c r="I172" s="210"/>
      <c r="J172" s="157" t="s">
        <v>177</v>
      </c>
      <c r="K172" s="158">
        <v>20.6</v>
      </c>
      <c r="L172" s="208"/>
      <c r="M172" s="208"/>
      <c r="N172" s="208">
        <f t="shared" si="10"/>
        <v>0</v>
      </c>
      <c r="O172" s="203"/>
      <c r="P172" s="203"/>
      <c r="Q172" s="203"/>
      <c r="R172" s="150"/>
      <c r="T172" s="151" t="s">
        <v>5</v>
      </c>
      <c r="U172" s="41" t="s">
        <v>43</v>
      </c>
      <c r="V172" s="152">
        <v>0</v>
      </c>
      <c r="W172" s="152">
        <f t="shared" si="11"/>
        <v>0</v>
      </c>
      <c r="X172" s="152">
        <v>0.146</v>
      </c>
      <c r="Y172" s="152">
        <f t="shared" si="12"/>
        <v>3.0076</v>
      </c>
      <c r="Z172" s="152">
        <v>0</v>
      </c>
      <c r="AA172" s="153">
        <f t="shared" si="13"/>
        <v>0</v>
      </c>
      <c r="AR172" s="19" t="s">
        <v>202</v>
      </c>
      <c r="AT172" s="19" t="s">
        <v>235</v>
      </c>
      <c r="AU172" s="19" t="s">
        <v>89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178</v>
      </c>
      <c r="BM172" s="19" t="s">
        <v>337</v>
      </c>
    </row>
    <row r="173" spans="2:65" s="1" customFormat="1" ht="38.25" customHeight="1">
      <c r="B173" s="145"/>
      <c r="C173" s="146" t="s">
        <v>338</v>
      </c>
      <c r="D173" s="146" t="s">
        <v>174</v>
      </c>
      <c r="E173" s="147" t="s">
        <v>339</v>
      </c>
      <c r="F173" s="209" t="s">
        <v>340</v>
      </c>
      <c r="G173" s="209"/>
      <c r="H173" s="209"/>
      <c r="I173" s="209"/>
      <c r="J173" s="148" t="s">
        <v>177</v>
      </c>
      <c r="K173" s="149">
        <v>8.8</v>
      </c>
      <c r="L173" s="203"/>
      <c r="M173" s="203"/>
      <c r="N173" s="203">
        <f t="shared" si="10"/>
        <v>0</v>
      </c>
      <c r="O173" s="203"/>
      <c r="P173" s="203"/>
      <c r="Q173" s="203"/>
      <c r="R173" s="150"/>
      <c r="T173" s="151" t="s">
        <v>5</v>
      </c>
      <c r="U173" s="41" t="s">
        <v>43</v>
      </c>
      <c r="V173" s="152">
        <v>0.648</v>
      </c>
      <c r="W173" s="152">
        <f t="shared" si="11"/>
        <v>5.702400000000001</v>
      </c>
      <c r="X173" s="152">
        <v>0.101</v>
      </c>
      <c r="Y173" s="152">
        <f t="shared" si="12"/>
        <v>0.8888000000000001</v>
      </c>
      <c r="Z173" s="152">
        <v>0</v>
      </c>
      <c r="AA173" s="153">
        <f t="shared" si="13"/>
        <v>0</v>
      </c>
      <c r="AR173" s="19" t="s">
        <v>178</v>
      </c>
      <c r="AT173" s="19" t="s">
        <v>174</v>
      </c>
      <c r="AU173" s="19" t="s">
        <v>89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178</v>
      </c>
      <c r="BM173" s="19" t="s">
        <v>341</v>
      </c>
    </row>
    <row r="174" spans="2:65" s="1" customFormat="1" ht="25.5" customHeight="1">
      <c r="B174" s="145"/>
      <c r="C174" s="155" t="s">
        <v>342</v>
      </c>
      <c r="D174" s="155" t="s">
        <v>235</v>
      </c>
      <c r="E174" s="156" t="s">
        <v>343</v>
      </c>
      <c r="F174" s="210" t="s">
        <v>344</v>
      </c>
      <c r="G174" s="210"/>
      <c r="H174" s="210"/>
      <c r="I174" s="210"/>
      <c r="J174" s="157" t="s">
        <v>177</v>
      </c>
      <c r="K174" s="158">
        <v>9.064</v>
      </c>
      <c r="L174" s="208"/>
      <c r="M174" s="208"/>
      <c r="N174" s="208">
        <f t="shared" si="10"/>
        <v>0</v>
      </c>
      <c r="O174" s="203"/>
      <c r="P174" s="203"/>
      <c r="Q174" s="203"/>
      <c r="R174" s="150"/>
      <c r="T174" s="151" t="s">
        <v>5</v>
      </c>
      <c r="U174" s="41" t="s">
        <v>43</v>
      </c>
      <c r="V174" s="152">
        <v>0</v>
      </c>
      <c r="W174" s="152">
        <f t="shared" si="11"/>
        <v>0</v>
      </c>
      <c r="X174" s="152">
        <v>0</v>
      </c>
      <c r="Y174" s="152">
        <f t="shared" si="12"/>
        <v>0</v>
      </c>
      <c r="Z174" s="152">
        <v>0</v>
      </c>
      <c r="AA174" s="153">
        <f t="shared" si="13"/>
        <v>0</v>
      </c>
      <c r="AR174" s="19" t="s">
        <v>202</v>
      </c>
      <c r="AT174" s="19" t="s">
        <v>235</v>
      </c>
      <c r="AU174" s="19" t="s">
        <v>89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178</v>
      </c>
      <c r="BM174" s="19" t="s">
        <v>345</v>
      </c>
    </row>
    <row r="175" spans="2:63" s="10" customFormat="1" ht="29.85" customHeight="1">
      <c r="B175" s="134"/>
      <c r="C175" s="135"/>
      <c r="D175" s="144" t="s">
        <v>149</v>
      </c>
      <c r="E175" s="144"/>
      <c r="F175" s="144"/>
      <c r="G175" s="144"/>
      <c r="H175" s="144"/>
      <c r="I175" s="144"/>
      <c r="J175" s="144"/>
      <c r="K175" s="144"/>
      <c r="L175" s="144"/>
      <c r="M175" s="144"/>
      <c r="N175" s="204">
        <f>BK175</f>
        <v>0</v>
      </c>
      <c r="O175" s="205"/>
      <c r="P175" s="205"/>
      <c r="Q175" s="205"/>
      <c r="R175" s="137"/>
      <c r="T175" s="138"/>
      <c r="U175" s="135"/>
      <c r="V175" s="135"/>
      <c r="W175" s="139">
        <f>SUM(W176:W180)</f>
        <v>15.619</v>
      </c>
      <c r="X175" s="135"/>
      <c r="Y175" s="139">
        <f>SUM(Y176:Y180)</f>
        <v>3.26209</v>
      </c>
      <c r="Z175" s="135"/>
      <c r="AA175" s="140">
        <f>SUM(AA176:AA180)</f>
        <v>0</v>
      </c>
      <c r="AR175" s="141" t="s">
        <v>83</v>
      </c>
      <c r="AT175" s="142" t="s">
        <v>77</v>
      </c>
      <c r="AU175" s="142" t="s">
        <v>83</v>
      </c>
      <c r="AY175" s="141" t="s">
        <v>173</v>
      </c>
      <c r="BK175" s="143">
        <f>SUM(BK176:BK180)</f>
        <v>0</v>
      </c>
    </row>
    <row r="176" spans="2:65" s="1" customFormat="1" ht="38.25" customHeight="1">
      <c r="B176" s="145"/>
      <c r="C176" s="146" t="s">
        <v>103</v>
      </c>
      <c r="D176" s="146" t="s">
        <v>174</v>
      </c>
      <c r="E176" s="147" t="s">
        <v>346</v>
      </c>
      <c r="F176" s="209" t="s">
        <v>347</v>
      </c>
      <c r="G176" s="209"/>
      <c r="H176" s="209"/>
      <c r="I176" s="209"/>
      <c r="J176" s="148" t="s">
        <v>257</v>
      </c>
      <c r="K176" s="149">
        <v>3</v>
      </c>
      <c r="L176" s="203"/>
      <c r="M176" s="203"/>
      <c r="N176" s="203">
        <f>ROUND(L176*K176,2)</f>
        <v>0</v>
      </c>
      <c r="O176" s="203"/>
      <c r="P176" s="203"/>
      <c r="Q176" s="203"/>
      <c r="R176" s="150"/>
      <c r="T176" s="151" t="s">
        <v>5</v>
      </c>
      <c r="U176" s="41" t="s">
        <v>43</v>
      </c>
      <c r="V176" s="152">
        <v>1.492</v>
      </c>
      <c r="W176" s="152">
        <f>V176*K176</f>
        <v>4.476</v>
      </c>
      <c r="X176" s="152">
        <v>0.217338</v>
      </c>
      <c r="Y176" s="152">
        <f>X176*K176</f>
        <v>0.652014</v>
      </c>
      <c r="Z176" s="152">
        <v>0</v>
      </c>
      <c r="AA176" s="153">
        <f>Z176*K176</f>
        <v>0</v>
      </c>
      <c r="AR176" s="19" t="s">
        <v>178</v>
      </c>
      <c r="AT176" s="19" t="s">
        <v>174</v>
      </c>
      <c r="AU176" s="19" t="s">
        <v>89</v>
      </c>
      <c r="AY176" s="19" t="s">
        <v>173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19" t="s">
        <v>83</v>
      </c>
      <c r="BK176" s="154">
        <f>ROUND(L176*K176,2)</f>
        <v>0</v>
      </c>
      <c r="BL176" s="19" t="s">
        <v>178</v>
      </c>
      <c r="BM176" s="19" t="s">
        <v>348</v>
      </c>
    </row>
    <row r="177" spans="2:65" s="1" customFormat="1" ht="25.5" customHeight="1">
      <c r="B177" s="145"/>
      <c r="C177" s="155" t="s">
        <v>349</v>
      </c>
      <c r="D177" s="155" t="s">
        <v>235</v>
      </c>
      <c r="E177" s="156" t="s">
        <v>350</v>
      </c>
      <c r="F177" s="210" t="s">
        <v>351</v>
      </c>
      <c r="G177" s="210"/>
      <c r="H177" s="210"/>
      <c r="I177" s="210"/>
      <c r="J177" s="157" t="s">
        <v>257</v>
      </c>
      <c r="K177" s="158">
        <v>3</v>
      </c>
      <c r="L177" s="208"/>
      <c r="M177" s="208"/>
      <c r="N177" s="208">
        <f>ROUND(L177*K177,2)</f>
        <v>0</v>
      </c>
      <c r="O177" s="203"/>
      <c r="P177" s="203"/>
      <c r="Q177" s="203"/>
      <c r="R177" s="150"/>
      <c r="T177" s="151" t="s">
        <v>5</v>
      </c>
      <c r="U177" s="41" t="s">
        <v>43</v>
      </c>
      <c r="V177" s="152">
        <v>0</v>
      </c>
      <c r="W177" s="152">
        <f>V177*K177</f>
        <v>0</v>
      </c>
      <c r="X177" s="152">
        <v>0.124</v>
      </c>
      <c r="Y177" s="152">
        <f>X177*K177</f>
        <v>0.372</v>
      </c>
      <c r="Z177" s="152">
        <v>0</v>
      </c>
      <c r="AA177" s="153">
        <f>Z177*K177</f>
        <v>0</v>
      </c>
      <c r="AR177" s="19" t="s">
        <v>202</v>
      </c>
      <c r="AT177" s="19" t="s">
        <v>235</v>
      </c>
      <c r="AU177" s="19" t="s">
        <v>89</v>
      </c>
      <c r="AY177" s="19" t="s">
        <v>173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19" t="s">
        <v>83</v>
      </c>
      <c r="BK177" s="154">
        <f>ROUND(L177*K177,2)</f>
        <v>0</v>
      </c>
      <c r="BL177" s="19" t="s">
        <v>178</v>
      </c>
      <c r="BM177" s="19" t="s">
        <v>352</v>
      </c>
    </row>
    <row r="178" spans="2:65" s="1" customFormat="1" ht="38.25" customHeight="1">
      <c r="B178" s="145"/>
      <c r="C178" s="146" t="s">
        <v>353</v>
      </c>
      <c r="D178" s="146" t="s">
        <v>174</v>
      </c>
      <c r="E178" s="147" t="s">
        <v>354</v>
      </c>
      <c r="F178" s="209" t="s">
        <v>355</v>
      </c>
      <c r="G178" s="209"/>
      <c r="H178" s="209"/>
      <c r="I178" s="209"/>
      <c r="J178" s="148" t="s">
        <v>257</v>
      </c>
      <c r="K178" s="149">
        <v>2</v>
      </c>
      <c r="L178" s="203"/>
      <c r="M178" s="203"/>
      <c r="N178" s="203">
        <f>ROUND(L178*K178,2)</f>
        <v>0</v>
      </c>
      <c r="O178" s="203"/>
      <c r="P178" s="203"/>
      <c r="Q178" s="203"/>
      <c r="R178" s="150"/>
      <c r="T178" s="151" t="s">
        <v>5</v>
      </c>
      <c r="U178" s="41" t="s">
        <v>43</v>
      </c>
      <c r="V178" s="152">
        <v>1.694</v>
      </c>
      <c r="W178" s="152">
        <f>V178*K178</f>
        <v>3.388</v>
      </c>
      <c r="X178" s="152">
        <v>0.217338</v>
      </c>
      <c r="Y178" s="152">
        <f>X178*K178</f>
        <v>0.434676</v>
      </c>
      <c r="Z178" s="152">
        <v>0</v>
      </c>
      <c r="AA178" s="153">
        <f>Z178*K178</f>
        <v>0</v>
      </c>
      <c r="AR178" s="19" t="s">
        <v>178</v>
      </c>
      <c r="AT178" s="19" t="s">
        <v>174</v>
      </c>
      <c r="AU178" s="19" t="s">
        <v>89</v>
      </c>
      <c r="AY178" s="19" t="s">
        <v>173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19" t="s">
        <v>83</v>
      </c>
      <c r="BK178" s="154">
        <f>ROUND(L178*K178,2)</f>
        <v>0</v>
      </c>
      <c r="BL178" s="19" t="s">
        <v>178</v>
      </c>
      <c r="BM178" s="19" t="s">
        <v>356</v>
      </c>
    </row>
    <row r="179" spans="2:65" s="1" customFormat="1" ht="25.5" customHeight="1">
      <c r="B179" s="145"/>
      <c r="C179" s="155" t="s">
        <v>357</v>
      </c>
      <c r="D179" s="155" t="s">
        <v>235</v>
      </c>
      <c r="E179" s="156" t="s">
        <v>358</v>
      </c>
      <c r="F179" s="210" t="s">
        <v>359</v>
      </c>
      <c r="G179" s="210"/>
      <c r="H179" s="210"/>
      <c r="I179" s="210"/>
      <c r="J179" s="157" t="s">
        <v>257</v>
      </c>
      <c r="K179" s="158">
        <v>2</v>
      </c>
      <c r="L179" s="208"/>
      <c r="M179" s="208"/>
      <c r="N179" s="208">
        <f>ROUND(L179*K179,2)</f>
        <v>0</v>
      </c>
      <c r="O179" s="203"/>
      <c r="P179" s="203"/>
      <c r="Q179" s="203"/>
      <c r="R179" s="150"/>
      <c r="T179" s="151" t="s">
        <v>5</v>
      </c>
      <c r="U179" s="41" t="s">
        <v>43</v>
      </c>
      <c r="V179" s="152">
        <v>0</v>
      </c>
      <c r="W179" s="152">
        <f>V179*K179</f>
        <v>0</v>
      </c>
      <c r="X179" s="152">
        <v>0.124</v>
      </c>
      <c r="Y179" s="152">
        <f>X179*K179</f>
        <v>0.248</v>
      </c>
      <c r="Z179" s="152">
        <v>0</v>
      </c>
      <c r="AA179" s="153">
        <f>Z179*K179</f>
        <v>0</v>
      </c>
      <c r="AR179" s="19" t="s">
        <v>202</v>
      </c>
      <c r="AT179" s="19" t="s">
        <v>235</v>
      </c>
      <c r="AU179" s="19" t="s">
        <v>89</v>
      </c>
      <c r="AY179" s="19" t="s">
        <v>173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19" t="s">
        <v>83</v>
      </c>
      <c r="BK179" s="154">
        <f>ROUND(L179*K179,2)</f>
        <v>0</v>
      </c>
      <c r="BL179" s="19" t="s">
        <v>178</v>
      </c>
      <c r="BM179" s="19" t="s">
        <v>360</v>
      </c>
    </row>
    <row r="180" spans="2:65" s="1" customFormat="1" ht="38.25" customHeight="1">
      <c r="B180" s="145"/>
      <c r="C180" s="146" t="s">
        <v>361</v>
      </c>
      <c r="D180" s="146" t="s">
        <v>174</v>
      </c>
      <c r="E180" s="147" t="s">
        <v>362</v>
      </c>
      <c r="F180" s="209" t="s">
        <v>363</v>
      </c>
      <c r="G180" s="209"/>
      <c r="H180" s="209"/>
      <c r="I180" s="209"/>
      <c r="J180" s="148" t="s">
        <v>257</v>
      </c>
      <c r="K180" s="149">
        <v>5</v>
      </c>
      <c r="L180" s="203"/>
      <c r="M180" s="203"/>
      <c r="N180" s="203">
        <f>ROUND(L180*K180,2)</f>
        <v>0</v>
      </c>
      <c r="O180" s="203"/>
      <c r="P180" s="203"/>
      <c r="Q180" s="203"/>
      <c r="R180" s="150"/>
      <c r="T180" s="151" t="s">
        <v>5</v>
      </c>
      <c r="U180" s="41" t="s">
        <v>43</v>
      </c>
      <c r="V180" s="152">
        <v>1.551</v>
      </c>
      <c r="W180" s="152">
        <f>V180*K180</f>
        <v>7.755</v>
      </c>
      <c r="X180" s="152">
        <v>0.31108</v>
      </c>
      <c r="Y180" s="152">
        <f>X180*K180</f>
        <v>1.5554000000000001</v>
      </c>
      <c r="Z180" s="152">
        <v>0</v>
      </c>
      <c r="AA180" s="153">
        <f>Z180*K180</f>
        <v>0</v>
      </c>
      <c r="AR180" s="19" t="s">
        <v>178</v>
      </c>
      <c r="AT180" s="19" t="s">
        <v>174</v>
      </c>
      <c r="AU180" s="19" t="s">
        <v>89</v>
      </c>
      <c r="AY180" s="19" t="s">
        <v>173</v>
      </c>
      <c r="BE180" s="154">
        <f>IF(U180="základní",N180,0)</f>
        <v>0</v>
      </c>
      <c r="BF180" s="154">
        <f>IF(U180="snížená",N180,0)</f>
        <v>0</v>
      </c>
      <c r="BG180" s="154">
        <f>IF(U180="zákl. přenesená",N180,0)</f>
        <v>0</v>
      </c>
      <c r="BH180" s="154">
        <f>IF(U180="sníž. přenesená",N180,0)</f>
        <v>0</v>
      </c>
      <c r="BI180" s="154">
        <f>IF(U180="nulová",N180,0)</f>
        <v>0</v>
      </c>
      <c r="BJ180" s="19" t="s">
        <v>83</v>
      </c>
      <c r="BK180" s="154">
        <f>ROUND(L180*K180,2)</f>
        <v>0</v>
      </c>
      <c r="BL180" s="19" t="s">
        <v>178</v>
      </c>
      <c r="BM180" s="19" t="s">
        <v>364</v>
      </c>
    </row>
    <row r="181" spans="2:63" s="10" customFormat="1" ht="29.85" customHeight="1">
      <c r="B181" s="134"/>
      <c r="C181" s="135"/>
      <c r="D181" s="144" t="s">
        <v>150</v>
      </c>
      <c r="E181" s="144"/>
      <c r="F181" s="144"/>
      <c r="G181" s="144"/>
      <c r="H181" s="144"/>
      <c r="I181" s="144"/>
      <c r="J181" s="144"/>
      <c r="K181" s="144"/>
      <c r="L181" s="144"/>
      <c r="M181" s="144"/>
      <c r="N181" s="204">
        <f>BK181</f>
        <v>0</v>
      </c>
      <c r="O181" s="205"/>
      <c r="P181" s="205"/>
      <c r="Q181" s="205"/>
      <c r="R181" s="137"/>
      <c r="T181" s="138"/>
      <c r="U181" s="135"/>
      <c r="V181" s="135"/>
      <c r="W181" s="139">
        <f>SUM(W182:W217)</f>
        <v>469.95965</v>
      </c>
      <c r="X181" s="135"/>
      <c r="Y181" s="139">
        <f>SUM(Y182:Y217)</f>
        <v>254.37881905260002</v>
      </c>
      <c r="Z181" s="135"/>
      <c r="AA181" s="140">
        <f>SUM(AA182:AA217)</f>
        <v>21.858999999999998</v>
      </c>
      <c r="AR181" s="141" t="s">
        <v>83</v>
      </c>
      <c r="AT181" s="142" t="s">
        <v>77</v>
      </c>
      <c r="AU181" s="142" t="s">
        <v>83</v>
      </c>
      <c r="AY181" s="141" t="s">
        <v>173</v>
      </c>
      <c r="BK181" s="143">
        <f>SUM(BK182:BK217)</f>
        <v>0</v>
      </c>
    </row>
    <row r="182" spans="2:65" s="1" customFormat="1" ht="38.25" customHeight="1">
      <c r="B182" s="145"/>
      <c r="C182" s="146" t="s">
        <v>365</v>
      </c>
      <c r="D182" s="146" t="s">
        <v>174</v>
      </c>
      <c r="E182" s="147" t="s">
        <v>366</v>
      </c>
      <c r="F182" s="209" t="s">
        <v>367</v>
      </c>
      <c r="G182" s="209"/>
      <c r="H182" s="209"/>
      <c r="I182" s="209"/>
      <c r="J182" s="148" t="s">
        <v>257</v>
      </c>
      <c r="K182" s="149">
        <v>1</v>
      </c>
      <c r="L182" s="203"/>
      <c r="M182" s="203"/>
      <c r="N182" s="203">
        <f aca="true" t="shared" si="20" ref="N182:N217">ROUND(L182*K182,2)</f>
        <v>0</v>
      </c>
      <c r="O182" s="203"/>
      <c r="P182" s="203"/>
      <c r="Q182" s="203"/>
      <c r="R182" s="150"/>
      <c r="T182" s="151" t="s">
        <v>5</v>
      </c>
      <c r="U182" s="41" t="s">
        <v>43</v>
      </c>
      <c r="V182" s="152">
        <v>0</v>
      </c>
      <c r="W182" s="152">
        <f aca="true" t="shared" si="21" ref="W182:W217">V182*K182</f>
        <v>0</v>
      </c>
      <c r="X182" s="152">
        <v>0</v>
      </c>
      <c r="Y182" s="152">
        <f aca="true" t="shared" si="22" ref="Y182:Y217">X182*K182</f>
        <v>0</v>
      </c>
      <c r="Z182" s="152">
        <v>0</v>
      </c>
      <c r="AA182" s="153">
        <f aca="true" t="shared" si="23" ref="AA182:AA217">Z182*K182</f>
        <v>0</v>
      </c>
      <c r="AR182" s="19" t="s">
        <v>178</v>
      </c>
      <c r="AT182" s="19" t="s">
        <v>174</v>
      </c>
      <c r="AU182" s="19" t="s">
        <v>89</v>
      </c>
      <c r="AY182" s="19" t="s">
        <v>173</v>
      </c>
      <c r="BE182" s="154">
        <f aca="true" t="shared" si="24" ref="BE182:BE217">IF(U182="základní",N182,0)</f>
        <v>0</v>
      </c>
      <c r="BF182" s="154">
        <f aca="true" t="shared" si="25" ref="BF182:BF217">IF(U182="snížená",N182,0)</f>
        <v>0</v>
      </c>
      <c r="BG182" s="154">
        <f aca="true" t="shared" si="26" ref="BG182:BG217">IF(U182="zákl. přenesená",N182,0)</f>
        <v>0</v>
      </c>
      <c r="BH182" s="154">
        <f aca="true" t="shared" si="27" ref="BH182:BH217">IF(U182="sníž. přenesená",N182,0)</f>
        <v>0</v>
      </c>
      <c r="BI182" s="154">
        <f aca="true" t="shared" si="28" ref="BI182:BI217">IF(U182="nulová",N182,0)</f>
        <v>0</v>
      </c>
      <c r="BJ182" s="19" t="s">
        <v>83</v>
      </c>
      <c r="BK182" s="154">
        <f aca="true" t="shared" si="29" ref="BK182:BK217">ROUND(L182*K182,2)</f>
        <v>0</v>
      </c>
      <c r="BL182" s="19" t="s">
        <v>178</v>
      </c>
      <c r="BM182" s="19" t="s">
        <v>368</v>
      </c>
    </row>
    <row r="183" spans="2:65" s="1" customFormat="1" ht="25.5" customHeight="1">
      <c r="B183" s="145"/>
      <c r="C183" s="146" t="s">
        <v>369</v>
      </c>
      <c r="D183" s="146" t="s">
        <v>174</v>
      </c>
      <c r="E183" s="147" t="s">
        <v>370</v>
      </c>
      <c r="F183" s="209" t="s">
        <v>371</v>
      </c>
      <c r="G183" s="209"/>
      <c r="H183" s="209"/>
      <c r="I183" s="209"/>
      <c r="J183" s="148" t="s">
        <v>257</v>
      </c>
      <c r="K183" s="149">
        <v>1</v>
      </c>
      <c r="L183" s="203"/>
      <c r="M183" s="203"/>
      <c r="N183" s="203">
        <f t="shared" si="20"/>
        <v>0</v>
      </c>
      <c r="O183" s="203"/>
      <c r="P183" s="203"/>
      <c r="Q183" s="203"/>
      <c r="R183" s="150"/>
      <c r="T183" s="151" t="s">
        <v>5</v>
      </c>
      <c r="U183" s="41" t="s">
        <v>43</v>
      </c>
      <c r="V183" s="152">
        <v>0</v>
      </c>
      <c r="W183" s="152">
        <f t="shared" si="21"/>
        <v>0</v>
      </c>
      <c r="X183" s="152">
        <v>0</v>
      </c>
      <c r="Y183" s="152">
        <f t="shared" si="22"/>
        <v>0</v>
      </c>
      <c r="Z183" s="152">
        <v>0</v>
      </c>
      <c r="AA183" s="153">
        <f t="shared" si="23"/>
        <v>0</v>
      </c>
      <c r="AR183" s="19" t="s">
        <v>178</v>
      </c>
      <c r="AT183" s="19" t="s">
        <v>174</v>
      </c>
      <c r="AU183" s="19" t="s">
        <v>89</v>
      </c>
      <c r="AY183" s="19" t="s">
        <v>173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9" t="s">
        <v>83</v>
      </c>
      <c r="BK183" s="154">
        <f t="shared" si="29"/>
        <v>0</v>
      </c>
      <c r="BL183" s="19" t="s">
        <v>178</v>
      </c>
      <c r="BM183" s="19" t="s">
        <v>372</v>
      </c>
    </row>
    <row r="184" spans="2:65" s="1" customFormat="1" ht="16.5" customHeight="1">
      <c r="B184" s="145"/>
      <c r="C184" s="146" t="s">
        <v>373</v>
      </c>
      <c r="D184" s="146" t="s">
        <v>174</v>
      </c>
      <c r="E184" s="147" t="s">
        <v>374</v>
      </c>
      <c r="F184" s="209" t="s">
        <v>375</v>
      </c>
      <c r="G184" s="209"/>
      <c r="H184" s="209"/>
      <c r="I184" s="209"/>
      <c r="J184" s="148" t="s">
        <v>257</v>
      </c>
      <c r="K184" s="149">
        <v>5</v>
      </c>
      <c r="L184" s="203"/>
      <c r="M184" s="203"/>
      <c r="N184" s="203">
        <f t="shared" si="20"/>
        <v>0</v>
      </c>
      <c r="O184" s="203"/>
      <c r="P184" s="203"/>
      <c r="Q184" s="203"/>
      <c r="R184" s="150"/>
      <c r="T184" s="151" t="s">
        <v>5</v>
      </c>
      <c r="U184" s="41" t="s">
        <v>43</v>
      </c>
      <c r="V184" s="152">
        <v>0.05</v>
      </c>
      <c r="W184" s="152">
        <f t="shared" si="21"/>
        <v>0.25</v>
      </c>
      <c r="X184" s="152">
        <v>0.00018</v>
      </c>
      <c r="Y184" s="152">
        <f t="shared" si="22"/>
        <v>0.0009000000000000001</v>
      </c>
      <c r="Z184" s="152">
        <v>0</v>
      </c>
      <c r="AA184" s="153">
        <f t="shared" si="23"/>
        <v>0</v>
      </c>
      <c r="AR184" s="19" t="s">
        <v>178</v>
      </c>
      <c r="AT184" s="19" t="s">
        <v>174</v>
      </c>
      <c r="AU184" s="19" t="s">
        <v>89</v>
      </c>
      <c r="AY184" s="19" t="s">
        <v>173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83</v>
      </c>
      <c r="BK184" s="154">
        <f t="shared" si="29"/>
        <v>0</v>
      </c>
      <c r="BL184" s="19" t="s">
        <v>178</v>
      </c>
      <c r="BM184" s="19" t="s">
        <v>376</v>
      </c>
    </row>
    <row r="185" spans="2:65" s="1" customFormat="1" ht="16.5" customHeight="1">
      <c r="B185" s="145"/>
      <c r="C185" s="155" t="s">
        <v>377</v>
      </c>
      <c r="D185" s="155" t="s">
        <v>235</v>
      </c>
      <c r="E185" s="156" t="s">
        <v>378</v>
      </c>
      <c r="F185" s="210" t="s">
        <v>379</v>
      </c>
      <c r="G185" s="210"/>
      <c r="H185" s="210"/>
      <c r="I185" s="210"/>
      <c r="J185" s="157" t="s">
        <v>257</v>
      </c>
      <c r="K185" s="158">
        <v>5</v>
      </c>
      <c r="L185" s="208"/>
      <c r="M185" s="208"/>
      <c r="N185" s="208">
        <f t="shared" si="20"/>
        <v>0</v>
      </c>
      <c r="O185" s="203"/>
      <c r="P185" s="203"/>
      <c r="Q185" s="203"/>
      <c r="R185" s="150"/>
      <c r="T185" s="151" t="s">
        <v>5</v>
      </c>
      <c r="U185" s="41" t="s">
        <v>43</v>
      </c>
      <c r="V185" s="152">
        <v>0</v>
      </c>
      <c r="W185" s="152">
        <f t="shared" si="21"/>
        <v>0</v>
      </c>
      <c r="X185" s="152">
        <v>0</v>
      </c>
      <c r="Y185" s="152">
        <f t="shared" si="22"/>
        <v>0</v>
      </c>
      <c r="Z185" s="152">
        <v>0</v>
      </c>
      <c r="AA185" s="153">
        <f t="shared" si="23"/>
        <v>0</v>
      </c>
      <c r="AR185" s="19" t="s">
        <v>202</v>
      </c>
      <c r="AT185" s="19" t="s">
        <v>235</v>
      </c>
      <c r="AU185" s="19" t="s">
        <v>89</v>
      </c>
      <c r="AY185" s="19" t="s">
        <v>173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83</v>
      </c>
      <c r="BK185" s="154">
        <f t="shared" si="29"/>
        <v>0</v>
      </c>
      <c r="BL185" s="19" t="s">
        <v>178</v>
      </c>
      <c r="BM185" s="19" t="s">
        <v>380</v>
      </c>
    </row>
    <row r="186" spans="2:65" s="1" customFormat="1" ht="25.5" customHeight="1">
      <c r="B186" s="145"/>
      <c r="C186" s="146" t="s">
        <v>381</v>
      </c>
      <c r="D186" s="146" t="s">
        <v>174</v>
      </c>
      <c r="E186" s="147" t="s">
        <v>382</v>
      </c>
      <c r="F186" s="209" t="s">
        <v>383</v>
      </c>
      <c r="G186" s="209"/>
      <c r="H186" s="209"/>
      <c r="I186" s="209"/>
      <c r="J186" s="148" t="s">
        <v>257</v>
      </c>
      <c r="K186" s="149">
        <v>1</v>
      </c>
      <c r="L186" s="203"/>
      <c r="M186" s="203"/>
      <c r="N186" s="203">
        <f t="shared" si="20"/>
        <v>0</v>
      </c>
      <c r="O186" s="203"/>
      <c r="P186" s="203"/>
      <c r="Q186" s="203"/>
      <c r="R186" s="150"/>
      <c r="T186" s="151" t="s">
        <v>5</v>
      </c>
      <c r="U186" s="41" t="s">
        <v>43</v>
      </c>
      <c r="V186" s="152">
        <v>0.2</v>
      </c>
      <c r="W186" s="152">
        <f t="shared" si="21"/>
        <v>0.2</v>
      </c>
      <c r="X186" s="152">
        <v>0.0007</v>
      </c>
      <c r="Y186" s="152">
        <f t="shared" si="22"/>
        <v>0.0007</v>
      </c>
      <c r="Z186" s="152">
        <v>0</v>
      </c>
      <c r="AA186" s="153">
        <f t="shared" si="23"/>
        <v>0</v>
      </c>
      <c r="AR186" s="19" t="s">
        <v>178</v>
      </c>
      <c r="AT186" s="19" t="s">
        <v>174</v>
      </c>
      <c r="AU186" s="19" t="s">
        <v>89</v>
      </c>
      <c r="AY186" s="19" t="s">
        <v>173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83</v>
      </c>
      <c r="BK186" s="154">
        <f t="shared" si="29"/>
        <v>0</v>
      </c>
      <c r="BL186" s="19" t="s">
        <v>178</v>
      </c>
      <c r="BM186" s="19" t="s">
        <v>384</v>
      </c>
    </row>
    <row r="187" spans="2:65" s="1" customFormat="1" ht="25.5" customHeight="1">
      <c r="B187" s="145"/>
      <c r="C187" s="155" t="s">
        <v>385</v>
      </c>
      <c r="D187" s="155" t="s">
        <v>235</v>
      </c>
      <c r="E187" s="156" t="s">
        <v>386</v>
      </c>
      <c r="F187" s="210" t="s">
        <v>387</v>
      </c>
      <c r="G187" s="210"/>
      <c r="H187" s="210"/>
      <c r="I187" s="210"/>
      <c r="J187" s="157" t="s">
        <v>257</v>
      </c>
      <c r="K187" s="158">
        <v>1</v>
      </c>
      <c r="L187" s="208"/>
      <c r="M187" s="208"/>
      <c r="N187" s="208">
        <f t="shared" si="20"/>
        <v>0</v>
      </c>
      <c r="O187" s="203"/>
      <c r="P187" s="203"/>
      <c r="Q187" s="203"/>
      <c r="R187" s="150"/>
      <c r="T187" s="151" t="s">
        <v>5</v>
      </c>
      <c r="U187" s="41" t="s">
        <v>43</v>
      </c>
      <c r="V187" s="152">
        <v>0</v>
      </c>
      <c r="W187" s="152">
        <f t="shared" si="21"/>
        <v>0</v>
      </c>
      <c r="X187" s="152">
        <v>0.003</v>
      </c>
      <c r="Y187" s="152">
        <f t="shared" si="22"/>
        <v>0.003</v>
      </c>
      <c r="Z187" s="152">
        <v>0</v>
      </c>
      <c r="AA187" s="153">
        <f t="shared" si="23"/>
        <v>0</v>
      </c>
      <c r="AR187" s="19" t="s">
        <v>202</v>
      </c>
      <c r="AT187" s="19" t="s">
        <v>235</v>
      </c>
      <c r="AU187" s="19" t="s">
        <v>89</v>
      </c>
      <c r="AY187" s="19" t="s">
        <v>173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83</v>
      </c>
      <c r="BK187" s="154">
        <f t="shared" si="29"/>
        <v>0</v>
      </c>
      <c r="BL187" s="19" t="s">
        <v>178</v>
      </c>
      <c r="BM187" s="19" t="s">
        <v>388</v>
      </c>
    </row>
    <row r="188" spans="2:65" s="1" customFormat="1" ht="25.5" customHeight="1">
      <c r="B188" s="145"/>
      <c r="C188" s="146" t="s">
        <v>389</v>
      </c>
      <c r="D188" s="146" t="s">
        <v>174</v>
      </c>
      <c r="E188" s="147" t="s">
        <v>390</v>
      </c>
      <c r="F188" s="209" t="s">
        <v>391</v>
      </c>
      <c r="G188" s="209"/>
      <c r="H188" s="209"/>
      <c r="I188" s="209"/>
      <c r="J188" s="148" t="s">
        <v>257</v>
      </c>
      <c r="K188" s="149">
        <v>4</v>
      </c>
      <c r="L188" s="203"/>
      <c r="M188" s="203"/>
      <c r="N188" s="203">
        <f t="shared" si="20"/>
        <v>0</v>
      </c>
      <c r="O188" s="203"/>
      <c r="P188" s="203"/>
      <c r="Q188" s="203"/>
      <c r="R188" s="150"/>
      <c r="T188" s="151" t="s">
        <v>5</v>
      </c>
      <c r="U188" s="41" t="s">
        <v>43</v>
      </c>
      <c r="V188" s="152">
        <v>0.166</v>
      </c>
      <c r="W188" s="152">
        <f t="shared" si="21"/>
        <v>0.664</v>
      </c>
      <c r="X188" s="152">
        <v>1.33344E-05</v>
      </c>
      <c r="Y188" s="152">
        <f t="shared" si="22"/>
        <v>5.33376E-05</v>
      </c>
      <c r="Z188" s="152">
        <v>0</v>
      </c>
      <c r="AA188" s="153">
        <f t="shared" si="23"/>
        <v>0</v>
      </c>
      <c r="AR188" s="19" t="s">
        <v>178</v>
      </c>
      <c r="AT188" s="19" t="s">
        <v>174</v>
      </c>
      <c r="AU188" s="19" t="s">
        <v>89</v>
      </c>
      <c r="AY188" s="19" t="s">
        <v>173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83</v>
      </c>
      <c r="BK188" s="154">
        <f t="shared" si="29"/>
        <v>0</v>
      </c>
      <c r="BL188" s="19" t="s">
        <v>178</v>
      </c>
      <c r="BM188" s="19" t="s">
        <v>392</v>
      </c>
    </row>
    <row r="189" spans="2:65" s="1" customFormat="1" ht="25.5" customHeight="1">
      <c r="B189" s="145"/>
      <c r="C189" s="155" t="s">
        <v>393</v>
      </c>
      <c r="D189" s="155" t="s">
        <v>235</v>
      </c>
      <c r="E189" s="156" t="s">
        <v>394</v>
      </c>
      <c r="F189" s="210" t="s">
        <v>395</v>
      </c>
      <c r="G189" s="210"/>
      <c r="H189" s="210"/>
      <c r="I189" s="210"/>
      <c r="J189" s="157" t="s">
        <v>257</v>
      </c>
      <c r="K189" s="158">
        <v>4</v>
      </c>
      <c r="L189" s="208"/>
      <c r="M189" s="208"/>
      <c r="N189" s="208">
        <f t="shared" si="20"/>
        <v>0</v>
      </c>
      <c r="O189" s="203"/>
      <c r="P189" s="203"/>
      <c r="Q189" s="203"/>
      <c r="R189" s="150"/>
      <c r="T189" s="151" t="s">
        <v>5</v>
      </c>
      <c r="U189" s="41" t="s">
        <v>43</v>
      </c>
      <c r="V189" s="152">
        <v>0</v>
      </c>
      <c r="W189" s="152">
        <f t="shared" si="21"/>
        <v>0</v>
      </c>
      <c r="X189" s="152">
        <v>0.003</v>
      </c>
      <c r="Y189" s="152">
        <f t="shared" si="22"/>
        <v>0.012</v>
      </c>
      <c r="Z189" s="152">
        <v>0</v>
      </c>
      <c r="AA189" s="153">
        <f t="shared" si="23"/>
        <v>0</v>
      </c>
      <c r="AR189" s="19" t="s">
        <v>202</v>
      </c>
      <c r="AT189" s="19" t="s">
        <v>235</v>
      </c>
      <c r="AU189" s="19" t="s">
        <v>89</v>
      </c>
      <c r="AY189" s="19" t="s">
        <v>173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83</v>
      </c>
      <c r="BK189" s="154">
        <f t="shared" si="29"/>
        <v>0</v>
      </c>
      <c r="BL189" s="19" t="s">
        <v>178</v>
      </c>
      <c r="BM189" s="19" t="s">
        <v>396</v>
      </c>
    </row>
    <row r="190" spans="2:65" s="1" customFormat="1" ht="38.25" customHeight="1">
      <c r="B190" s="145"/>
      <c r="C190" s="146" t="s">
        <v>397</v>
      </c>
      <c r="D190" s="146" t="s">
        <v>174</v>
      </c>
      <c r="E190" s="147" t="s">
        <v>398</v>
      </c>
      <c r="F190" s="209" t="s">
        <v>399</v>
      </c>
      <c r="G190" s="209"/>
      <c r="H190" s="209"/>
      <c r="I190" s="209"/>
      <c r="J190" s="148" t="s">
        <v>257</v>
      </c>
      <c r="K190" s="149">
        <v>3</v>
      </c>
      <c r="L190" s="203"/>
      <c r="M190" s="203"/>
      <c r="N190" s="203">
        <f t="shared" si="20"/>
        <v>0</v>
      </c>
      <c r="O190" s="203"/>
      <c r="P190" s="203"/>
      <c r="Q190" s="203"/>
      <c r="R190" s="150"/>
      <c r="T190" s="151" t="s">
        <v>5</v>
      </c>
      <c r="U190" s="41" t="s">
        <v>43</v>
      </c>
      <c r="V190" s="152">
        <v>0</v>
      </c>
      <c r="W190" s="152">
        <f t="shared" si="21"/>
        <v>0</v>
      </c>
      <c r="X190" s="152">
        <v>0</v>
      </c>
      <c r="Y190" s="152">
        <f t="shared" si="22"/>
        <v>0</v>
      </c>
      <c r="Z190" s="152">
        <v>0</v>
      </c>
      <c r="AA190" s="153">
        <f t="shared" si="23"/>
        <v>0</v>
      </c>
      <c r="AR190" s="19" t="s">
        <v>178</v>
      </c>
      <c r="AT190" s="19" t="s">
        <v>174</v>
      </c>
      <c r="AU190" s="19" t="s">
        <v>89</v>
      </c>
      <c r="AY190" s="19" t="s">
        <v>173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83</v>
      </c>
      <c r="BK190" s="154">
        <f t="shared" si="29"/>
        <v>0</v>
      </c>
      <c r="BL190" s="19" t="s">
        <v>178</v>
      </c>
      <c r="BM190" s="19" t="s">
        <v>400</v>
      </c>
    </row>
    <row r="191" spans="2:65" s="1" customFormat="1" ht="38.25" customHeight="1">
      <c r="B191" s="145"/>
      <c r="C191" s="146" t="s">
        <v>401</v>
      </c>
      <c r="D191" s="146" t="s">
        <v>174</v>
      </c>
      <c r="E191" s="147" t="s">
        <v>402</v>
      </c>
      <c r="F191" s="209" t="s">
        <v>403</v>
      </c>
      <c r="G191" s="209"/>
      <c r="H191" s="209"/>
      <c r="I191" s="209"/>
      <c r="J191" s="148" t="s">
        <v>257</v>
      </c>
      <c r="K191" s="149">
        <v>3</v>
      </c>
      <c r="L191" s="203"/>
      <c r="M191" s="203"/>
      <c r="N191" s="203">
        <f t="shared" si="20"/>
        <v>0</v>
      </c>
      <c r="O191" s="203"/>
      <c r="P191" s="203"/>
      <c r="Q191" s="203"/>
      <c r="R191" s="150"/>
      <c r="T191" s="151" t="s">
        <v>5</v>
      </c>
      <c r="U191" s="41" t="s">
        <v>43</v>
      </c>
      <c r="V191" s="152">
        <v>0.549</v>
      </c>
      <c r="W191" s="152">
        <f t="shared" si="21"/>
        <v>1.6470000000000002</v>
      </c>
      <c r="X191" s="152">
        <v>0.112405</v>
      </c>
      <c r="Y191" s="152">
        <f t="shared" si="22"/>
        <v>0.33721500000000004</v>
      </c>
      <c r="Z191" s="152">
        <v>0</v>
      </c>
      <c r="AA191" s="153">
        <f t="shared" si="23"/>
        <v>0</v>
      </c>
      <c r="AR191" s="19" t="s">
        <v>178</v>
      </c>
      <c r="AT191" s="19" t="s">
        <v>174</v>
      </c>
      <c r="AU191" s="19" t="s">
        <v>89</v>
      </c>
      <c r="AY191" s="19" t="s">
        <v>173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83</v>
      </c>
      <c r="BK191" s="154">
        <f t="shared" si="29"/>
        <v>0</v>
      </c>
      <c r="BL191" s="19" t="s">
        <v>178</v>
      </c>
      <c r="BM191" s="19" t="s">
        <v>404</v>
      </c>
    </row>
    <row r="192" spans="2:65" s="1" customFormat="1" ht="25.5" customHeight="1">
      <c r="B192" s="145"/>
      <c r="C192" s="146" t="s">
        <v>405</v>
      </c>
      <c r="D192" s="146" t="s">
        <v>174</v>
      </c>
      <c r="E192" s="147" t="s">
        <v>406</v>
      </c>
      <c r="F192" s="209" t="s">
        <v>407</v>
      </c>
      <c r="G192" s="209"/>
      <c r="H192" s="209"/>
      <c r="I192" s="209"/>
      <c r="J192" s="148" t="s">
        <v>257</v>
      </c>
      <c r="K192" s="149">
        <v>1</v>
      </c>
      <c r="L192" s="203"/>
      <c r="M192" s="203"/>
      <c r="N192" s="203">
        <f t="shared" si="20"/>
        <v>0</v>
      </c>
      <c r="O192" s="203"/>
      <c r="P192" s="203"/>
      <c r="Q192" s="203"/>
      <c r="R192" s="150"/>
      <c r="T192" s="151" t="s">
        <v>5</v>
      </c>
      <c r="U192" s="41" t="s">
        <v>43</v>
      </c>
      <c r="V192" s="152">
        <v>0.3</v>
      </c>
      <c r="W192" s="152">
        <f t="shared" si="21"/>
        <v>0.3</v>
      </c>
      <c r="X192" s="152">
        <v>0</v>
      </c>
      <c r="Y192" s="152">
        <f t="shared" si="22"/>
        <v>0</v>
      </c>
      <c r="Z192" s="152">
        <v>0</v>
      </c>
      <c r="AA192" s="153">
        <f t="shared" si="23"/>
        <v>0</v>
      </c>
      <c r="AR192" s="19" t="s">
        <v>178</v>
      </c>
      <c r="AT192" s="19" t="s">
        <v>174</v>
      </c>
      <c r="AU192" s="19" t="s">
        <v>89</v>
      </c>
      <c r="AY192" s="19" t="s">
        <v>173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83</v>
      </c>
      <c r="BK192" s="154">
        <f t="shared" si="29"/>
        <v>0</v>
      </c>
      <c r="BL192" s="19" t="s">
        <v>178</v>
      </c>
      <c r="BM192" s="19" t="s">
        <v>408</v>
      </c>
    </row>
    <row r="193" spans="2:65" s="1" customFormat="1" ht="16.5" customHeight="1">
      <c r="B193" s="145"/>
      <c r="C193" s="155" t="s">
        <v>409</v>
      </c>
      <c r="D193" s="155" t="s">
        <v>235</v>
      </c>
      <c r="E193" s="156" t="s">
        <v>410</v>
      </c>
      <c r="F193" s="210" t="s">
        <v>411</v>
      </c>
      <c r="G193" s="210"/>
      <c r="H193" s="210"/>
      <c r="I193" s="210"/>
      <c r="J193" s="157" t="s">
        <v>257</v>
      </c>
      <c r="K193" s="158">
        <v>1</v>
      </c>
      <c r="L193" s="208"/>
      <c r="M193" s="208"/>
      <c r="N193" s="208">
        <f t="shared" si="20"/>
        <v>0</v>
      </c>
      <c r="O193" s="203"/>
      <c r="P193" s="203"/>
      <c r="Q193" s="203"/>
      <c r="R193" s="150"/>
      <c r="T193" s="151" t="s">
        <v>5</v>
      </c>
      <c r="U193" s="41" t="s">
        <v>43</v>
      </c>
      <c r="V193" s="152">
        <v>0</v>
      </c>
      <c r="W193" s="152">
        <f t="shared" si="21"/>
        <v>0</v>
      </c>
      <c r="X193" s="152">
        <v>0.005</v>
      </c>
      <c r="Y193" s="152">
        <f t="shared" si="22"/>
        <v>0.005</v>
      </c>
      <c r="Z193" s="152">
        <v>0</v>
      </c>
      <c r="AA193" s="153">
        <f t="shared" si="23"/>
        <v>0</v>
      </c>
      <c r="AR193" s="19" t="s">
        <v>202</v>
      </c>
      <c r="AT193" s="19" t="s">
        <v>235</v>
      </c>
      <c r="AU193" s="19" t="s">
        <v>89</v>
      </c>
      <c r="AY193" s="19" t="s">
        <v>173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83</v>
      </c>
      <c r="BK193" s="154">
        <f t="shared" si="29"/>
        <v>0</v>
      </c>
      <c r="BL193" s="19" t="s">
        <v>178</v>
      </c>
      <c r="BM193" s="19" t="s">
        <v>412</v>
      </c>
    </row>
    <row r="194" spans="2:65" s="1" customFormat="1" ht="25.5" customHeight="1">
      <c r="B194" s="145"/>
      <c r="C194" s="146" t="s">
        <v>413</v>
      </c>
      <c r="D194" s="146" t="s">
        <v>174</v>
      </c>
      <c r="E194" s="147" t="s">
        <v>414</v>
      </c>
      <c r="F194" s="209" t="s">
        <v>415</v>
      </c>
      <c r="G194" s="209"/>
      <c r="H194" s="209"/>
      <c r="I194" s="209"/>
      <c r="J194" s="148" t="s">
        <v>177</v>
      </c>
      <c r="K194" s="149">
        <v>1</v>
      </c>
      <c r="L194" s="203"/>
      <c r="M194" s="203"/>
      <c r="N194" s="203">
        <f t="shared" si="20"/>
        <v>0</v>
      </c>
      <c r="O194" s="203"/>
      <c r="P194" s="203"/>
      <c r="Q194" s="203"/>
      <c r="R194" s="150"/>
      <c r="T194" s="151" t="s">
        <v>5</v>
      </c>
      <c r="U194" s="41" t="s">
        <v>43</v>
      </c>
      <c r="V194" s="152">
        <v>0.108</v>
      </c>
      <c r="W194" s="152">
        <f t="shared" si="21"/>
        <v>0.108</v>
      </c>
      <c r="X194" s="152">
        <v>0.0006</v>
      </c>
      <c r="Y194" s="152">
        <f t="shared" si="22"/>
        <v>0.0006</v>
      </c>
      <c r="Z194" s="152">
        <v>0</v>
      </c>
      <c r="AA194" s="153">
        <f t="shared" si="23"/>
        <v>0</v>
      </c>
      <c r="AR194" s="19" t="s">
        <v>178</v>
      </c>
      <c r="AT194" s="19" t="s">
        <v>174</v>
      </c>
      <c r="AU194" s="19" t="s">
        <v>89</v>
      </c>
      <c r="AY194" s="19" t="s">
        <v>173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83</v>
      </c>
      <c r="BK194" s="154">
        <f t="shared" si="29"/>
        <v>0</v>
      </c>
      <c r="BL194" s="19" t="s">
        <v>178</v>
      </c>
      <c r="BM194" s="19" t="s">
        <v>416</v>
      </c>
    </row>
    <row r="195" spans="2:65" s="1" customFormat="1" ht="25.5" customHeight="1">
      <c r="B195" s="145"/>
      <c r="C195" s="146" t="s">
        <v>417</v>
      </c>
      <c r="D195" s="146" t="s">
        <v>174</v>
      </c>
      <c r="E195" s="147" t="s">
        <v>418</v>
      </c>
      <c r="F195" s="209" t="s">
        <v>419</v>
      </c>
      <c r="G195" s="209"/>
      <c r="H195" s="209"/>
      <c r="I195" s="209"/>
      <c r="J195" s="148" t="s">
        <v>209</v>
      </c>
      <c r="K195" s="149">
        <v>110</v>
      </c>
      <c r="L195" s="203"/>
      <c r="M195" s="203"/>
      <c r="N195" s="203">
        <f t="shared" si="20"/>
        <v>0</v>
      </c>
      <c r="O195" s="203"/>
      <c r="P195" s="203"/>
      <c r="Q195" s="203"/>
      <c r="R195" s="150"/>
      <c r="T195" s="151" t="s">
        <v>5</v>
      </c>
      <c r="U195" s="41" t="s">
        <v>43</v>
      </c>
      <c r="V195" s="152">
        <v>0.003</v>
      </c>
      <c r="W195" s="152">
        <f t="shared" si="21"/>
        <v>0.33</v>
      </c>
      <c r="X195" s="152">
        <v>0.0002</v>
      </c>
      <c r="Y195" s="152">
        <f t="shared" si="22"/>
        <v>0.022000000000000002</v>
      </c>
      <c r="Z195" s="152">
        <v>0</v>
      </c>
      <c r="AA195" s="153">
        <f t="shared" si="23"/>
        <v>0</v>
      </c>
      <c r="AR195" s="19" t="s">
        <v>178</v>
      </c>
      <c r="AT195" s="19" t="s">
        <v>174</v>
      </c>
      <c r="AU195" s="19" t="s">
        <v>89</v>
      </c>
      <c r="AY195" s="19" t="s">
        <v>173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83</v>
      </c>
      <c r="BK195" s="154">
        <f t="shared" si="29"/>
        <v>0</v>
      </c>
      <c r="BL195" s="19" t="s">
        <v>178</v>
      </c>
      <c r="BM195" s="19" t="s">
        <v>420</v>
      </c>
    </row>
    <row r="196" spans="2:65" s="1" customFormat="1" ht="25.5" customHeight="1">
      <c r="B196" s="145"/>
      <c r="C196" s="146" t="s">
        <v>421</v>
      </c>
      <c r="D196" s="146" t="s">
        <v>174</v>
      </c>
      <c r="E196" s="147" t="s">
        <v>422</v>
      </c>
      <c r="F196" s="209" t="s">
        <v>423</v>
      </c>
      <c r="G196" s="209"/>
      <c r="H196" s="209"/>
      <c r="I196" s="209"/>
      <c r="J196" s="148" t="s">
        <v>209</v>
      </c>
      <c r="K196" s="149">
        <v>10.5</v>
      </c>
      <c r="L196" s="203"/>
      <c r="M196" s="203"/>
      <c r="N196" s="203">
        <f t="shared" si="20"/>
        <v>0</v>
      </c>
      <c r="O196" s="203"/>
      <c r="P196" s="203"/>
      <c r="Q196" s="203"/>
      <c r="R196" s="150"/>
      <c r="T196" s="151" t="s">
        <v>5</v>
      </c>
      <c r="U196" s="41" t="s">
        <v>43</v>
      </c>
      <c r="V196" s="152">
        <v>0.003</v>
      </c>
      <c r="W196" s="152">
        <f t="shared" si="21"/>
        <v>0.0315</v>
      </c>
      <c r="X196" s="152">
        <v>6.72E-05</v>
      </c>
      <c r="Y196" s="152">
        <f t="shared" si="22"/>
        <v>0.0007055999999999999</v>
      </c>
      <c r="Z196" s="152">
        <v>0</v>
      </c>
      <c r="AA196" s="153">
        <f t="shared" si="23"/>
        <v>0</v>
      </c>
      <c r="AR196" s="19" t="s">
        <v>178</v>
      </c>
      <c r="AT196" s="19" t="s">
        <v>174</v>
      </c>
      <c r="AU196" s="19" t="s">
        <v>89</v>
      </c>
      <c r="AY196" s="19" t="s">
        <v>173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83</v>
      </c>
      <c r="BK196" s="154">
        <f t="shared" si="29"/>
        <v>0</v>
      </c>
      <c r="BL196" s="19" t="s">
        <v>178</v>
      </c>
      <c r="BM196" s="19" t="s">
        <v>424</v>
      </c>
    </row>
    <row r="197" spans="2:65" s="1" customFormat="1" ht="25.5" customHeight="1">
      <c r="B197" s="145"/>
      <c r="C197" s="146" t="s">
        <v>425</v>
      </c>
      <c r="D197" s="146" t="s">
        <v>174</v>
      </c>
      <c r="E197" s="147" t="s">
        <v>426</v>
      </c>
      <c r="F197" s="209" t="s">
        <v>427</v>
      </c>
      <c r="G197" s="209"/>
      <c r="H197" s="209"/>
      <c r="I197" s="209"/>
      <c r="J197" s="148" t="s">
        <v>209</v>
      </c>
      <c r="K197" s="149">
        <v>80</v>
      </c>
      <c r="L197" s="203"/>
      <c r="M197" s="203"/>
      <c r="N197" s="203">
        <f t="shared" si="20"/>
        <v>0</v>
      </c>
      <c r="O197" s="203"/>
      <c r="P197" s="203"/>
      <c r="Q197" s="203"/>
      <c r="R197" s="150"/>
      <c r="T197" s="151" t="s">
        <v>5</v>
      </c>
      <c r="U197" s="41" t="s">
        <v>43</v>
      </c>
      <c r="V197" s="152">
        <v>0.003</v>
      </c>
      <c r="W197" s="152">
        <f t="shared" si="21"/>
        <v>0.24</v>
      </c>
      <c r="X197" s="152">
        <v>0.0004</v>
      </c>
      <c r="Y197" s="152">
        <f t="shared" si="22"/>
        <v>0.032</v>
      </c>
      <c r="Z197" s="152">
        <v>0</v>
      </c>
      <c r="AA197" s="153">
        <f t="shared" si="23"/>
        <v>0</v>
      </c>
      <c r="AR197" s="19" t="s">
        <v>178</v>
      </c>
      <c r="AT197" s="19" t="s">
        <v>174</v>
      </c>
      <c r="AU197" s="19" t="s">
        <v>89</v>
      </c>
      <c r="AY197" s="19" t="s">
        <v>173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83</v>
      </c>
      <c r="BK197" s="154">
        <f t="shared" si="29"/>
        <v>0</v>
      </c>
      <c r="BL197" s="19" t="s">
        <v>178</v>
      </c>
      <c r="BM197" s="19" t="s">
        <v>428</v>
      </c>
    </row>
    <row r="198" spans="2:65" s="1" customFormat="1" ht="25.5" customHeight="1">
      <c r="B198" s="145"/>
      <c r="C198" s="146" t="s">
        <v>429</v>
      </c>
      <c r="D198" s="146" t="s">
        <v>174</v>
      </c>
      <c r="E198" s="147" t="s">
        <v>430</v>
      </c>
      <c r="F198" s="209" t="s">
        <v>431</v>
      </c>
      <c r="G198" s="209"/>
      <c r="H198" s="209"/>
      <c r="I198" s="209"/>
      <c r="J198" s="148" t="s">
        <v>209</v>
      </c>
      <c r="K198" s="149">
        <v>40.5</v>
      </c>
      <c r="L198" s="203"/>
      <c r="M198" s="203"/>
      <c r="N198" s="203">
        <f t="shared" si="20"/>
        <v>0</v>
      </c>
      <c r="O198" s="203"/>
      <c r="P198" s="203"/>
      <c r="Q198" s="203"/>
      <c r="R198" s="150"/>
      <c r="T198" s="151" t="s">
        <v>5</v>
      </c>
      <c r="U198" s="41" t="s">
        <v>43</v>
      </c>
      <c r="V198" s="152">
        <v>0.003</v>
      </c>
      <c r="W198" s="152">
        <f t="shared" si="21"/>
        <v>0.1215</v>
      </c>
      <c r="X198" s="152">
        <v>0.000134</v>
      </c>
      <c r="Y198" s="152">
        <f t="shared" si="22"/>
        <v>0.005427</v>
      </c>
      <c r="Z198" s="152">
        <v>0</v>
      </c>
      <c r="AA198" s="153">
        <f t="shared" si="23"/>
        <v>0</v>
      </c>
      <c r="AR198" s="19" t="s">
        <v>178</v>
      </c>
      <c r="AT198" s="19" t="s">
        <v>174</v>
      </c>
      <c r="AU198" s="19" t="s">
        <v>89</v>
      </c>
      <c r="AY198" s="19" t="s">
        <v>173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9" t="s">
        <v>83</v>
      </c>
      <c r="BK198" s="154">
        <f t="shared" si="29"/>
        <v>0</v>
      </c>
      <c r="BL198" s="19" t="s">
        <v>178</v>
      </c>
      <c r="BM198" s="19" t="s">
        <v>432</v>
      </c>
    </row>
    <row r="199" spans="2:65" s="1" customFormat="1" ht="25.5" customHeight="1">
      <c r="B199" s="145"/>
      <c r="C199" s="146" t="s">
        <v>433</v>
      </c>
      <c r="D199" s="146" t="s">
        <v>174</v>
      </c>
      <c r="E199" s="147" t="s">
        <v>434</v>
      </c>
      <c r="F199" s="209" t="s">
        <v>435</v>
      </c>
      <c r="G199" s="209"/>
      <c r="H199" s="209"/>
      <c r="I199" s="209"/>
      <c r="J199" s="148" t="s">
        <v>177</v>
      </c>
      <c r="K199" s="149">
        <v>59</v>
      </c>
      <c r="L199" s="203"/>
      <c r="M199" s="203"/>
      <c r="N199" s="203">
        <f t="shared" si="20"/>
        <v>0</v>
      </c>
      <c r="O199" s="203"/>
      <c r="P199" s="203"/>
      <c r="Q199" s="203"/>
      <c r="R199" s="150"/>
      <c r="T199" s="151" t="s">
        <v>5</v>
      </c>
      <c r="U199" s="41" t="s">
        <v>43</v>
      </c>
      <c r="V199" s="152">
        <v>0.119</v>
      </c>
      <c r="W199" s="152">
        <f t="shared" si="21"/>
        <v>7.021</v>
      </c>
      <c r="X199" s="152">
        <v>0.0016</v>
      </c>
      <c r="Y199" s="152">
        <f t="shared" si="22"/>
        <v>0.0944</v>
      </c>
      <c r="Z199" s="152">
        <v>0</v>
      </c>
      <c r="AA199" s="153">
        <f t="shared" si="23"/>
        <v>0</v>
      </c>
      <c r="AR199" s="19" t="s">
        <v>178</v>
      </c>
      <c r="AT199" s="19" t="s">
        <v>174</v>
      </c>
      <c r="AU199" s="19" t="s">
        <v>89</v>
      </c>
      <c r="AY199" s="19" t="s">
        <v>173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9" t="s">
        <v>83</v>
      </c>
      <c r="BK199" s="154">
        <f t="shared" si="29"/>
        <v>0</v>
      </c>
      <c r="BL199" s="19" t="s">
        <v>178</v>
      </c>
      <c r="BM199" s="19" t="s">
        <v>436</v>
      </c>
    </row>
    <row r="200" spans="2:65" s="1" customFormat="1" ht="38.25" customHeight="1">
      <c r="B200" s="145"/>
      <c r="C200" s="146" t="s">
        <v>437</v>
      </c>
      <c r="D200" s="146" t="s">
        <v>174</v>
      </c>
      <c r="E200" s="147" t="s">
        <v>438</v>
      </c>
      <c r="F200" s="209" t="s">
        <v>439</v>
      </c>
      <c r="G200" s="209"/>
      <c r="H200" s="209"/>
      <c r="I200" s="209"/>
      <c r="J200" s="148" t="s">
        <v>209</v>
      </c>
      <c r="K200" s="149">
        <v>320</v>
      </c>
      <c r="L200" s="203"/>
      <c r="M200" s="203"/>
      <c r="N200" s="203">
        <f t="shared" si="20"/>
        <v>0</v>
      </c>
      <c r="O200" s="203"/>
      <c r="P200" s="203"/>
      <c r="Q200" s="203"/>
      <c r="R200" s="150"/>
      <c r="T200" s="151" t="s">
        <v>5</v>
      </c>
      <c r="U200" s="41" t="s">
        <v>43</v>
      </c>
      <c r="V200" s="152">
        <v>0.136</v>
      </c>
      <c r="W200" s="152">
        <f t="shared" si="21"/>
        <v>43.52</v>
      </c>
      <c r="X200" s="152">
        <v>0.0808764</v>
      </c>
      <c r="Y200" s="152">
        <f t="shared" si="22"/>
        <v>25.880448</v>
      </c>
      <c r="Z200" s="152">
        <v>0</v>
      </c>
      <c r="AA200" s="153">
        <f t="shared" si="23"/>
        <v>0</v>
      </c>
      <c r="AR200" s="19" t="s">
        <v>178</v>
      </c>
      <c r="AT200" s="19" t="s">
        <v>174</v>
      </c>
      <c r="AU200" s="19" t="s">
        <v>89</v>
      </c>
      <c r="AY200" s="19" t="s">
        <v>173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9" t="s">
        <v>83</v>
      </c>
      <c r="BK200" s="154">
        <f t="shared" si="29"/>
        <v>0</v>
      </c>
      <c r="BL200" s="19" t="s">
        <v>178</v>
      </c>
      <c r="BM200" s="19" t="s">
        <v>440</v>
      </c>
    </row>
    <row r="201" spans="2:65" s="1" customFormat="1" ht="16.5" customHeight="1">
      <c r="B201" s="145"/>
      <c r="C201" s="155" t="s">
        <v>441</v>
      </c>
      <c r="D201" s="155" t="s">
        <v>235</v>
      </c>
      <c r="E201" s="156" t="s">
        <v>442</v>
      </c>
      <c r="F201" s="210" t="s">
        <v>443</v>
      </c>
      <c r="G201" s="210"/>
      <c r="H201" s="210"/>
      <c r="I201" s="210"/>
      <c r="J201" s="157" t="s">
        <v>257</v>
      </c>
      <c r="K201" s="158">
        <v>646.4</v>
      </c>
      <c r="L201" s="208"/>
      <c r="M201" s="208"/>
      <c r="N201" s="208">
        <f t="shared" si="20"/>
        <v>0</v>
      </c>
      <c r="O201" s="203"/>
      <c r="P201" s="203"/>
      <c r="Q201" s="203"/>
      <c r="R201" s="150"/>
      <c r="T201" s="151" t="s">
        <v>5</v>
      </c>
      <c r="U201" s="41" t="s">
        <v>43</v>
      </c>
      <c r="V201" s="152">
        <v>0</v>
      </c>
      <c r="W201" s="152">
        <f t="shared" si="21"/>
        <v>0</v>
      </c>
      <c r="X201" s="152">
        <v>0.0222</v>
      </c>
      <c r="Y201" s="152">
        <f t="shared" si="22"/>
        <v>14.35008</v>
      </c>
      <c r="Z201" s="152">
        <v>0</v>
      </c>
      <c r="AA201" s="153">
        <f t="shared" si="23"/>
        <v>0</v>
      </c>
      <c r="AR201" s="19" t="s">
        <v>202</v>
      </c>
      <c r="AT201" s="19" t="s">
        <v>235</v>
      </c>
      <c r="AU201" s="19" t="s">
        <v>89</v>
      </c>
      <c r="AY201" s="19" t="s">
        <v>173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9" t="s">
        <v>83</v>
      </c>
      <c r="BK201" s="154">
        <f t="shared" si="29"/>
        <v>0</v>
      </c>
      <c r="BL201" s="19" t="s">
        <v>178</v>
      </c>
      <c r="BM201" s="19" t="s">
        <v>444</v>
      </c>
    </row>
    <row r="202" spans="2:65" s="1" customFormat="1" ht="16.5" customHeight="1">
      <c r="B202" s="145"/>
      <c r="C202" s="146" t="s">
        <v>445</v>
      </c>
      <c r="D202" s="146" t="s">
        <v>174</v>
      </c>
      <c r="E202" s="147" t="s">
        <v>446</v>
      </c>
      <c r="F202" s="209" t="s">
        <v>447</v>
      </c>
      <c r="G202" s="209"/>
      <c r="H202" s="209"/>
      <c r="I202" s="209"/>
      <c r="J202" s="148" t="s">
        <v>209</v>
      </c>
      <c r="K202" s="149">
        <v>241</v>
      </c>
      <c r="L202" s="203"/>
      <c r="M202" s="203"/>
      <c r="N202" s="203">
        <f t="shared" si="20"/>
        <v>0</v>
      </c>
      <c r="O202" s="203"/>
      <c r="P202" s="203"/>
      <c r="Q202" s="203"/>
      <c r="R202" s="150"/>
      <c r="T202" s="151" t="s">
        <v>5</v>
      </c>
      <c r="U202" s="41" t="s">
        <v>43</v>
      </c>
      <c r="V202" s="152">
        <v>0.016</v>
      </c>
      <c r="W202" s="152">
        <f t="shared" si="21"/>
        <v>3.856</v>
      </c>
      <c r="X202" s="152">
        <v>3.75E-06</v>
      </c>
      <c r="Y202" s="152">
        <f t="shared" si="22"/>
        <v>0.00090375</v>
      </c>
      <c r="Z202" s="152">
        <v>0</v>
      </c>
      <c r="AA202" s="153">
        <f t="shared" si="23"/>
        <v>0</v>
      </c>
      <c r="AR202" s="19" t="s">
        <v>178</v>
      </c>
      <c r="AT202" s="19" t="s">
        <v>174</v>
      </c>
      <c r="AU202" s="19" t="s">
        <v>89</v>
      </c>
      <c r="AY202" s="19" t="s">
        <v>173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9" t="s">
        <v>83</v>
      </c>
      <c r="BK202" s="154">
        <f t="shared" si="29"/>
        <v>0</v>
      </c>
      <c r="BL202" s="19" t="s">
        <v>178</v>
      </c>
      <c r="BM202" s="19" t="s">
        <v>448</v>
      </c>
    </row>
    <row r="203" spans="2:65" s="1" customFormat="1" ht="16.5" customHeight="1">
      <c r="B203" s="145"/>
      <c r="C203" s="146" t="s">
        <v>449</v>
      </c>
      <c r="D203" s="146" t="s">
        <v>174</v>
      </c>
      <c r="E203" s="147" t="s">
        <v>450</v>
      </c>
      <c r="F203" s="209" t="s">
        <v>451</v>
      </c>
      <c r="G203" s="209"/>
      <c r="H203" s="209"/>
      <c r="I203" s="209"/>
      <c r="J203" s="148" t="s">
        <v>177</v>
      </c>
      <c r="K203" s="149">
        <v>60</v>
      </c>
      <c r="L203" s="203"/>
      <c r="M203" s="203"/>
      <c r="N203" s="203">
        <f t="shared" si="20"/>
        <v>0</v>
      </c>
      <c r="O203" s="203"/>
      <c r="P203" s="203"/>
      <c r="Q203" s="203"/>
      <c r="R203" s="150"/>
      <c r="T203" s="151" t="s">
        <v>5</v>
      </c>
      <c r="U203" s="41" t="s">
        <v>43</v>
      </c>
      <c r="V203" s="152">
        <v>0.083</v>
      </c>
      <c r="W203" s="152">
        <f t="shared" si="21"/>
        <v>4.98</v>
      </c>
      <c r="X203" s="152">
        <v>9.38E-06</v>
      </c>
      <c r="Y203" s="152">
        <f t="shared" si="22"/>
        <v>0.0005628</v>
      </c>
      <c r="Z203" s="152">
        <v>0</v>
      </c>
      <c r="AA203" s="153">
        <f t="shared" si="23"/>
        <v>0</v>
      </c>
      <c r="AR203" s="19" t="s">
        <v>178</v>
      </c>
      <c r="AT203" s="19" t="s">
        <v>174</v>
      </c>
      <c r="AU203" s="19" t="s">
        <v>89</v>
      </c>
      <c r="AY203" s="19" t="s">
        <v>173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9" t="s">
        <v>83</v>
      </c>
      <c r="BK203" s="154">
        <f t="shared" si="29"/>
        <v>0</v>
      </c>
      <c r="BL203" s="19" t="s">
        <v>178</v>
      </c>
      <c r="BM203" s="19" t="s">
        <v>452</v>
      </c>
    </row>
    <row r="204" spans="2:65" s="1" customFormat="1" ht="38.25" customHeight="1">
      <c r="B204" s="145"/>
      <c r="C204" s="146" t="s">
        <v>453</v>
      </c>
      <c r="D204" s="146" t="s">
        <v>174</v>
      </c>
      <c r="E204" s="147" t="s">
        <v>454</v>
      </c>
      <c r="F204" s="209" t="s">
        <v>455</v>
      </c>
      <c r="G204" s="209"/>
      <c r="H204" s="209"/>
      <c r="I204" s="209"/>
      <c r="J204" s="148" t="s">
        <v>209</v>
      </c>
      <c r="K204" s="149">
        <v>359</v>
      </c>
      <c r="L204" s="203"/>
      <c r="M204" s="203"/>
      <c r="N204" s="203">
        <f t="shared" si="20"/>
        <v>0</v>
      </c>
      <c r="O204" s="203"/>
      <c r="P204" s="203"/>
      <c r="Q204" s="203"/>
      <c r="R204" s="150"/>
      <c r="T204" s="151" t="s">
        <v>5</v>
      </c>
      <c r="U204" s="41" t="s">
        <v>43</v>
      </c>
      <c r="V204" s="152">
        <v>0.268</v>
      </c>
      <c r="W204" s="152">
        <f t="shared" si="21"/>
        <v>96.212</v>
      </c>
      <c r="X204" s="152">
        <v>0.15539952</v>
      </c>
      <c r="Y204" s="152">
        <f t="shared" si="22"/>
        <v>55.788427680000005</v>
      </c>
      <c r="Z204" s="152">
        <v>0</v>
      </c>
      <c r="AA204" s="153">
        <f t="shared" si="23"/>
        <v>0</v>
      </c>
      <c r="AR204" s="19" t="s">
        <v>178</v>
      </c>
      <c r="AT204" s="19" t="s">
        <v>174</v>
      </c>
      <c r="AU204" s="19" t="s">
        <v>89</v>
      </c>
      <c r="AY204" s="19" t="s">
        <v>173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9" t="s">
        <v>83</v>
      </c>
      <c r="BK204" s="154">
        <f t="shared" si="29"/>
        <v>0</v>
      </c>
      <c r="BL204" s="19" t="s">
        <v>178</v>
      </c>
      <c r="BM204" s="19" t="s">
        <v>456</v>
      </c>
    </row>
    <row r="205" spans="2:65" s="1" customFormat="1" ht="25.5" customHeight="1">
      <c r="B205" s="145"/>
      <c r="C205" s="155" t="s">
        <v>457</v>
      </c>
      <c r="D205" s="155" t="s">
        <v>235</v>
      </c>
      <c r="E205" s="156" t="s">
        <v>458</v>
      </c>
      <c r="F205" s="210" t="s">
        <v>459</v>
      </c>
      <c r="G205" s="210"/>
      <c r="H205" s="210"/>
      <c r="I205" s="210"/>
      <c r="J205" s="157" t="s">
        <v>257</v>
      </c>
      <c r="K205" s="158">
        <v>272.7</v>
      </c>
      <c r="L205" s="208"/>
      <c r="M205" s="208"/>
      <c r="N205" s="208">
        <f t="shared" si="20"/>
        <v>0</v>
      </c>
      <c r="O205" s="203"/>
      <c r="P205" s="203"/>
      <c r="Q205" s="203"/>
      <c r="R205" s="150"/>
      <c r="T205" s="151" t="s">
        <v>5</v>
      </c>
      <c r="U205" s="41" t="s">
        <v>43</v>
      </c>
      <c r="V205" s="152">
        <v>0</v>
      </c>
      <c r="W205" s="152">
        <f t="shared" si="21"/>
        <v>0</v>
      </c>
      <c r="X205" s="152">
        <v>0.0821</v>
      </c>
      <c r="Y205" s="152">
        <f t="shared" si="22"/>
        <v>22.38867</v>
      </c>
      <c r="Z205" s="152">
        <v>0</v>
      </c>
      <c r="AA205" s="153">
        <f t="shared" si="23"/>
        <v>0</v>
      </c>
      <c r="AR205" s="19" t="s">
        <v>202</v>
      </c>
      <c r="AT205" s="19" t="s">
        <v>235</v>
      </c>
      <c r="AU205" s="19" t="s">
        <v>89</v>
      </c>
      <c r="AY205" s="19" t="s">
        <v>173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9" t="s">
        <v>83</v>
      </c>
      <c r="BK205" s="154">
        <f t="shared" si="29"/>
        <v>0</v>
      </c>
      <c r="BL205" s="19" t="s">
        <v>178</v>
      </c>
      <c r="BM205" s="19" t="s">
        <v>460</v>
      </c>
    </row>
    <row r="206" spans="2:65" s="1" customFormat="1" ht="25.5" customHeight="1">
      <c r="B206" s="145"/>
      <c r="C206" s="155" t="s">
        <v>461</v>
      </c>
      <c r="D206" s="155" t="s">
        <v>235</v>
      </c>
      <c r="E206" s="156" t="s">
        <v>462</v>
      </c>
      <c r="F206" s="210" t="s">
        <v>463</v>
      </c>
      <c r="G206" s="210"/>
      <c r="H206" s="210"/>
      <c r="I206" s="210"/>
      <c r="J206" s="157" t="s">
        <v>257</v>
      </c>
      <c r="K206" s="158">
        <v>60.6</v>
      </c>
      <c r="L206" s="208"/>
      <c r="M206" s="208"/>
      <c r="N206" s="208">
        <f t="shared" si="20"/>
        <v>0</v>
      </c>
      <c r="O206" s="203"/>
      <c r="P206" s="203"/>
      <c r="Q206" s="203"/>
      <c r="R206" s="150"/>
      <c r="T206" s="151" t="s">
        <v>5</v>
      </c>
      <c r="U206" s="41" t="s">
        <v>43</v>
      </c>
      <c r="V206" s="152">
        <v>0</v>
      </c>
      <c r="W206" s="152">
        <f t="shared" si="21"/>
        <v>0</v>
      </c>
      <c r="X206" s="152">
        <v>0.0483</v>
      </c>
      <c r="Y206" s="152">
        <f t="shared" si="22"/>
        <v>2.9269800000000004</v>
      </c>
      <c r="Z206" s="152">
        <v>0</v>
      </c>
      <c r="AA206" s="153">
        <f t="shared" si="23"/>
        <v>0</v>
      </c>
      <c r="AR206" s="19" t="s">
        <v>202</v>
      </c>
      <c r="AT206" s="19" t="s">
        <v>235</v>
      </c>
      <c r="AU206" s="19" t="s">
        <v>89</v>
      </c>
      <c r="AY206" s="19" t="s">
        <v>173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9" t="s">
        <v>83</v>
      </c>
      <c r="BK206" s="154">
        <f t="shared" si="29"/>
        <v>0</v>
      </c>
      <c r="BL206" s="19" t="s">
        <v>178</v>
      </c>
      <c r="BM206" s="19" t="s">
        <v>464</v>
      </c>
    </row>
    <row r="207" spans="2:65" s="1" customFormat="1" ht="25.5" customHeight="1">
      <c r="B207" s="145"/>
      <c r="C207" s="155" t="s">
        <v>465</v>
      </c>
      <c r="D207" s="155" t="s">
        <v>235</v>
      </c>
      <c r="E207" s="156" t="s">
        <v>466</v>
      </c>
      <c r="F207" s="210" t="s">
        <v>467</v>
      </c>
      <c r="G207" s="210"/>
      <c r="H207" s="210"/>
      <c r="I207" s="210"/>
      <c r="J207" s="157" t="s">
        <v>257</v>
      </c>
      <c r="K207" s="158">
        <v>27.27</v>
      </c>
      <c r="L207" s="208"/>
      <c r="M207" s="208"/>
      <c r="N207" s="208">
        <f t="shared" si="20"/>
        <v>0</v>
      </c>
      <c r="O207" s="203"/>
      <c r="P207" s="203"/>
      <c r="Q207" s="203"/>
      <c r="R207" s="150"/>
      <c r="T207" s="151" t="s">
        <v>5</v>
      </c>
      <c r="U207" s="41" t="s">
        <v>43</v>
      </c>
      <c r="V207" s="152">
        <v>0</v>
      </c>
      <c r="W207" s="152">
        <f t="shared" si="21"/>
        <v>0</v>
      </c>
      <c r="X207" s="152">
        <v>0.064</v>
      </c>
      <c r="Y207" s="152">
        <f t="shared" si="22"/>
        <v>1.74528</v>
      </c>
      <c r="Z207" s="152">
        <v>0</v>
      </c>
      <c r="AA207" s="153">
        <f t="shared" si="23"/>
        <v>0</v>
      </c>
      <c r="AR207" s="19" t="s">
        <v>202</v>
      </c>
      <c r="AT207" s="19" t="s">
        <v>235</v>
      </c>
      <c r="AU207" s="19" t="s">
        <v>89</v>
      </c>
      <c r="AY207" s="19" t="s">
        <v>173</v>
      </c>
      <c r="BE207" s="154">
        <f t="shared" si="24"/>
        <v>0</v>
      </c>
      <c r="BF207" s="154">
        <f t="shared" si="25"/>
        <v>0</v>
      </c>
      <c r="BG207" s="154">
        <f t="shared" si="26"/>
        <v>0</v>
      </c>
      <c r="BH207" s="154">
        <f t="shared" si="27"/>
        <v>0</v>
      </c>
      <c r="BI207" s="154">
        <f t="shared" si="28"/>
        <v>0</v>
      </c>
      <c r="BJ207" s="19" t="s">
        <v>83</v>
      </c>
      <c r="BK207" s="154">
        <f t="shared" si="29"/>
        <v>0</v>
      </c>
      <c r="BL207" s="19" t="s">
        <v>178</v>
      </c>
      <c r="BM207" s="19" t="s">
        <v>468</v>
      </c>
    </row>
    <row r="208" spans="2:65" s="1" customFormat="1" ht="25.5" customHeight="1">
      <c r="B208" s="145"/>
      <c r="C208" s="155" t="s">
        <v>469</v>
      </c>
      <c r="D208" s="155" t="s">
        <v>235</v>
      </c>
      <c r="E208" s="156" t="s">
        <v>470</v>
      </c>
      <c r="F208" s="210" t="s">
        <v>471</v>
      </c>
      <c r="G208" s="210"/>
      <c r="H208" s="210"/>
      <c r="I208" s="210"/>
      <c r="J208" s="157" t="s">
        <v>257</v>
      </c>
      <c r="K208" s="158">
        <v>2.02</v>
      </c>
      <c r="L208" s="208"/>
      <c r="M208" s="208"/>
      <c r="N208" s="208">
        <f t="shared" si="20"/>
        <v>0</v>
      </c>
      <c r="O208" s="203"/>
      <c r="P208" s="203"/>
      <c r="Q208" s="203"/>
      <c r="R208" s="150"/>
      <c r="T208" s="151" t="s">
        <v>5</v>
      </c>
      <c r="U208" s="41" t="s">
        <v>43</v>
      </c>
      <c r="V208" s="152">
        <v>0</v>
      </c>
      <c r="W208" s="152">
        <f t="shared" si="21"/>
        <v>0</v>
      </c>
      <c r="X208" s="152">
        <v>0.068</v>
      </c>
      <c r="Y208" s="152">
        <f t="shared" si="22"/>
        <v>0.13736</v>
      </c>
      <c r="Z208" s="152">
        <v>0</v>
      </c>
      <c r="AA208" s="153">
        <f t="shared" si="23"/>
        <v>0</v>
      </c>
      <c r="AR208" s="19" t="s">
        <v>202</v>
      </c>
      <c r="AT208" s="19" t="s">
        <v>235</v>
      </c>
      <c r="AU208" s="19" t="s">
        <v>89</v>
      </c>
      <c r="AY208" s="19" t="s">
        <v>173</v>
      </c>
      <c r="BE208" s="154">
        <f t="shared" si="24"/>
        <v>0</v>
      </c>
      <c r="BF208" s="154">
        <f t="shared" si="25"/>
        <v>0</v>
      </c>
      <c r="BG208" s="154">
        <f t="shared" si="26"/>
        <v>0</v>
      </c>
      <c r="BH208" s="154">
        <f t="shared" si="27"/>
        <v>0</v>
      </c>
      <c r="BI208" s="154">
        <f t="shared" si="28"/>
        <v>0</v>
      </c>
      <c r="BJ208" s="19" t="s">
        <v>83</v>
      </c>
      <c r="BK208" s="154">
        <f t="shared" si="29"/>
        <v>0</v>
      </c>
      <c r="BL208" s="19" t="s">
        <v>178</v>
      </c>
      <c r="BM208" s="19" t="s">
        <v>472</v>
      </c>
    </row>
    <row r="209" spans="2:65" s="1" customFormat="1" ht="38.25" customHeight="1">
      <c r="B209" s="145"/>
      <c r="C209" s="146" t="s">
        <v>473</v>
      </c>
      <c r="D209" s="146" t="s">
        <v>174</v>
      </c>
      <c r="E209" s="147" t="s">
        <v>474</v>
      </c>
      <c r="F209" s="209" t="s">
        <v>475</v>
      </c>
      <c r="G209" s="209"/>
      <c r="H209" s="209"/>
      <c r="I209" s="209"/>
      <c r="J209" s="148" t="s">
        <v>209</v>
      </c>
      <c r="K209" s="149">
        <v>400</v>
      </c>
      <c r="L209" s="203"/>
      <c r="M209" s="203"/>
      <c r="N209" s="203">
        <f t="shared" si="20"/>
        <v>0</v>
      </c>
      <c r="O209" s="203"/>
      <c r="P209" s="203"/>
      <c r="Q209" s="203"/>
      <c r="R209" s="150"/>
      <c r="T209" s="151" t="s">
        <v>5</v>
      </c>
      <c r="U209" s="41" t="s">
        <v>43</v>
      </c>
      <c r="V209" s="152">
        <v>0.216</v>
      </c>
      <c r="W209" s="152">
        <f t="shared" si="21"/>
        <v>86.4</v>
      </c>
      <c r="X209" s="152">
        <v>0.1294996</v>
      </c>
      <c r="Y209" s="152">
        <f t="shared" si="22"/>
        <v>51.799839999999996</v>
      </c>
      <c r="Z209" s="152">
        <v>0</v>
      </c>
      <c r="AA209" s="153">
        <f t="shared" si="23"/>
        <v>0</v>
      </c>
      <c r="AR209" s="19" t="s">
        <v>178</v>
      </c>
      <c r="AT209" s="19" t="s">
        <v>174</v>
      </c>
      <c r="AU209" s="19" t="s">
        <v>89</v>
      </c>
      <c r="AY209" s="19" t="s">
        <v>173</v>
      </c>
      <c r="BE209" s="154">
        <f t="shared" si="24"/>
        <v>0</v>
      </c>
      <c r="BF209" s="154">
        <f t="shared" si="25"/>
        <v>0</v>
      </c>
      <c r="BG209" s="154">
        <f t="shared" si="26"/>
        <v>0</v>
      </c>
      <c r="BH209" s="154">
        <f t="shared" si="27"/>
        <v>0</v>
      </c>
      <c r="BI209" s="154">
        <f t="shared" si="28"/>
        <v>0</v>
      </c>
      <c r="BJ209" s="19" t="s">
        <v>83</v>
      </c>
      <c r="BK209" s="154">
        <f t="shared" si="29"/>
        <v>0</v>
      </c>
      <c r="BL209" s="19" t="s">
        <v>178</v>
      </c>
      <c r="BM209" s="19" t="s">
        <v>476</v>
      </c>
    </row>
    <row r="210" spans="2:65" s="1" customFormat="1" ht="25.5" customHeight="1">
      <c r="B210" s="145"/>
      <c r="C210" s="155" t="s">
        <v>477</v>
      </c>
      <c r="D210" s="155" t="s">
        <v>235</v>
      </c>
      <c r="E210" s="156" t="s">
        <v>478</v>
      </c>
      <c r="F210" s="210" t="s">
        <v>479</v>
      </c>
      <c r="G210" s="210"/>
      <c r="H210" s="210"/>
      <c r="I210" s="210"/>
      <c r="J210" s="157" t="s">
        <v>257</v>
      </c>
      <c r="K210" s="158">
        <v>404</v>
      </c>
      <c r="L210" s="208"/>
      <c r="M210" s="208"/>
      <c r="N210" s="208">
        <f t="shared" si="20"/>
        <v>0</v>
      </c>
      <c r="O210" s="203"/>
      <c r="P210" s="203"/>
      <c r="Q210" s="203"/>
      <c r="R210" s="150"/>
      <c r="T210" s="151" t="s">
        <v>5</v>
      </c>
      <c r="U210" s="41" t="s">
        <v>43</v>
      </c>
      <c r="V210" s="152">
        <v>0</v>
      </c>
      <c r="W210" s="152">
        <f t="shared" si="21"/>
        <v>0</v>
      </c>
      <c r="X210" s="152">
        <v>0.046</v>
      </c>
      <c r="Y210" s="152">
        <f t="shared" si="22"/>
        <v>18.584</v>
      </c>
      <c r="Z210" s="152">
        <v>0</v>
      </c>
      <c r="AA210" s="153">
        <f t="shared" si="23"/>
        <v>0</v>
      </c>
      <c r="AR210" s="19" t="s">
        <v>202</v>
      </c>
      <c r="AT210" s="19" t="s">
        <v>235</v>
      </c>
      <c r="AU210" s="19" t="s">
        <v>89</v>
      </c>
      <c r="AY210" s="19" t="s">
        <v>173</v>
      </c>
      <c r="BE210" s="154">
        <f t="shared" si="24"/>
        <v>0</v>
      </c>
      <c r="BF210" s="154">
        <f t="shared" si="25"/>
        <v>0</v>
      </c>
      <c r="BG210" s="154">
        <f t="shared" si="26"/>
        <v>0</v>
      </c>
      <c r="BH210" s="154">
        <f t="shared" si="27"/>
        <v>0</v>
      </c>
      <c r="BI210" s="154">
        <f t="shared" si="28"/>
        <v>0</v>
      </c>
      <c r="BJ210" s="19" t="s">
        <v>83</v>
      </c>
      <c r="BK210" s="154">
        <f t="shared" si="29"/>
        <v>0</v>
      </c>
      <c r="BL210" s="19" t="s">
        <v>178</v>
      </c>
      <c r="BM210" s="19" t="s">
        <v>480</v>
      </c>
    </row>
    <row r="211" spans="2:65" s="1" customFormat="1" ht="25.5" customHeight="1">
      <c r="B211" s="145"/>
      <c r="C211" s="146" t="s">
        <v>481</v>
      </c>
      <c r="D211" s="146" t="s">
        <v>174</v>
      </c>
      <c r="E211" s="147" t="s">
        <v>482</v>
      </c>
      <c r="F211" s="209" t="s">
        <v>483</v>
      </c>
      <c r="G211" s="209"/>
      <c r="H211" s="209"/>
      <c r="I211" s="209"/>
      <c r="J211" s="148" t="s">
        <v>214</v>
      </c>
      <c r="K211" s="149">
        <v>26.575</v>
      </c>
      <c r="L211" s="203"/>
      <c r="M211" s="203"/>
      <c r="N211" s="203">
        <f t="shared" si="20"/>
        <v>0</v>
      </c>
      <c r="O211" s="203"/>
      <c r="P211" s="203"/>
      <c r="Q211" s="203"/>
      <c r="R211" s="150"/>
      <c r="T211" s="151" t="s">
        <v>5</v>
      </c>
      <c r="U211" s="41" t="s">
        <v>43</v>
      </c>
      <c r="V211" s="152">
        <v>1.442</v>
      </c>
      <c r="W211" s="152">
        <f t="shared" si="21"/>
        <v>38.321149999999996</v>
      </c>
      <c r="X211" s="152">
        <v>2.25634</v>
      </c>
      <c r="Y211" s="152">
        <f t="shared" si="22"/>
        <v>59.96223549999999</v>
      </c>
      <c r="Z211" s="152">
        <v>0</v>
      </c>
      <c r="AA211" s="153">
        <f t="shared" si="23"/>
        <v>0</v>
      </c>
      <c r="AR211" s="19" t="s">
        <v>178</v>
      </c>
      <c r="AT211" s="19" t="s">
        <v>174</v>
      </c>
      <c r="AU211" s="19" t="s">
        <v>89</v>
      </c>
      <c r="AY211" s="19" t="s">
        <v>173</v>
      </c>
      <c r="BE211" s="154">
        <f t="shared" si="24"/>
        <v>0</v>
      </c>
      <c r="BF211" s="154">
        <f t="shared" si="25"/>
        <v>0</v>
      </c>
      <c r="BG211" s="154">
        <f t="shared" si="26"/>
        <v>0</v>
      </c>
      <c r="BH211" s="154">
        <f t="shared" si="27"/>
        <v>0</v>
      </c>
      <c r="BI211" s="154">
        <f t="shared" si="28"/>
        <v>0</v>
      </c>
      <c r="BJ211" s="19" t="s">
        <v>83</v>
      </c>
      <c r="BK211" s="154">
        <f t="shared" si="29"/>
        <v>0</v>
      </c>
      <c r="BL211" s="19" t="s">
        <v>178</v>
      </c>
      <c r="BM211" s="19" t="s">
        <v>484</v>
      </c>
    </row>
    <row r="212" spans="2:65" s="1" customFormat="1" ht="25.5" customHeight="1">
      <c r="B212" s="145"/>
      <c r="C212" s="146" t="s">
        <v>485</v>
      </c>
      <c r="D212" s="146" t="s">
        <v>174</v>
      </c>
      <c r="E212" s="147" t="s">
        <v>486</v>
      </c>
      <c r="F212" s="209" t="s">
        <v>487</v>
      </c>
      <c r="G212" s="209"/>
      <c r="H212" s="209"/>
      <c r="I212" s="209"/>
      <c r="J212" s="148" t="s">
        <v>177</v>
      </c>
      <c r="K212" s="149">
        <v>175</v>
      </c>
      <c r="L212" s="203"/>
      <c r="M212" s="203"/>
      <c r="N212" s="203">
        <f t="shared" si="20"/>
        <v>0</v>
      </c>
      <c r="O212" s="203"/>
      <c r="P212" s="203"/>
      <c r="Q212" s="203"/>
      <c r="R212" s="150"/>
      <c r="T212" s="151" t="s">
        <v>5</v>
      </c>
      <c r="U212" s="41" t="s">
        <v>43</v>
      </c>
      <c r="V212" s="152">
        <v>0.08</v>
      </c>
      <c r="W212" s="152">
        <f t="shared" si="21"/>
        <v>14</v>
      </c>
      <c r="X212" s="152">
        <v>0.0006875</v>
      </c>
      <c r="Y212" s="152">
        <f t="shared" si="22"/>
        <v>0.12031249999999999</v>
      </c>
      <c r="Z212" s="152">
        <v>0</v>
      </c>
      <c r="AA212" s="153">
        <f t="shared" si="23"/>
        <v>0</v>
      </c>
      <c r="AR212" s="19" t="s">
        <v>178</v>
      </c>
      <c r="AT212" s="19" t="s">
        <v>174</v>
      </c>
      <c r="AU212" s="19" t="s">
        <v>89</v>
      </c>
      <c r="AY212" s="19" t="s">
        <v>173</v>
      </c>
      <c r="BE212" s="154">
        <f t="shared" si="24"/>
        <v>0</v>
      </c>
      <c r="BF212" s="154">
        <f t="shared" si="25"/>
        <v>0</v>
      </c>
      <c r="BG212" s="154">
        <f t="shared" si="26"/>
        <v>0</v>
      </c>
      <c r="BH212" s="154">
        <f t="shared" si="27"/>
        <v>0</v>
      </c>
      <c r="BI212" s="154">
        <f t="shared" si="28"/>
        <v>0</v>
      </c>
      <c r="BJ212" s="19" t="s">
        <v>83</v>
      </c>
      <c r="BK212" s="154">
        <f t="shared" si="29"/>
        <v>0</v>
      </c>
      <c r="BL212" s="19" t="s">
        <v>178</v>
      </c>
      <c r="BM212" s="19" t="s">
        <v>488</v>
      </c>
    </row>
    <row r="213" spans="2:65" s="1" customFormat="1" ht="38.25" customHeight="1">
      <c r="B213" s="145"/>
      <c r="C213" s="146" t="s">
        <v>489</v>
      </c>
      <c r="D213" s="146" t="s">
        <v>174</v>
      </c>
      <c r="E213" s="147" t="s">
        <v>490</v>
      </c>
      <c r="F213" s="209" t="s">
        <v>491</v>
      </c>
      <c r="G213" s="209"/>
      <c r="H213" s="209"/>
      <c r="I213" s="209"/>
      <c r="J213" s="148" t="s">
        <v>209</v>
      </c>
      <c r="K213" s="149">
        <v>295</v>
      </c>
      <c r="L213" s="203"/>
      <c r="M213" s="203"/>
      <c r="N213" s="203">
        <f t="shared" si="20"/>
        <v>0</v>
      </c>
      <c r="O213" s="203"/>
      <c r="P213" s="203"/>
      <c r="Q213" s="203"/>
      <c r="R213" s="150"/>
      <c r="T213" s="151" t="s">
        <v>5</v>
      </c>
      <c r="U213" s="41" t="s">
        <v>43</v>
      </c>
      <c r="V213" s="152">
        <v>0.186</v>
      </c>
      <c r="W213" s="152">
        <f t="shared" si="21"/>
        <v>54.87</v>
      </c>
      <c r="X213" s="152">
        <v>0.000605063</v>
      </c>
      <c r="Y213" s="152">
        <f t="shared" si="22"/>
        <v>0.17849358499999998</v>
      </c>
      <c r="Z213" s="152">
        <v>0</v>
      </c>
      <c r="AA213" s="153">
        <f t="shared" si="23"/>
        <v>0</v>
      </c>
      <c r="AR213" s="19" t="s">
        <v>178</v>
      </c>
      <c r="AT213" s="19" t="s">
        <v>174</v>
      </c>
      <c r="AU213" s="19" t="s">
        <v>89</v>
      </c>
      <c r="AY213" s="19" t="s">
        <v>173</v>
      </c>
      <c r="BE213" s="154">
        <f t="shared" si="24"/>
        <v>0</v>
      </c>
      <c r="BF213" s="154">
        <f t="shared" si="25"/>
        <v>0</v>
      </c>
      <c r="BG213" s="154">
        <f t="shared" si="26"/>
        <v>0</v>
      </c>
      <c r="BH213" s="154">
        <f t="shared" si="27"/>
        <v>0</v>
      </c>
      <c r="BI213" s="154">
        <f t="shared" si="28"/>
        <v>0</v>
      </c>
      <c r="BJ213" s="19" t="s">
        <v>83</v>
      </c>
      <c r="BK213" s="154">
        <f t="shared" si="29"/>
        <v>0</v>
      </c>
      <c r="BL213" s="19" t="s">
        <v>178</v>
      </c>
      <c r="BM213" s="19" t="s">
        <v>492</v>
      </c>
    </row>
    <row r="214" spans="2:65" s="1" customFormat="1" ht="25.5" customHeight="1">
      <c r="B214" s="145"/>
      <c r="C214" s="146" t="s">
        <v>493</v>
      </c>
      <c r="D214" s="146" t="s">
        <v>174</v>
      </c>
      <c r="E214" s="147" t="s">
        <v>494</v>
      </c>
      <c r="F214" s="209" t="s">
        <v>495</v>
      </c>
      <c r="G214" s="209"/>
      <c r="H214" s="209"/>
      <c r="I214" s="209"/>
      <c r="J214" s="148" t="s">
        <v>209</v>
      </c>
      <c r="K214" s="149">
        <v>300</v>
      </c>
      <c r="L214" s="203"/>
      <c r="M214" s="203"/>
      <c r="N214" s="203">
        <f t="shared" si="20"/>
        <v>0</v>
      </c>
      <c r="O214" s="203"/>
      <c r="P214" s="203"/>
      <c r="Q214" s="203"/>
      <c r="R214" s="150"/>
      <c r="T214" s="151" t="s">
        <v>5</v>
      </c>
      <c r="U214" s="41" t="s">
        <v>43</v>
      </c>
      <c r="V214" s="152">
        <v>0.307</v>
      </c>
      <c r="W214" s="152">
        <f t="shared" si="21"/>
        <v>92.1</v>
      </c>
      <c r="X214" s="152">
        <v>4.081E-06</v>
      </c>
      <c r="Y214" s="152">
        <f t="shared" si="22"/>
        <v>0.0012243000000000002</v>
      </c>
      <c r="Z214" s="152">
        <v>0</v>
      </c>
      <c r="AA214" s="153">
        <f t="shared" si="23"/>
        <v>0</v>
      </c>
      <c r="AR214" s="19" t="s">
        <v>178</v>
      </c>
      <c r="AT214" s="19" t="s">
        <v>174</v>
      </c>
      <c r="AU214" s="19" t="s">
        <v>89</v>
      </c>
      <c r="AY214" s="19" t="s">
        <v>173</v>
      </c>
      <c r="BE214" s="154">
        <f t="shared" si="24"/>
        <v>0</v>
      </c>
      <c r="BF214" s="154">
        <f t="shared" si="25"/>
        <v>0</v>
      </c>
      <c r="BG214" s="154">
        <f t="shared" si="26"/>
        <v>0</v>
      </c>
      <c r="BH214" s="154">
        <f t="shared" si="27"/>
        <v>0</v>
      </c>
      <c r="BI214" s="154">
        <f t="shared" si="28"/>
        <v>0</v>
      </c>
      <c r="BJ214" s="19" t="s">
        <v>83</v>
      </c>
      <c r="BK214" s="154">
        <f t="shared" si="29"/>
        <v>0</v>
      </c>
      <c r="BL214" s="19" t="s">
        <v>178</v>
      </c>
      <c r="BM214" s="19" t="s">
        <v>496</v>
      </c>
    </row>
    <row r="215" spans="2:65" s="1" customFormat="1" ht="25.5" customHeight="1">
      <c r="B215" s="145"/>
      <c r="C215" s="146" t="s">
        <v>497</v>
      </c>
      <c r="D215" s="146" t="s">
        <v>174</v>
      </c>
      <c r="E215" s="147" t="s">
        <v>498</v>
      </c>
      <c r="F215" s="209" t="s">
        <v>499</v>
      </c>
      <c r="G215" s="209"/>
      <c r="H215" s="209"/>
      <c r="I215" s="209"/>
      <c r="J215" s="148" t="s">
        <v>214</v>
      </c>
      <c r="K215" s="149">
        <v>10.5</v>
      </c>
      <c r="L215" s="203"/>
      <c r="M215" s="203"/>
      <c r="N215" s="203">
        <f t="shared" si="20"/>
        <v>0</v>
      </c>
      <c r="O215" s="203"/>
      <c r="P215" s="203"/>
      <c r="Q215" s="203"/>
      <c r="R215" s="150"/>
      <c r="T215" s="151" t="s">
        <v>5</v>
      </c>
      <c r="U215" s="41" t="s">
        <v>43</v>
      </c>
      <c r="V215" s="152">
        <v>1.701</v>
      </c>
      <c r="W215" s="152">
        <f t="shared" si="21"/>
        <v>17.860500000000002</v>
      </c>
      <c r="X215" s="152">
        <v>0</v>
      </c>
      <c r="Y215" s="152">
        <f t="shared" si="22"/>
        <v>0</v>
      </c>
      <c r="Z215" s="152">
        <v>1.95</v>
      </c>
      <c r="AA215" s="153">
        <f t="shared" si="23"/>
        <v>20.474999999999998</v>
      </c>
      <c r="AR215" s="19" t="s">
        <v>178</v>
      </c>
      <c r="AT215" s="19" t="s">
        <v>174</v>
      </c>
      <c r="AU215" s="19" t="s">
        <v>89</v>
      </c>
      <c r="AY215" s="19" t="s">
        <v>173</v>
      </c>
      <c r="BE215" s="154">
        <f t="shared" si="24"/>
        <v>0</v>
      </c>
      <c r="BF215" s="154">
        <f t="shared" si="25"/>
        <v>0</v>
      </c>
      <c r="BG215" s="154">
        <f t="shared" si="26"/>
        <v>0</v>
      </c>
      <c r="BH215" s="154">
        <f t="shared" si="27"/>
        <v>0</v>
      </c>
      <c r="BI215" s="154">
        <f t="shared" si="28"/>
        <v>0</v>
      </c>
      <c r="BJ215" s="19" t="s">
        <v>83</v>
      </c>
      <c r="BK215" s="154">
        <f t="shared" si="29"/>
        <v>0</v>
      </c>
      <c r="BL215" s="19" t="s">
        <v>178</v>
      </c>
      <c r="BM215" s="19" t="s">
        <v>500</v>
      </c>
    </row>
    <row r="216" spans="2:65" s="1" customFormat="1" ht="16.5" customHeight="1">
      <c r="B216" s="145"/>
      <c r="C216" s="146" t="s">
        <v>501</v>
      </c>
      <c r="D216" s="146" t="s">
        <v>174</v>
      </c>
      <c r="E216" s="147" t="s">
        <v>502</v>
      </c>
      <c r="F216" s="209" t="s">
        <v>503</v>
      </c>
      <c r="G216" s="209"/>
      <c r="H216" s="209"/>
      <c r="I216" s="209"/>
      <c r="J216" s="148" t="s">
        <v>257</v>
      </c>
      <c r="K216" s="149">
        <v>1</v>
      </c>
      <c r="L216" s="203"/>
      <c r="M216" s="203"/>
      <c r="N216" s="203">
        <f t="shared" si="20"/>
        <v>0</v>
      </c>
      <c r="O216" s="203"/>
      <c r="P216" s="203"/>
      <c r="Q216" s="203"/>
      <c r="R216" s="150"/>
      <c r="T216" s="151" t="s">
        <v>5</v>
      </c>
      <c r="U216" s="41" t="s">
        <v>43</v>
      </c>
      <c r="V216" s="152">
        <v>0.8</v>
      </c>
      <c r="W216" s="152">
        <f t="shared" si="21"/>
        <v>0.8</v>
      </c>
      <c r="X216" s="152">
        <v>0</v>
      </c>
      <c r="Y216" s="152">
        <f t="shared" si="22"/>
        <v>0</v>
      </c>
      <c r="Z216" s="152">
        <v>0.482</v>
      </c>
      <c r="AA216" s="153">
        <f t="shared" si="23"/>
        <v>0.482</v>
      </c>
      <c r="AR216" s="19" t="s">
        <v>178</v>
      </c>
      <c r="AT216" s="19" t="s">
        <v>174</v>
      </c>
      <c r="AU216" s="19" t="s">
        <v>89</v>
      </c>
      <c r="AY216" s="19" t="s">
        <v>173</v>
      </c>
      <c r="BE216" s="154">
        <f t="shared" si="24"/>
        <v>0</v>
      </c>
      <c r="BF216" s="154">
        <f t="shared" si="25"/>
        <v>0</v>
      </c>
      <c r="BG216" s="154">
        <f t="shared" si="26"/>
        <v>0</v>
      </c>
      <c r="BH216" s="154">
        <f t="shared" si="27"/>
        <v>0</v>
      </c>
      <c r="BI216" s="154">
        <f t="shared" si="28"/>
        <v>0</v>
      </c>
      <c r="BJ216" s="19" t="s">
        <v>83</v>
      </c>
      <c r="BK216" s="154">
        <f t="shared" si="29"/>
        <v>0</v>
      </c>
      <c r="BL216" s="19" t="s">
        <v>178</v>
      </c>
      <c r="BM216" s="19" t="s">
        <v>504</v>
      </c>
    </row>
    <row r="217" spans="2:65" s="1" customFormat="1" ht="38.25" customHeight="1">
      <c r="B217" s="145"/>
      <c r="C217" s="146" t="s">
        <v>505</v>
      </c>
      <c r="D217" s="146" t="s">
        <v>174</v>
      </c>
      <c r="E217" s="147" t="s">
        <v>506</v>
      </c>
      <c r="F217" s="209" t="s">
        <v>507</v>
      </c>
      <c r="G217" s="209"/>
      <c r="H217" s="209"/>
      <c r="I217" s="209"/>
      <c r="J217" s="148" t="s">
        <v>257</v>
      </c>
      <c r="K217" s="149">
        <v>11</v>
      </c>
      <c r="L217" s="203"/>
      <c r="M217" s="203"/>
      <c r="N217" s="203">
        <f t="shared" si="20"/>
        <v>0</v>
      </c>
      <c r="O217" s="203"/>
      <c r="P217" s="203"/>
      <c r="Q217" s="203"/>
      <c r="R217" s="150"/>
      <c r="T217" s="151" t="s">
        <v>5</v>
      </c>
      <c r="U217" s="41" t="s">
        <v>43</v>
      </c>
      <c r="V217" s="152">
        <v>0.557</v>
      </c>
      <c r="W217" s="152">
        <f t="shared" si="21"/>
        <v>6.127000000000001</v>
      </c>
      <c r="X217" s="152">
        <v>0</v>
      </c>
      <c r="Y217" s="152">
        <f t="shared" si="22"/>
        <v>0</v>
      </c>
      <c r="Z217" s="152">
        <v>0.082</v>
      </c>
      <c r="AA217" s="153">
        <f t="shared" si="23"/>
        <v>0.902</v>
      </c>
      <c r="AR217" s="19" t="s">
        <v>178</v>
      </c>
      <c r="AT217" s="19" t="s">
        <v>174</v>
      </c>
      <c r="AU217" s="19" t="s">
        <v>89</v>
      </c>
      <c r="AY217" s="19" t="s">
        <v>173</v>
      </c>
      <c r="BE217" s="154">
        <f t="shared" si="24"/>
        <v>0</v>
      </c>
      <c r="BF217" s="154">
        <f t="shared" si="25"/>
        <v>0</v>
      </c>
      <c r="BG217" s="154">
        <f t="shared" si="26"/>
        <v>0</v>
      </c>
      <c r="BH217" s="154">
        <f t="shared" si="27"/>
        <v>0</v>
      </c>
      <c r="BI217" s="154">
        <f t="shared" si="28"/>
        <v>0</v>
      </c>
      <c r="BJ217" s="19" t="s">
        <v>83</v>
      </c>
      <c r="BK217" s="154">
        <f t="shared" si="29"/>
        <v>0</v>
      </c>
      <c r="BL217" s="19" t="s">
        <v>178</v>
      </c>
      <c r="BM217" s="19" t="s">
        <v>508</v>
      </c>
    </row>
    <row r="218" spans="2:63" s="10" customFormat="1" ht="29.85" customHeight="1">
      <c r="B218" s="134"/>
      <c r="C218" s="135"/>
      <c r="D218" s="144" t="s">
        <v>151</v>
      </c>
      <c r="E218" s="144"/>
      <c r="F218" s="144"/>
      <c r="G218" s="144"/>
      <c r="H218" s="144"/>
      <c r="I218" s="144"/>
      <c r="J218" s="144"/>
      <c r="K218" s="144"/>
      <c r="L218" s="144"/>
      <c r="M218" s="144"/>
      <c r="N218" s="204">
        <f>BK218</f>
        <v>0</v>
      </c>
      <c r="O218" s="205"/>
      <c r="P218" s="205"/>
      <c r="Q218" s="205"/>
      <c r="R218" s="137"/>
      <c r="T218" s="138"/>
      <c r="U218" s="135"/>
      <c r="V218" s="135"/>
      <c r="W218" s="139">
        <f>SUM(W219:W226)</f>
        <v>21.301138</v>
      </c>
      <c r="X218" s="135"/>
      <c r="Y218" s="139">
        <f>SUM(Y219:Y226)</f>
        <v>0</v>
      </c>
      <c r="Z218" s="135"/>
      <c r="AA218" s="140">
        <f>SUM(AA219:AA226)</f>
        <v>0</v>
      </c>
      <c r="AR218" s="141" t="s">
        <v>83</v>
      </c>
      <c r="AT218" s="142" t="s">
        <v>77</v>
      </c>
      <c r="AU218" s="142" t="s">
        <v>83</v>
      </c>
      <c r="AY218" s="141" t="s">
        <v>173</v>
      </c>
      <c r="BK218" s="143">
        <f>SUM(BK219:BK226)</f>
        <v>0</v>
      </c>
    </row>
    <row r="219" spans="2:65" s="1" customFormat="1" ht="25.5" customHeight="1">
      <c r="B219" s="145"/>
      <c r="C219" s="146" t="s">
        <v>509</v>
      </c>
      <c r="D219" s="146" t="s">
        <v>174</v>
      </c>
      <c r="E219" s="147" t="s">
        <v>510</v>
      </c>
      <c r="F219" s="209" t="s">
        <v>511</v>
      </c>
      <c r="G219" s="209"/>
      <c r="H219" s="209"/>
      <c r="I219" s="209"/>
      <c r="J219" s="148" t="s">
        <v>238</v>
      </c>
      <c r="K219" s="149">
        <v>367.261</v>
      </c>
      <c r="L219" s="203"/>
      <c r="M219" s="203"/>
      <c r="N219" s="203">
        <f aca="true" t="shared" si="30" ref="N219:N226">ROUND(L219*K219,2)</f>
        <v>0</v>
      </c>
      <c r="O219" s="203"/>
      <c r="P219" s="203"/>
      <c r="Q219" s="203"/>
      <c r="R219" s="150"/>
      <c r="T219" s="151" t="s">
        <v>5</v>
      </c>
      <c r="U219" s="41" t="s">
        <v>43</v>
      </c>
      <c r="V219" s="152">
        <v>0.03</v>
      </c>
      <c r="W219" s="152">
        <f aca="true" t="shared" si="31" ref="W219:W226">V219*K219</f>
        <v>11.01783</v>
      </c>
      <c r="X219" s="152">
        <v>0</v>
      </c>
      <c r="Y219" s="152">
        <f aca="true" t="shared" si="32" ref="Y219:Y226">X219*K219</f>
        <v>0</v>
      </c>
      <c r="Z219" s="152">
        <v>0</v>
      </c>
      <c r="AA219" s="153">
        <f aca="true" t="shared" si="33" ref="AA219:AA226">Z219*K219</f>
        <v>0</v>
      </c>
      <c r="AR219" s="19" t="s">
        <v>178</v>
      </c>
      <c r="AT219" s="19" t="s">
        <v>174</v>
      </c>
      <c r="AU219" s="19" t="s">
        <v>89</v>
      </c>
      <c r="AY219" s="19" t="s">
        <v>173</v>
      </c>
      <c r="BE219" s="154">
        <f aca="true" t="shared" si="34" ref="BE219:BE226">IF(U219="základní",N219,0)</f>
        <v>0</v>
      </c>
      <c r="BF219" s="154">
        <f aca="true" t="shared" si="35" ref="BF219:BF226">IF(U219="snížená",N219,0)</f>
        <v>0</v>
      </c>
      <c r="BG219" s="154">
        <f aca="true" t="shared" si="36" ref="BG219:BG226">IF(U219="zákl. přenesená",N219,0)</f>
        <v>0</v>
      </c>
      <c r="BH219" s="154">
        <f aca="true" t="shared" si="37" ref="BH219:BH226">IF(U219="sníž. přenesená",N219,0)</f>
        <v>0</v>
      </c>
      <c r="BI219" s="154">
        <f aca="true" t="shared" si="38" ref="BI219:BI226">IF(U219="nulová",N219,0)</f>
        <v>0</v>
      </c>
      <c r="BJ219" s="19" t="s">
        <v>83</v>
      </c>
      <c r="BK219" s="154">
        <f aca="true" t="shared" si="39" ref="BK219:BK226">ROUND(L219*K219,2)</f>
        <v>0</v>
      </c>
      <c r="BL219" s="19" t="s">
        <v>178</v>
      </c>
      <c r="BM219" s="19" t="s">
        <v>512</v>
      </c>
    </row>
    <row r="220" spans="2:65" s="1" customFormat="1" ht="25.5" customHeight="1">
      <c r="B220" s="145"/>
      <c r="C220" s="146" t="s">
        <v>513</v>
      </c>
      <c r="D220" s="146" t="s">
        <v>174</v>
      </c>
      <c r="E220" s="147" t="s">
        <v>514</v>
      </c>
      <c r="F220" s="209" t="s">
        <v>515</v>
      </c>
      <c r="G220" s="209"/>
      <c r="H220" s="209"/>
      <c r="I220" s="209"/>
      <c r="J220" s="148" t="s">
        <v>238</v>
      </c>
      <c r="K220" s="149">
        <v>5141.654</v>
      </c>
      <c r="L220" s="203"/>
      <c r="M220" s="203"/>
      <c r="N220" s="203">
        <f t="shared" si="30"/>
        <v>0</v>
      </c>
      <c r="O220" s="203"/>
      <c r="P220" s="203"/>
      <c r="Q220" s="203"/>
      <c r="R220" s="150"/>
      <c r="T220" s="151" t="s">
        <v>5</v>
      </c>
      <c r="U220" s="41" t="s">
        <v>43</v>
      </c>
      <c r="V220" s="152">
        <v>0.002</v>
      </c>
      <c r="W220" s="152">
        <f t="shared" si="31"/>
        <v>10.283308000000002</v>
      </c>
      <c r="X220" s="152">
        <v>0</v>
      </c>
      <c r="Y220" s="152">
        <f t="shared" si="32"/>
        <v>0</v>
      </c>
      <c r="Z220" s="152">
        <v>0</v>
      </c>
      <c r="AA220" s="153">
        <f t="shared" si="33"/>
        <v>0</v>
      </c>
      <c r="AR220" s="19" t="s">
        <v>178</v>
      </c>
      <c r="AT220" s="19" t="s">
        <v>174</v>
      </c>
      <c r="AU220" s="19" t="s">
        <v>89</v>
      </c>
      <c r="AY220" s="19" t="s">
        <v>173</v>
      </c>
      <c r="BE220" s="154">
        <f t="shared" si="34"/>
        <v>0</v>
      </c>
      <c r="BF220" s="154">
        <f t="shared" si="35"/>
        <v>0</v>
      </c>
      <c r="BG220" s="154">
        <f t="shared" si="36"/>
        <v>0</v>
      </c>
      <c r="BH220" s="154">
        <f t="shared" si="37"/>
        <v>0</v>
      </c>
      <c r="BI220" s="154">
        <f t="shared" si="38"/>
        <v>0</v>
      </c>
      <c r="BJ220" s="19" t="s">
        <v>83</v>
      </c>
      <c r="BK220" s="154">
        <f t="shared" si="39"/>
        <v>0</v>
      </c>
      <c r="BL220" s="19" t="s">
        <v>178</v>
      </c>
      <c r="BM220" s="19" t="s">
        <v>516</v>
      </c>
    </row>
    <row r="221" spans="2:65" s="1" customFormat="1" ht="25.5" customHeight="1">
      <c r="B221" s="145"/>
      <c r="C221" s="146" t="s">
        <v>517</v>
      </c>
      <c r="D221" s="146" t="s">
        <v>174</v>
      </c>
      <c r="E221" s="147" t="s">
        <v>518</v>
      </c>
      <c r="F221" s="209" t="s">
        <v>519</v>
      </c>
      <c r="G221" s="209"/>
      <c r="H221" s="209"/>
      <c r="I221" s="209"/>
      <c r="J221" s="148" t="s">
        <v>238</v>
      </c>
      <c r="K221" s="149">
        <v>165.059</v>
      </c>
      <c r="L221" s="203"/>
      <c r="M221" s="203"/>
      <c r="N221" s="203">
        <f t="shared" si="30"/>
        <v>0</v>
      </c>
      <c r="O221" s="203"/>
      <c r="P221" s="203"/>
      <c r="Q221" s="203"/>
      <c r="R221" s="150"/>
      <c r="T221" s="151" t="s">
        <v>5</v>
      </c>
      <c r="U221" s="41" t="s">
        <v>43</v>
      </c>
      <c r="V221" s="152">
        <v>0</v>
      </c>
      <c r="W221" s="152">
        <f t="shared" si="31"/>
        <v>0</v>
      </c>
      <c r="X221" s="152">
        <v>0</v>
      </c>
      <c r="Y221" s="152">
        <f t="shared" si="32"/>
        <v>0</v>
      </c>
      <c r="Z221" s="152">
        <v>0</v>
      </c>
      <c r="AA221" s="153">
        <f t="shared" si="33"/>
        <v>0</v>
      </c>
      <c r="AR221" s="19" t="s">
        <v>178</v>
      </c>
      <c r="AT221" s="19" t="s">
        <v>174</v>
      </c>
      <c r="AU221" s="19" t="s">
        <v>89</v>
      </c>
      <c r="AY221" s="19" t="s">
        <v>173</v>
      </c>
      <c r="BE221" s="154">
        <f t="shared" si="34"/>
        <v>0</v>
      </c>
      <c r="BF221" s="154">
        <f t="shared" si="35"/>
        <v>0</v>
      </c>
      <c r="BG221" s="154">
        <f t="shared" si="36"/>
        <v>0</v>
      </c>
      <c r="BH221" s="154">
        <f t="shared" si="37"/>
        <v>0</v>
      </c>
      <c r="BI221" s="154">
        <f t="shared" si="38"/>
        <v>0</v>
      </c>
      <c r="BJ221" s="19" t="s">
        <v>83</v>
      </c>
      <c r="BK221" s="154">
        <f t="shared" si="39"/>
        <v>0</v>
      </c>
      <c r="BL221" s="19" t="s">
        <v>178</v>
      </c>
      <c r="BM221" s="19" t="s">
        <v>520</v>
      </c>
    </row>
    <row r="222" spans="2:65" s="1" customFormat="1" ht="25.5" customHeight="1">
      <c r="B222" s="145"/>
      <c r="C222" s="146" t="s">
        <v>521</v>
      </c>
      <c r="D222" s="146" t="s">
        <v>174</v>
      </c>
      <c r="E222" s="147" t="s">
        <v>522</v>
      </c>
      <c r="F222" s="209" t="s">
        <v>523</v>
      </c>
      <c r="G222" s="209"/>
      <c r="H222" s="209"/>
      <c r="I222" s="209"/>
      <c r="J222" s="148" t="s">
        <v>238</v>
      </c>
      <c r="K222" s="149">
        <v>3.617</v>
      </c>
      <c r="L222" s="203"/>
      <c r="M222" s="203"/>
      <c r="N222" s="203">
        <f t="shared" si="30"/>
        <v>0</v>
      </c>
      <c r="O222" s="203"/>
      <c r="P222" s="203"/>
      <c r="Q222" s="203"/>
      <c r="R222" s="150"/>
      <c r="T222" s="151" t="s">
        <v>5</v>
      </c>
      <c r="U222" s="41" t="s">
        <v>43</v>
      </c>
      <c r="V222" s="152">
        <v>0</v>
      </c>
      <c r="W222" s="152">
        <f t="shared" si="31"/>
        <v>0</v>
      </c>
      <c r="X222" s="152">
        <v>0</v>
      </c>
      <c r="Y222" s="152">
        <f t="shared" si="32"/>
        <v>0</v>
      </c>
      <c r="Z222" s="152">
        <v>0</v>
      </c>
      <c r="AA222" s="153">
        <f t="shared" si="33"/>
        <v>0</v>
      </c>
      <c r="AR222" s="19" t="s">
        <v>178</v>
      </c>
      <c r="AT222" s="19" t="s">
        <v>174</v>
      </c>
      <c r="AU222" s="19" t="s">
        <v>89</v>
      </c>
      <c r="AY222" s="19" t="s">
        <v>173</v>
      </c>
      <c r="BE222" s="154">
        <f t="shared" si="34"/>
        <v>0</v>
      </c>
      <c r="BF222" s="154">
        <f t="shared" si="35"/>
        <v>0</v>
      </c>
      <c r="BG222" s="154">
        <f t="shared" si="36"/>
        <v>0</v>
      </c>
      <c r="BH222" s="154">
        <f t="shared" si="37"/>
        <v>0</v>
      </c>
      <c r="BI222" s="154">
        <f t="shared" si="38"/>
        <v>0</v>
      </c>
      <c r="BJ222" s="19" t="s">
        <v>83</v>
      </c>
      <c r="BK222" s="154">
        <f t="shared" si="39"/>
        <v>0</v>
      </c>
      <c r="BL222" s="19" t="s">
        <v>178</v>
      </c>
      <c r="BM222" s="19" t="s">
        <v>524</v>
      </c>
    </row>
    <row r="223" spans="2:65" s="1" customFormat="1" ht="25.5" customHeight="1">
      <c r="B223" s="145"/>
      <c r="C223" s="146" t="s">
        <v>525</v>
      </c>
      <c r="D223" s="146" t="s">
        <v>174</v>
      </c>
      <c r="E223" s="147" t="s">
        <v>526</v>
      </c>
      <c r="F223" s="209" t="s">
        <v>527</v>
      </c>
      <c r="G223" s="209"/>
      <c r="H223" s="209"/>
      <c r="I223" s="209"/>
      <c r="J223" s="148" t="s">
        <v>238</v>
      </c>
      <c r="K223" s="149">
        <v>172.01</v>
      </c>
      <c r="L223" s="203"/>
      <c r="M223" s="203"/>
      <c r="N223" s="203">
        <f t="shared" si="30"/>
        <v>0</v>
      </c>
      <c r="O223" s="203"/>
      <c r="P223" s="203"/>
      <c r="Q223" s="203"/>
      <c r="R223" s="150"/>
      <c r="T223" s="151" t="s">
        <v>5</v>
      </c>
      <c r="U223" s="41" t="s">
        <v>43</v>
      </c>
      <c r="V223" s="152">
        <v>0</v>
      </c>
      <c r="W223" s="152">
        <f t="shared" si="31"/>
        <v>0</v>
      </c>
      <c r="X223" s="152">
        <v>0</v>
      </c>
      <c r="Y223" s="152">
        <f t="shared" si="32"/>
        <v>0</v>
      </c>
      <c r="Z223" s="152">
        <v>0</v>
      </c>
      <c r="AA223" s="153">
        <f t="shared" si="33"/>
        <v>0</v>
      </c>
      <c r="AR223" s="19" t="s">
        <v>178</v>
      </c>
      <c r="AT223" s="19" t="s">
        <v>174</v>
      </c>
      <c r="AU223" s="19" t="s">
        <v>89</v>
      </c>
      <c r="AY223" s="19" t="s">
        <v>173</v>
      </c>
      <c r="BE223" s="154">
        <f t="shared" si="34"/>
        <v>0</v>
      </c>
      <c r="BF223" s="154">
        <f t="shared" si="35"/>
        <v>0</v>
      </c>
      <c r="BG223" s="154">
        <f t="shared" si="36"/>
        <v>0</v>
      </c>
      <c r="BH223" s="154">
        <f t="shared" si="37"/>
        <v>0</v>
      </c>
      <c r="BI223" s="154">
        <f t="shared" si="38"/>
        <v>0</v>
      </c>
      <c r="BJ223" s="19" t="s">
        <v>83</v>
      </c>
      <c r="BK223" s="154">
        <f t="shared" si="39"/>
        <v>0</v>
      </c>
      <c r="BL223" s="19" t="s">
        <v>178</v>
      </c>
      <c r="BM223" s="19" t="s">
        <v>528</v>
      </c>
    </row>
    <row r="224" spans="2:65" s="1" customFormat="1" ht="25.5" customHeight="1">
      <c r="B224" s="145"/>
      <c r="C224" s="146" t="s">
        <v>529</v>
      </c>
      <c r="D224" s="146" t="s">
        <v>174</v>
      </c>
      <c r="E224" s="147" t="s">
        <v>530</v>
      </c>
      <c r="F224" s="209" t="s">
        <v>531</v>
      </c>
      <c r="G224" s="209"/>
      <c r="H224" s="209"/>
      <c r="I224" s="209"/>
      <c r="J224" s="148" t="s">
        <v>238</v>
      </c>
      <c r="K224" s="149">
        <v>5.95</v>
      </c>
      <c r="L224" s="203"/>
      <c r="M224" s="203"/>
      <c r="N224" s="203">
        <f t="shared" si="30"/>
        <v>0</v>
      </c>
      <c r="O224" s="203"/>
      <c r="P224" s="203"/>
      <c r="Q224" s="203"/>
      <c r="R224" s="150"/>
      <c r="T224" s="151" t="s">
        <v>5</v>
      </c>
      <c r="U224" s="41" t="s">
        <v>43</v>
      </c>
      <c r="V224" s="152">
        <v>0</v>
      </c>
      <c r="W224" s="152">
        <f t="shared" si="31"/>
        <v>0</v>
      </c>
      <c r="X224" s="152">
        <v>0</v>
      </c>
      <c r="Y224" s="152">
        <f t="shared" si="32"/>
        <v>0</v>
      </c>
      <c r="Z224" s="152">
        <v>0</v>
      </c>
      <c r="AA224" s="153">
        <f t="shared" si="33"/>
        <v>0</v>
      </c>
      <c r="AR224" s="19" t="s">
        <v>178</v>
      </c>
      <c r="AT224" s="19" t="s">
        <v>174</v>
      </c>
      <c r="AU224" s="19" t="s">
        <v>89</v>
      </c>
      <c r="AY224" s="19" t="s">
        <v>173</v>
      </c>
      <c r="BE224" s="154">
        <f t="shared" si="34"/>
        <v>0</v>
      </c>
      <c r="BF224" s="154">
        <f t="shared" si="35"/>
        <v>0</v>
      </c>
      <c r="BG224" s="154">
        <f t="shared" si="36"/>
        <v>0</v>
      </c>
      <c r="BH224" s="154">
        <f t="shared" si="37"/>
        <v>0</v>
      </c>
      <c r="BI224" s="154">
        <f t="shared" si="38"/>
        <v>0</v>
      </c>
      <c r="BJ224" s="19" t="s">
        <v>83</v>
      </c>
      <c r="BK224" s="154">
        <f t="shared" si="39"/>
        <v>0</v>
      </c>
      <c r="BL224" s="19" t="s">
        <v>178</v>
      </c>
      <c r="BM224" s="19" t="s">
        <v>532</v>
      </c>
    </row>
    <row r="225" spans="2:65" s="1" customFormat="1" ht="25.5" customHeight="1">
      <c r="B225" s="145"/>
      <c r="C225" s="146" t="s">
        <v>533</v>
      </c>
      <c r="D225" s="146" t="s">
        <v>174</v>
      </c>
      <c r="E225" s="147" t="s">
        <v>534</v>
      </c>
      <c r="F225" s="209" t="s">
        <v>535</v>
      </c>
      <c r="G225" s="209"/>
      <c r="H225" s="209"/>
      <c r="I225" s="209"/>
      <c r="J225" s="148" t="s">
        <v>238</v>
      </c>
      <c r="K225" s="149">
        <v>20.475</v>
      </c>
      <c r="L225" s="203"/>
      <c r="M225" s="203"/>
      <c r="N225" s="203">
        <f t="shared" si="30"/>
        <v>0</v>
      </c>
      <c r="O225" s="203"/>
      <c r="P225" s="203"/>
      <c r="Q225" s="203"/>
      <c r="R225" s="150"/>
      <c r="T225" s="151" t="s">
        <v>5</v>
      </c>
      <c r="U225" s="41" t="s">
        <v>43</v>
      </c>
      <c r="V225" s="152">
        <v>0</v>
      </c>
      <c r="W225" s="152">
        <f t="shared" si="31"/>
        <v>0</v>
      </c>
      <c r="X225" s="152">
        <v>0</v>
      </c>
      <c r="Y225" s="152">
        <f t="shared" si="32"/>
        <v>0</v>
      </c>
      <c r="Z225" s="152">
        <v>0</v>
      </c>
      <c r="AA225" s="153">
        <f t="shared" si="33"/>
        <v>0</v>
      </c>
      <c r="AR225" s="19" t="s">
        <v>178</v>
      </c>
      <c r="AT225" s="19" t="s">
        <v>174</v>
      </c>
      <c r="AU225" s="19" t="s">
        <v>89</v>
      </c>
      <c r="AY225" s="19" t="s">
        <v>173</v>
      </c>
      <c r="BE225" s="154">
        <f t="shared" si="34"/>
        <v>0</v>
      </c>
      <c r="BF225" s="154">
        <f t="shared" si="35"/>
        <v>0</v>
      </c>
      <c r="BG225" s="154">
        <f t="shared" si="36"/>
        <v>0</v>
      </c>
      <c r="BH225" s="154">
        <f t="shared" si="37"/>
        <v>0</v>
      </c>
      <c r="BI225" s="154">
        <f t="shared" si="38"/>
        <v>0</v>
      </c>
      <c r="BJ225" s="19" t="s">
        <v>83</v>
      </c>
      <c r="BK225" s="154">
        <f t="shared" si="39"/>
        <v>0</v>
      </c>
      <c r="BL225" s="19" t="s">
        <v>178</v>
      </c>
      <c r="BM225" s="19" t="s">
        <v>536</v>
      </c>
    </row>
    <row r="226" spans="2:65" s="1" customFormat="1" ht="25.5" customHeight="1">
      <c r="B226" s="145"/>
      <c r="C226" s="146" t="s">
        <v>537</v>
      </c>
      <c r="D226" s="146" t="s">
        <v>174</v>
      </c>
      <c r="E226" s="147" t="s">
        <v>538</v>
      </c>
      <c r="F226" s="209" t="s">
        <v>539</v>
      </c>
      <c r="G226" s="209"/>
      <c r="H226" s="209"/>
      <c r="I226" s="209"/>
      <c r="J226" s="148" t="s">
        <v>238</v>
      </c>
      <c r="K226" s="149">
        <v>0.15</v>
      </c>
      <c r="L226" s="203"/>
      <c r="M226" s="203"/>
      <c r="N226" s="203">
        <f t="shared" si="30"/>
        <v>0</v>
      </c>
      <c r="O226" s="203"/>
      <c r="P226" s="203"/>
      <c r="Q226" s="203"/>
      <c r="R226" s="150"/>
      <c r="T226" s="151" t="s">
        <v>5</v>
      </c>
      <c r="U226" s="41" t="s">
        <v>43</v>
      </c>
      <c r="V226" s="152">
        <v>0</v>
      </c>
      <c r="W226" s="152">
        <f t="shared" si="31"/>
        <v>0</v>
      </c>
      <c r="X226" s="152">
        <v>0</v>
      </c>
      <c r="Y226" s="152">
        <f t="shared" si="32"/>
        <v>0</v>
      </c>
      <c r="Z226" s="152">
        <v>0</v>
      </c>
      <c r="AA226" s="153">
        <f t="shared" si="33"/>
        <v>0</v>
      </c>
      <c r="AR226" s="19" t="s">
        <v>178</v>
      </c>
      <c r="AT226" s="19" t="s">
        <v>174</v>
      </c>
      <c r="AU226" s="19" t="s">
        <v>89</v>
      </c>
      <c r="AY226" s="19" t="s">
        <v>173</v>
      </c>
      <c r="BE226" s="154">
        <f t="shared" si="34"/>
        <v>0</v>
      </c>
      <c r="BF226" s="154">
        <f t="shared" si="35"/>
        <v>0</v>
      </c>
      <c r="BG226" s="154">
        <f t="shared" si="36"/>
        <v>0</v>
      </c>
      <c r="BH226" s="154">
        <f t="shared" si="37"/>
        <v>0</v>
      </c>
      <c r="BI226" s="154">
        <f t="shared" si="38"/>
        <v>0</v>
      </c>
      <c r="BJ226" s="19" t="s">
        <v>83</v>
      </c>
      <c r="BK226" s="154">
        <f t="shared" si="39"/>
        <v>0</v>
      </c>
      <c r="BL226" s="19" t="s">
        <v>178</v>
      </c>
      <c r="BM226" s="19" t="s">
        <v>540</v>
      </c>
    </row>
    <row r="227" spans="2:63" s="10" customFormat="1" ht="29.85" customHeight="1">
      <c r="B227" s="134"/>
      <c r="C227" s="135"/>
      <c r="D227" s="144" t="s">
        <v>152</v>
      </c>
      <c r="E227" s="144"/>
      <c r="F227" s="144"/>
      <c r="G227" s="144"/>
      <c r="H227" s="144"/>
      <c r="I227" s="144"/>
      <c r="J227" s="144"/>
      <c r="K227" s="144"/>
      <c r="L227" s="144"/>
      <c r="M227" s="144"/>
      <c r="N227" s="204">
        <f>BK227</f>
        <v>0</v>
      </c>
      <c r="O227" s="205"/>
      <c r="P227" s="205"/>
      <c r="Q227" s="205"/>
      <c r="R227" s="137"/>
      <c r="T227" s="138"/>
      <c r="U227" s="135"/>
      <c r="V227" s="135"/>
      <c r="W227" s="139">
        <f>W228</f>
        <v>478.470355</v>
      </c>
      <c r="X227" s="135"/>
      <c r="Y227" s="139">
        <f>Y228</f>
        <v>0</v>
      </c>
      <c r="Z227" s="135"/>
      <c r="AA227" s="140">
        <f>AA228</f>
        <v>0</v>
      </c>
      <c r="AR227" s="141" t="s">
        <v>83</v>
      </c>
      <c r="AT227" s="142" t="s">
        <v>77</v>
      </c>
      <c r="AU227" s="142" t="s">
        <v>83</v>
      </c>
      <c r="AY227" s="141" t="s">
        <v>173</v>
      </c>
      <c r="BK227" s="143">
        <f>BK228</f>
        <v>0</v>
      </c>
    </row>
    <row r="228" spans="2:65" s="1" customFormat="1" ht="25.5" customHeight="1">
      <c r="B228" s="145"/>
      <c r="C228" s="146" t="s">
        <v>541</v>
      </c>
      <c r="D228" s="146" t="s">
        <v>174</v>
      </c>
      <c r="E228" s="147" t="s">
        <v>542</v>
      </c>
      <c r="F228" s="209" t="s">
        <v>543</v>
      </c>
      <c r="G228" s="209"/>
      <c r="H228" s="209"/>
      <c r="I228" s="209"/>
      <c r="J228" s="148" t="s">
        <v>238</v>
      </c>
      <c r="K228" s="149">
        <v>1205.215</v>
      </c>
      <c r="L228" s="203"/>
      <c r="M228" s="203"/>
      <c r="N228" s="203">
        <f>ROUND(L228*K228,2)</f>
        <v>0</v>
      </c>
      <c r="O228" s="203"/>
      <c r="P228" s="203"/>
      <c r="Q228" s="203"/>
      <c r="R228" s="150"/>
      <c r="T228" s="151" t="s">
        <v>5</v>
      </c>
      <c r="U228" s="41" t="s">
        <v>43</v>
      </c>
      <c r="V228" s="152">
        <v>0.397</v>
      </c>
      <c r="W228" s="152">
        <f>V228*K228</f>
        <v>478.470355</v>
      </c>
      <c r="X228" s="152">
        <v>0</v>
      </c>
      <c r="Y228" s="152">
        <f>X228*K228</f>
        <v>0</v>
      </c>
      <c r="Z228" s="152">
        <v>0</v>
      </c>
      <c r="AA228" s="153">
        <f>Z228*K228</f>
        <v>0</v>
      </c>
      <c r="AR228" s="19" t="s">
        <v>178</v>
      </c>
      <c r="AT228" s="19" t="s">
        <v>174</v>
      </c>
      <c r="AU228" s="19" t="s">
        <v>89</v>
      </c>
      <c r="AY228" s="19" t="s">
        <v>173</v>
      </c>
      <c r="BE228" s="154">
        <f>IF(U228="základní",N228,0)</f>
        <v>0</v>
      </c>
      <c r="BF228" s="154">
        <f>IF(U228="snížená",N228,0)</f>
        <v>0</v>
      </c>
      <c r="BG228" s="154">
        <f>IF(U228="zákl. přenesená",N228,0)</f>
        <v>0</v>
      </c>
      <c r="BH228" s="154">
        <f>IF(U228="sníž. přenesená",N228,0)</f>
        <v>0</v>
      </c>
      <c r="BI228" s="154">
        <f>IF(U228="nulová",N228,0)</f>
        <v>0</v>
      </c>
      <c r="BJ228" s="19" t="s">
        <v>83</v>
      </c>
      <c r="BK228" s="154">
        <f>ROUND(L228*K228,2)</f>
        <v>0</v>
      </c>
      <c r="BL228" s="19" t="s">
        <v>178</v>
      </c>
      <c r="BM228" s="19" t="s">
        <v>544</v>
      </c>
    </row>
    <row r="229" spans="2:63" s="10" customFormat="1" ht="37.35" customHeight="1">
      <c r="B229" s="134"/>
      <c r="C229" s="135"/>
      <c r="D229" s="136" t="s">
        <v>153</v>
      </c>
      <c r="E229" s="136"/>
      <c r="F229" s="136"/>
      <c r="G229" s="136"/>
      <c r="H229" s="136"/>
      <c r="I229" s="136"/>
      <c r="J229" s="136"/>
      <c r="K229" s="136"/>
      <c r="L229" s="136"/>
      <c r="M229" s="136"/>
      <c r="N229" s="206">
        <f>BK229</f>
        <v>0</v>
      </c>
      <c r="O229" s="207"/>
      <c r="P229" s="207"/>
      <c r="Q229" s="207"/>
      <c r="R229" s="137"/>
      <c r="T229" s="138"/>
      <c r="U229" s="135"/>
      <c r="V229" s="135"/>
      <c r="W229" s="139">
        <f>W230+W232</f>
        <v>4.68</v>
      </c>
      <c r="X229" s="135"/>
      <c r="Y229" s="139">
        <f>Y230+Y232</f>
        <v>0</v>
      </c>
      <c r="Z229" s="135"/>
      <c r="AA229" s="140">
        <f>AA230+AA232</f>
        <v>0.2071</v>
      </c>
      <c r="AR229" s="141" t="s">
        <v>89</v>
      </c>
      <c r="AT229" s="142" t="s">
        <v>77</v>
      </c>
      <c r="AU229" s="142" t="s">
        <v>78</v>
      </c>
      <c r="AY229" s="141" t="s">
        <v>173</v>
      </c>
      <c r="BK229" s="143">
        <f>BK230+BK232</f>
        <v>0</v>
      </c>
    </row>
    <row r="230" spans="2:63" s="10" customFormat="1" ht="19.95" customHeight="1">
      <c r="B230" s="134"/>
      <c r="C230" s="135"/>
      <c r="D230" s="144" t="s">
        <v>154</v>
      </c>
      <c r="E230" s="144"/>
      <c r="F230" s="144"/>
      <c r="G230" s="144"/>
      <c r="H230" s="144"/>
      <c r="I230" s="144"/>
      <c r="J230" s="144"/>
      <c r="K230" s="144"/>
      <c r="L230" s="144"/>
      <c r="M230" s="144"/>
      <c r="N230" s="220">
        <f>BK230</f>
        <v>0</v>
      </c>
      <c r="O230" s="221"/>
      <c r="P230" s="221"/>
      <c r="Q230" s="221"/>
      <c r="R230" s="137"/>
      <c r="T230" s="138"/>
      <c r="U230" s="135"/>
      <c r="V230" s="135"/>
      <c r="W230" s="139">
        <f>W231</f>
        <v>0.8999999999999999</v>
      </c>
      <c r="X230" s="135"/>
      <c r="Y230" s="139">
        <f>Y231</f>
        <v>0</v>
      </c>
      <c r="Z230" s="135"/>
      <c r="AA230" s="140">
        <f>AA231</f>
        <v>0.15</v>
      </c>
      <c r="AR230" s="141" t="s">
        <v>89</v>
      </c>
      <c r="AT230" s="142" t="s">
        <v>77</v>
      </c>
      <c r="AU230" s="142" t="s">
        <v>83</v>
      </c>
      <c r="AY230" s="141" t="s">
        <v>173</v>
      </c>
      <c r="BK230" s="143">
        <f>BK231</f>
        <v>0</v>
      </c>
    </row>
    <row r="231" spans="2:65" s="1" customFormat="1" ht="16.5" customHeight="1">
      <c r="B231" s="145"/>
      <c r="C231" s="146" t="s">
        <v>545</v>
      </c>
      <c r="D231" s="146" t="s">
        <v>174</v>
      </c>
      <c r="E231" s="147" t="s">
        <v>546</v>
      </c>
      <c r="F231" s="209" t="s">
        <v>547</v>
      </c>
      <c r="G231" s="209"/>
      <c r="H231" s="209"/>
      <c r="I231" s="209"/>
      <c r="J231" s="148" t="s">
        <v>177</v>
      </c>
      <c r="K231" s="149">
        <v>10</v>
      </c>
      <c r="L231" s="203"/>
      <c r="M231" s="203"/>
      <c r="N231" s="203">
        <f>ROUND(L231*K231,2)</f>
        <v>0</v>
      </c>
      <c r="O231" s="203"/>
      <c r="P231" s="203"/>
      <c r="Q231" s="203"/>
      <c r="R231" s="150"/>
      <c r="T231" s="151" t="s">
        <v>5</v>
      </c>
      <c r="U231" s="41" t="s">
        <v>43</v>
      </c>
      <c r="V231" s="152">
        <v>0.09</v>
      </c>
      <c r="W231" s="152">
        <f>V231*K231</f>
        <v>0.8999999999999999</v>
      </c>
      <c r="X231" s="152">
        <v>0</v>
      </c>
      <c r="Y231" s="152">
        <f>X231*K231</f>
        <v>0</v>
      </c>
      <c r="Z231" s="152">
        <v>0.015</v>
      </c>
      <c r="AA231" s="153">
        <f>Z231*K231</f>
        <v>0.15</v>
      </c>
      <c r="AR231" s="19" t="s">
        <v>234</v>
      </c>
      <c r="AT231" s="19" t="s">
        <v>174</v>
      </c>
      <c r="AU231" s="19" t="s">
        <v>89</v>
      </c>
      <c r="AY231" s="19" t="s">
        <v>173</v>
      </c>
      <c r="BE231" s="154">
        <f>IF(U231="základní",N231,0)</f>
        <v>0</v>
      </c>
      <c r="BF231" s="154">
        <f>IF(U231="snížená",N231,0)</f>
        <v>0</v>
      </c>
      <c r="BG231" s="154">
        <f>IF(U231="zákl. přenesená",N231,0)</f>
        <v>0</v>
      </c>
      <c r="BH231" s="154">
        <f>IF(U231="sníž. přenesená",N231,0)</f>
        <v>0</v>
      </c>
      <c r="BI231" s="154">
        <f>IF(U231="nulová",N231,0)</f>
        <v>0</v>
      </c>
      <c r="BJ231" s="19" t="s">
        <v>83</v>
      </c>
      <c r="BK231" s="154">
        <f>ROUND(L231*K231,2)</f>
        <v>0</v>
      </c>
      <c r="BL231" s="19" t="s">
        <v>234</v>
      </c>
      <c r="BM231" s="19" t="s">
        <v>548</v>
      </c>
    </row>
    <row r="232" spans="2:63" s="10" customFormat="1" ht="29.85" customHeight="1">
      <c r="B232" s="134"/>
      <c r="C232" s="135"/>
      <c r="D232" s="144" t="s">
        <v>155</v>
      </c>
      <c r="E232" s="144"/>
      <c r="F232" s="144"/>
      <c r="G232" s="144"/>
      <c r="H232" s="144"/>
      <c r="I232" s="144"/>
      <c r="J232" s="144"/>
      <c r="K232" s="144"/>
      <c r="L232" s="144"/>
      <c r="M232" s="144"/>
      <c r="N232" s="204">
        <f>BK232</f>
        <v>0</v>
      </c>
      <c r="O232" s="205"/>
      <c r="P232" s="205"/>
      <c r="Q232" s="205"/>
      <c r="R232" s="137"/>
      <c r="T232" s="138"/>
      <c r="U232" s="135"/>
      <c r="V232" s="135"/>
      <c r="W232" s="139">
        <f>W233</f>
        <v>3.7800000000000002</v>
      </c>
      <c r="X232" s="135"/>
      <c r="Y232" s="139">
        <f>Y233</f>
        <v>0</v>
      </c>
      <c r="Z232" s="135"/>
      <c r="AA232" s="140">
        <f>AA233</f>
        <v>0.0571</v>
      </c>
      <c r="AR232" s="141" t="s">
        <v>89</v>
      </c>
      <c r="AT232" s="142" t="s">
        <v>77</v>
      </c>
      <c r="AU232" s="142" t="s">
        <v>83</v>
      </c>
      <c r="AY232" s="141" t="s">
        <v>173</v>
      </c>
      <c r="BK232" s="143">
        <f>BK233</f>
        <v>0</v>
      </c>
    </row>
    <row r="233" spans="2:65" s="1" customFormat="1" ht="25.5" customHeight="1">
      <c r="B233" s="145"/>
      <c r="C233" s="146" t="s">
        <v>549</v>
      </c>
      <c r="D233" s="146" t="s">
        <v>174</v>
      </c>
      <c r="E233" s="147" t="s">
        <v>550</v>
      </c>
      <c r="F233" s="209" t="s">
        <v>551</v>
      </c>
      <c r="G233" s="209"/>
      <c r="H233" s="209"/>
      <c r="I233" s="209"/>
      <c r="J233" s="148" t="s">
        <v>177</v>
      </c>
      <c r="K233" s="149">
        <v>10</v>
      </c>
      <c r="L233" s="203"/>
      <c r="M233" s="203"/>
      <c r="N233" s="203">
        <f>ROUND(L233*K233,2)</f>
        <v>0</v>
      </c>
      <c r="O233" s="203"/>
      <c r="P233" s="203"/>
      <c r="Q233" s="203"/>
      <c r="R233" s="150"/>
      <c r="T233" s="151" t="s">
        <v>5</v>
      </c>
      <c r="U233" s="41" t="s">
        <v>43</v>
      </c>
      <c r="V233" s="152">
        <v>0.378</v>
      </c>
      <c r="W233" s="152">
        <f>V233*K233</f>
        <v>3.7800000000000002</v>
      </c>
      <c r="X233" s="152">
        <v>0</v>
      </c>
      <c r="Y233" s="152">
        <f>X233*K233</f>
        <v>0</v>
      </c>
      <c r="Z233" s="152">
        <v>0.00571</v>
      </c>
      <c r="AA233" s="153">
        <f>Z233*K233</f>
        <v>0.0571</v>
      </c>
      <c r="AR233" s="19" t="s">
        <v>234</v>
      </c>
      <c r="AT233" s="19" t="s">
        <v>174</v>
      </c>
      <c r="AU233" s="19" t="s">
        <v>89</v>
      </c>
      <c r="AY233" s="19" t="s">
        <v>173</v>
      </c>
      <c r="BE233" s="154">
        <f>IF(U233="základní",N233,0)</f>
        <v>0</v>
      </c>
      <c r="BF233" s="154">
        <f>IF(U233="snížená",N233,0)</f>
        <v>0</v>
      </c>
      <c r="BG233" s="154">
        <f>IF(U233="zákl. přenesená",N233,0)</f>
        <v>0</v>
      </c>
      <c r="BH233" s="154">
        <f>IF(U233="sníž. přenesená",N233,0)</f>
        <v>0</v>
      </c>
      <c r="BI233" s="154">
        <f>IF(U233="nulová",N233,0)</f>
        <v>0</v>
      </c>
      <c r="BJ233" s="19" t="s">
        <v>83</v>
      </c>
      <c r="BK233" s="154">
        <f>ROUND(L233*K233,2)</f>
        <v>0</v>
      </c>
      <c r="BL233" s="19" t="s">
        <v>234</v>
      </c>
      <c r="BM233" s="19" t="s">
        <v>552</v>
      </c>
    </row>
    <row r="234" spans="2:63" s="10" customFormat="1" ht="37.35" customHeight="1">
      <c r="B234" s="134"/>
      <c r="C234" s="135"/>
      <c r="D234" s="136" t="s">
        <v>156</v>
      </c>
      <c r="E234" s="136"/>
      <c r="F234" s="136"/>
      <c r="G234" s="136"/>
      <c r="H234" s="136"/>
      <c r="I234" s="136"/>
      <c r="J234" s="136"/>
      <c r="K234" s="136"/>
      <c r="L234" s="136"/>
      <c r="M234" s="136"/>
      <c r="N234" s="206">
        <f>BK234</f>
        <v>0</v>
      </c>
      <c r="O234" s="207"/>
      <c r="P234" s="207"/>
      <c r="Q234" s="207"/>
      <c r="R234" s="137"/>
      <c r="T234" s="138"/>
      <c r="U234" s="135"/>
      <c r="V234" s="135"/>
      <c r="W234" s="139">
        <f>W235</f>
        <v>1.23</v>
      </c>
      <c r="X234" s="135"/>
      <c r="Y234" s="139">
        <f>Y235</f>
        <v>0.7841499999999999</v>
      </c>
      <c r="Z234" s="135"/>
      <c r="AA234" s="140">
        <f>AA235</f>
        <v>0</v>
      </c>
      <c r="AR234" s="141" t="s">
        <v>183</v>
      </c>
      <c r="AT234" s="142" t="s">
        <v>77</v>
      </c>
      <c r="AU234" s="142" t="s">
        <v>78</v>
      </c>
      <c r="AY234" s="141" t="s">
        <v>173</v>
      </c>
      <c r="BK234" s="143">
        <f>BK235</f>
        <v>0</v>
      </c>
    </row>
    <row r="235" spans="2:63" s="10" customFormat="1" ht="19.95" customHeight="1">
      <c r="B235" s="134"/>
      <c r="C235" s="135"/>
      <c r="D235" s="144" t="s">
        <v>157</v>
      </c>
      <c r="E235" s="144"/>
      <c r="F235" s="144"/>
      <c r="G235" s="144"/>
      <c r="H235" s="144"/>
      <c r="I235" s="144"/>
      <c r="J235" s="144"/>
      <c r="K235" s="144"/>
      <c r="L235" s="144"/>
      <c r="M235" s="144"/>
      <c r="N235" s="220">
        <f>BK235</f>
        <v>0</v>
      </c>
      <c r="O235" s="221"/>
      <c r="P235" s="221"/>
      <c r="Q235" s="221"/>
      <c r="R235" s="137"/>
      <c r="T235" s="138"/>
      <c r="U235" s="135"/>
      <c r="V235" s="135"/>
      <c r="W235" s="139">
        <f>SUM(W236:W238)</f>
        <v>1.23</v>
      </c>
      <c r="X235" s="135"/>
      <c r="Y235" s="139">
        <f>SUM(Y236:Y238)</f>
        <v>0.7841499999999999</v>
      </c>
      <c r="Z235" s="135"/>
      <c r="AA235" s="140">
        <f>SUM(AA236:AA238)</f>
        <v>0</v>
      </c>
      <c r="AR235" s="141" t="s">
        <v>183</v>
      </c>
      <c r="AT235" s="142" t="s">
        <v>77</v>
      </c>
      <c r="AU235" s="142" t="s">
        <v>83</v>
      </c>
      <c r="AY235" s="141" t="s">
        <v>173</v>
      </c>
      <c r="BK235" s="143">
        <f>SUM(BK236:BK238)</f>
        <v>0</v>
      </c>
    </row>
    <row r="236" spans="2:65" s="1" customFormat="1" ht="38.25" customHeight="1">
      <c r="B236" s="145"/>
      <c r="C236" s="146" t="s">
        <v>553</v>
      </c>
      <c r="D236" s="146" t="s">
        <v>174</v>
      </c>
      <c r="E236" s="147" t="s">
        <v>554</v>
      </c>
      <c r="F236" s="209" t="s">
        <v>555</v>
      </c>
      <c r="G236" s="209"/>
      <c r="H236" s="209"/>
      <c r="I236" s="209"/>
      <c r="J236" s="148" t="s">
        <v>209</v>
      </c>
      <c r="K236" s="149">
        <v>5</v>
      </c>
      <c r="L236" s="203"/>
      <c r="M236" s="203"/>
      <c r="N236" s="203">
        <f>ROUND(L236*K236,2)</f>
        <v>0</v>
      </c>
      <c r="O236" s="203"/>
      <c r="P236" s="203"/>
      <c r="Q236" s="203"/>
      <c r="R236" s="150"/>
      <c r="T236" s="151" t="s">
        <v>5</v>
      </c>
      <c r="U236" s="41" t="s">
        <v>43</v>
      </c>
      <c r="V236" s="152">
        <v>0.088</v>
      </c>
      <c r="W236" s="152">
        <f>V236*K236</f>
        <v>0.43999999999999995</v>
      </c>
      <c r="X236" s="152">
        <v>0.15614</v>
      </c>
      <c r="Y236" s="152">
        <f>X236*K236</f>
        <v>0.7807</v>
      </c>
      <c r="Z236" s="152">
        <v>0</v>
      </c>
      <c r="AA236" s="153">
        <f>Z236*K236</f>
        <v>0</v>
      </c>
      <c r="AR236" s="19" t="s">
        <v>421</v>
      </c>
      <c r="AT236" s="19" t="s">
        <v>174</v>
      </c>
      <c r="AU236" s="19" t="s">
        <v>89</v>
      </c>
      <c r="AY236" s="19" t="s">
        <v>173</v>
      </c>
      <c r="BE236" s="154">
        <f>IF(U236="základní",N236,0)</f>
        <v>0</v>
      </c>
      <c r="BF236" s="154">
        <f>IF(U236="snížená",N236,0)</f>
        <v>0</v>
      </c>
      <c r="BG236" s="154">
        <f>IF(U236="zákl. přenesená",N236,0)</f>
        <v>0</v>
      </c>
      <c r="BH236" s="154">
        <f>IF(U236="sníž. přenesená",N236,0)</f>
        <v>0</v>
      </c>
      <c r="BI236" s="154">
        <f>IF(U236="nulová",N236,0)</f>
        <v>0</v>
      </c>
      <c r="BJ236" s="19" t="s">
        <v>83</v>
      </c>
      <c r="BK236" s="154">
        <f>ROUND(L236*K236,2)</f>
        <v>0</v>
      </c>
      <c r="BL236" s="19" t="s">
        <v>421</v>
      </c>
      <c r="BM236" s="19" t="s">
        <v>556</v>
      </c>
    </row>
    <row r="237" spans="2:65" s="1" customFormat="1" ht="25.5" customHeight="1">
      <c r="B237" s="145"/>
      <c r="C237" s="146" t="s">
        <v>557</v>
      </c>
      <c r="D237" s="146" t="s">
        <v>174</v>
      </c>
      <c r="E237" s="147" t="s">
        <v>558</v>
      </c>
      <c r="F237" s="209" t="s">
        <v>559</v>
      </c>
      <c r="G237" s="209"/>
      <c r="H237" s="209"/>
      <c r="I237" s="209"/>
      <c r="J237" s="148" t="s">
        <v>209</v>
      </c>
      <c r="K237" s="149">
        <v>5</v>
      </c>
      <c r="L237" s="203"/>
      <c r="M237" s="203"/>
      <c r="N237" s="203">
        <f>ROUND(L237*K237,2)</f>
        <v>0</v>
      </c>
      <c r="O237" s="203"/>
      <c r="P237" s="203"/>
      <c r="Q237" s="203"/>
      <c r="R237" s="150"/>
      <c r="T237" s="151" t="s">
        <v>5</v>
      </c>
      <c r="U237" s="41" t="s">
        <v>43</v>
      </c>
      <c r="V237" s="152">
        <v>0.158</v>
      </c>
      <c r="W237" s="152">
        <f>V237*K237</f>
        <v>0.79</v>
      </c>
      <c r="X237" s="152">
        <v>0</v>
      </c>
      <c r="Y237" s="152">
        <f>X237*K237</f>
        <v>0</v>
      </c>
      <c r="Z237" s="152">
        <v>0</v>
      </c>
      <c r="AA237" s="153">
        <f>Z237*K237</f>
        <v>0</v>
      </c>
      <c r="AR237" s="19" t="s">
        <v>421</v>
      </c>
      <c r="AT237" s="19" t="s">
        <v>174</v>
      </c>
      <c r="AU237" s="19" t="s">
        <v>89</v>
      </c>
      <c r="AY237" s="19" t="s">
        <v>173</v>
      </c>
      <c r="BE237" s="154">
        <f>IF(U237="základní",N237,0)</f>
        <v>0</v>
      </c>
      <c r="BF237" s="154">
        <f>IF(U237="snížená",N237,0)</f>
        <v>0</v>
      </c>
      <c r="BG237" s="154">
        <f>IF(U237="zákl. přenesená",N237,0)</f>
        <v>0</v>
      </c>
      <c r="BH237" s="154">
        <f>IF(U237="sníž. přenesená",N237,0)</f>
        <v>0</v>
      </c>
      <c r="BI237" s="154">
        <f>IF(U237="nulová",N237,0)</f>
        <v>0</v>
      </c>
      <c r="BJ237" s="19" t="s">
        <v>83</v>
      </c>
      <c r="BK237" s="154">
        <f>ROUND(L237*K237,2)</f>
        <v>0</v>
      </c>
      <c r="BL237" s="19" t="s">
        <v>421</v>
      </c>
      <c r="BM237" s="19" t="s">
        <v>560</v>
      </c>
    </row>
    <row r="238" spans="2:65" s="1" customFormat="1" ht="16.5" customHeight="1">
      <c r="B238" s="145"/>
      <c r="C238" s="155" t="s">
        <v>561</v>
      </c>
      <c r="D238" s="155" t="s">
        <v>235</v>
      </c>
      <c r="E238" s="156" t="s">
        <v>562</v>
      </c>
      <c r="F238" s="210" t="s">
        <v>563</v>
      </c>
      <c r="G238" s="210"/>
      <c r="H238" s="210"/>
      <c r="I238" s="210"/>
      <c r="J238" s="157" t="s">
        <v>209</v>
      </c>
      <c r="K238" s="158">
        <v>5</v>
      </c>
      <c r="L238" s="208"/>
      <c r="M238" s="208"/>
      <c r="N238" s="208">
        <f>ROUND(L238*K238,2)</f>
        <v>0</v>
      </c>
      <c r="O238" s="203"/>
      <c r="P238" s="203"/>
      <c r="Q238" s="203"/>
      <c r="R238" s="150"/>
      <c r="T238" s="151" t="s">
        <v>5</v>
      </c>
      <c r="U238" s="159" t="s">
        <v>43</v>
      </c>
      <c r="V238" s="160">
        <v>0</v>
      </c>
      <c r="W238" s="160">
        <f>V238*K238</f>
        <v>0</v>
      </c>
      <c r="X238" s="160">
        <v>0.00069</v>
      </c>
      <c r="Y238" s="160">
        <f>X238*K238</f>
        <v>0.00345</v>
      </c>
      <c r="Z238" s="160">
        <v>0</v>
      </c>
      <c r="AA238" s="161">
        <f>Z238*K238</f>
        <v>0</v>
      </c>
      <c r="AR238" s="19" t="s">
        <v>564</v>
      </c>
      <c r="AT238" s="19" t="s">
        <v>235</v>
      </c>
      <c r="AU238" s="19" t="s">
        <v>89</v>
      </c>
      <c r="AY238" s="19" t="s">
        <v>173</v>
      </c>
      <c r="BE238" s="154">
        <f>IF(U238="základní",N238,0)</f>
        <v>0</v>
      </c>
      <c r="BF238" s="154">
        <f>IF(U238="snížená",N238,0)</f>
        <v>0</v>
      </c>
      <c r="BG238" s="154">
        <f>IF(U238="zákl. přenesená",N238,0)</f>
        <v>0</v>
      </c>
      <c r="BH238" s="154">
        <f>IF(U238="sníž. přenesená",N238,0)</f>
        <v>0</v>
      </c>
      <c r="BI238" s="154">
        <f>IF(U238="nulová",N238,0)</f>
        <v>0</v>
      </c>
      <c r="BJ238" s="19" t="s">
        <v>83</v>
      </c>
      <c r="BK238" s="154">
        <f>ROUND(L238*K238,2)</f>
        <v>0</v>
      </c>
      <c r="BL238" s="19" t="s">
        <v>564</v>
      </c>
      <c r="BM238" s="19" t="s">
        <v>565</v>
      </c>
    </row>
    <row r="239" spans="2:18" s="1" customFormat="1" ht="6.9" customHeight="1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</sheetData>
  <mergeCells count="379">
    <mergeCell ref="N238:Q238"/>
    <mergeCell ref="N236:Q236"/>
    <mergeCell ref="N237:Q237"/>
    <mergeCell ref="N235:Q235"/>
    <mergeCell ref="F228:I228"/>
    <mergeCell ref="F226:I226"/>
    <mergeCell ref="F231:I231"/>
    <mergeCell ref="F233:I233"/>
    <mergeCell ref="F236:I236"/>
    <mergeCell ref="F237:I237"/>
    <mergeCell ref="F238:I238"/>
    <mergeCell ref="L228:M228"/>
    <mergeCell ref="L226:M226"/>
    <mergeCell ref="L231:M231"/>
    <mergeCell ref="L233:M233"/>
    <mergeCell ref="L236:M236"/>
    <mergeCell ref="L237:M237"/>
    <mergeCell ref="L238:M238"/>
    <mergeCell ref="N233:Q233"/>
    <mergeCell ref="N231:Q231"/>
    <mergeCell ref="N230:Q230"/>
    <mergeCell ref="N232:Q232"/>
    <mergeCell ref="N234:Q234"/>
    <mergeCell ref="N226:Q226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N125:Q125"/>
    <mergeCell ref="N126:Q126"/>
    <mergeCell ref="N127:Q127"/>
    <mergeCell ref="F128:I128"/>
    <mergeCell ref="F129:I129"/>
    <mergeCell ref="L128:M128"/>
    <mergeCell ref="N128:Q128"/>
    <mergeCell ref="L129:M129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F130:I130"/>
    <mergeCell ref="F133:I133"/>
    <mergeCell ref="F132:I132"/>
    <mergeCell ref="F131:I131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L130:M130"/>
    <mergeCell ref="L135:M135"/>
    <mergeCell ref="L131:M131"/>
    <mergeCell ref="L132:M132"/>
    <mergeCell ref="L133:M133"/>
    <mergeCell ref="L134:M134"/>
    <mergeCell ref="L136:M136"/>
    <mergeCell ref="L137:M137"/>
    <mergeCell ref="L138:M138"/>
    <mergeCell ref="L139:M139"/>
    <mergeCell ref="L140:M140"/>
    <mergeCell ref="L141:M141"/>
    <mergeCell ref="L142:M142"/>
    <mergeCell ref="L143:M143"/>
    <mergeCell ref="L144:M144"/>
    <mergeCell ref="N137:Q137"/>
    <mergeCell ref="N140:Q140"/>
    <mergeCell ref="N138:Q138"/>
    <mergeCell ref="N139:Q139"/>
    <mergeCell ref="N141:Q141"/>
    <mergeCell ref="N142:Q142"/>
    <mergeCell ref="N143:Q143"/>
    <mergeCell ref="N144:Q144"/>
    <mergeCell ref="N145:Q145"/>
    <mergeCell ref="F146:I146"/>
    <mergeCell ref="F148:I148"/>
    <mergeCell ref="F149:I149"/>
    <mergeCell ref="F150:I150"/>
    <mergeCell ref="F152:I152"/>
    <mergeCell ref="L145:M145"/>
    <mergeCell ref="L146:M146"/>
    <mergeCell ref="L148:M148"/>
    <mergeCell ref="L149:M149"/>
    <mergeCell ref="L150:M150"/>
    <mergeCell ref="L152:M152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N154:Q154"/>
    <mergeCell ref="N156:Q156"/>
    <mergeCell ref="N155:Q155"/>
    <mergeCell ref="N157:Q157"/>
    <mergeCell ref="N158:Q158"/>
    <mergeCell ref="N159:Q159"/>
    <mergeCell ref="N160:Q160"/>
    <mergeCell ref="N161:Q161"/>
    <mergeCell ref="N162:Q162"/>
    <mergeCell ref="N153:Q153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N146:Q146"/>
    <mergeCell ref="N148:Q148"/>
    <mergeCell ref="N149:Q149"/>
    <mergeCell ref="N150:Q150"/>
    <mergeCell ref="N152:Q152"/>
    <mergeCell ref="N147:Q147"/>
    <mergeCell ref="N151:Q151"/>
    <mergeCell ref="F145:I145"/>
    <mergeCell ref="F170:I170"/>
    <mergeCell ref="F171:I171"/>
    <mergeCell ref="F172:I172"/>
    <mergeCell ref="F173:I173"/>
    <mergeCell ref="N163:Q163"/>
    <mergeCell ref="N164:Q164"/>
    <mergeCell ref="N165:Q165"/>
    <mergeCell ref="N166:Q166"/>
    <mergeCell ref="N167:Q167"/>
    <mergeCell ref="N168:Q168"/>
    <mergeCell ref="F163:I163"/>
    <mergeCell ref="F164:I164"/>
    <mergeCell ref="F174:I174"/>
    <mergeCell ref="F176:I176"/>
    <mergeCell ref="F177:I177"/>
    <mergeCell ref="F178:I178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6:M176"/>
    <mergeCell ref="L177:M177"/>
    <mergeCell ref="L178:M178"/>
    <mergeCell ref="F165:I165"/>
    <mergeCell ref="F166:I166"/>
    <mergeCell ref="F167:I167"/>
    <mergeCell ref="F168:I168"/>
    <mergeCell ref="F169:I169"/>
    <mergeCell ref="N185:Q185"/>
    <mergeCell ref="N184:Q184"/>
    <mergeCell ref="F179:I179"/>
    <mergeCell ref="F180:I180"/>
    <mergeCell ref="F182:I182"/>
    <mergeCell ref="F183:I183"/>
    <mergeCell ref="F184:I184"/>
    <mergeCell ref="F185:I185"/>
    <mergeCell ref="F186:I186"/>
    <mergeCell ref="N186:Q186"/>
    <mergeCell ref="N179:Q179"/>
    <mergeCell ref="N180:Q180"/>
    <mergeCell ref="N182:Q182"/>
    <mergeCell ref="N183:Q183"/>
    <mergeCell ref="N181:Q181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L179:M179"/>
    <mergeCell ref="L180:M180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N187:Q187"/>
    <mergeCell ref="N188:Q188"/>
    <mergeCell ref="N189:Q189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F195:I195"/>
    <mergeCell ref="F196:I196"/>
    <mergeCell ref="F197:I197"/>
    <mergeCell ref="F198:I198"/>
    <mergeCell ref="F199:I199"/>
    <mergeCell ref="F200:I200"/>
    <mergeCell ref="L195:M195"/>
    <mergeCell ref="L196:M196"/>
    <mergeCell ref="L197:M197"/>
    <mergeCell ref="L198:M198"/>
    <mergeCell ref="L199:M199"/>
    <mergeCell ref="L200:M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N201:Q201"/>
    <mergeCell ref="N202:Q202"/>
    <mergeCell ref="N203:Q203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F210:I210"/>
    <mergeCell ref="F211:I211"/>
    <mergeCell ref="F212:I212"/>
    <mergeCell ref="F213:I213"/>
    <mergeCell ref="F214:I214"/>
    <mergeCell ref="F215:I215"/>
    <mergeCell ref="L210:M210"/>
    <mergeCell ref="L211:M211"/>
    <mergeCell ref="L212:M212"/>
    <mergeCell ref="L213:M213"/>
    <mergeCell ref="L214:M214"/>
    <mergeCell ref="L215:M215"/>
    <mergeCell ref="F216:I216"/>
    <mergeCell ref="F217:I217"/>
    <mergeCell ref="F219:I219"/>
    <mergeCell ref="F220:I220"/>
    <mergeCell ref="F221:I221"/>
    <mergeCell ref="F222:I222"/>
    <mergeCell ref="F223:I223"/>
    <mergeCell ref="F224:I224"/>
    <mergeCell ref="F225:I225"/>
    <mergeCell ref="L216:M216"/>
    <mergeCell ref="L217:M217"/>
    <mergeCell ref="L219:M219"/>
    <mergeCell ref="L220:M220"/>
    <mergeCell ref="L221:M221"/>
    <mergeCell ref="L222:M222"/>
    <mergeCell ref="L223:M223"/>
    <mergeCell ref="L224:M224"/>
    <mergeCell ref="L225:M225"/>
    <mergeCell ref="N169:Q169"/>
    <mergeCell ref="N170:Q170"/>
    <mergeCell ref="N171:Q171"/>
    <mergeCell ref="N172:Q172"/>
    <mergeCell ref="N173:Q173"/>
    <mergeCell ref="N174:Q174"/>
    <mergeCell ref="N176:Q176"/>
    <mergeCell ref="N177:Q177"/>
    <mergeCell ref="N178:Q178"/>
    <mergeCell ref="N175:Q175"/>
    <mergeCell ref="N228:Q228"/>
    <mergeCell ref="N218:Q218"/>
    <mergeCell ref="N227:Q227"/>
    <mergeCell ref="N229:Q229"/>
    <mergeCell ref="N216:Q216"/>
    <mergeCell ref="N217:Q217"/>
    <mergeCell ref="N219:Q219"/>
    <mergeCell ref="N220:Q220"/>
    <mergeCell ref="N221:Q221"/>
    <mergeCell ref="N222:Q222"/>
    <mergeCell ref="N223:Q223"/>
    <mergeCell ref="N224:Q224"/>
    <mergeCell ref="N225:Q225"/>
  </mergeCell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83"/>
  <sheetViews>
    <sheetView showGridLines="0" workbookViewId="0" topLeftCell="A1">
      <pane ySplit="1" topLeftCell="A174" activePane="bottomLeft" state="frozen"/>
      <selection pane="bottomLeft" activeCell="AE184" sqref="AE1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93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134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566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N99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ROUND((SUM(BE99:BE100)+SUM(BE119:BE182)),2)</f>
        <v>0</v>
      </c>
      <c r="I33" s="214"/>
      <c r="J33" s="214"/>
      <c r="K33" s="33"/>
      <c r="L33" s="33"/>
      <c r="M33" s="229">
        <f>ROUND(ROUND((SUM(BE99:BE100)+SUM(BE119:BE182)),2)*F33,2)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ROUND((SUM(BF99:BF100)+SUM(BF119:BF182)),2)</f>
        <v>0</v>
      </c>
      <c r="I34" s="214"/>
      <c r="J34" s="214"/>
      <c r="K34" s="33"/>
      <c r="L34" s="33"/>
      <c r="M34" s="229">
        <f>ROUND(ROUND((SUM(BF99:BF100)+SUM(BF119:BF182)),2)*F34,2)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ROUND((SUM(BG99:BG100)+SUM(BG119:BG182)),2)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ROUND((SUM(BH99:BH100)+SUM(BH119:BH182)),2)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ROUND((SUM(BI99:BI100)+SUM(BI119:BI182)),2)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134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14a - SO 103a - Autobusové zálivy - Lomnice zastávka - 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Čiklová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N119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N120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145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N121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567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N134</f>
        <v>0</v>
      </c>
      <c r="O92" s="164"/>
      <c r="P92" s="164"/>
      <c r="Q92" s="164"/>
      <c r="R92" s="124"/>
    </row>
    <row r="93" spans="2:18" s="8" customFormat="1" ht="19.95" customHeight="1">
      <c r="B93" s="122"/>
      <c r="C93" s="96"/>
      <c r="D93" s="123" t="s">
        <v>146</v>
      </c>
      <c r="E93" s="96"/>
      <c r="F93" s="96"/>
      <c r="G93" s="96"/>
      <c r="H93" s="96"/>
      <c r="I93" s="96"/>
      <c r="J93" s="96"/>
      <c r="K93" s="96"/>
      <c r="L93" s="96"/>
      <c r="M93" s="96"/>
      <c r="N93" s="163">
        <f>N140</f>
        <v>0</v>
      </c>
      <c r="O93" s="164"/>
      <c r="P93" s="164"/>
      <c r="Q93" s="164"/>
      <c r="R93" s="124"/>
    </row>
    <row r="94" spans="2:18" s="8" customFormat="1" ht="19.95" customHeight="1">
      <c r="B94" s="122"/>
      <c r="C94" s="96"/>
      <c r="D94" s="123" t="s">
        <v>148</v>
      </c>
      <c r="E94" s="96"/>
      <c r="F94" s="96"/>
      <c r="G94" s="96"/>
      <c r="H94" s="96"/>
      <c r="I94" s="96"/>
      <c r="J94" s="96"/>
      <c r="K94" s="96"/>
      <c r="L94" s="96"/>
      <c r="M94" s="96"/>
      <c r="N94" s="163">
        <f>N142</f>
        <v>0</v>
      </c>
      <c r="O94" s="164"/>
      <c r="P94" s="164"/>
      <c r="Q94" s="164"/>
      <c r="R94" s="124"/>
    </row>
    <row r="95" spans="2:18" s="8" customFormat="1" ht="19.95" customHeight="1">
      <c r="B95" s="122"/>
      <c r="C95" s="96"/>
      <c r="D95" s="123" t="s">
        <v>150</v>
      </c>
      <c r="E95" s="96"/>
      <c r="F95" s="96"/>
      <c r="G95" s="96"/>
      <c r="H95" s="96"/>
      <c r="I95" s="96"/>
      <c r="J95" s="96"/>
      <c r="K95" s="96"/>
      <c r="L95" s="96"/>
      <c r="M95" s="96"/>
      <c r="N95" s="163">
        <f>N149</f>
        <v>0</v>
      </c>
      <c r="O95" s="164"/>
      <c r="P95" s="164"/>
      <c r="Q95" s="164"/>
      <c r="R95" s="124"/>
    </row>
    <row r="96" spans="2:18" s="8" customFormat="1" ht="19.95" customHeight="1">
      <c r="B96" s="122"/>
      <c r="C96" s="96"/>
      <c r="D96" s="123" t="s">
        <v>151</v>
      </c>
      <c r="E96" s="96"/>
      <c r="F96" s="96"/>
      <c r="G96" s="96"/>
      <c r="H96" s="96"/>
      <c r="I96" s="96"/>
      <c r="J96" s="96"/>
      <c r="K96" s="96"/>
      <c r="L96" s="96"/>
      <c r="M96" s="96"/>
      <c r="N96" s="163">
        <f>N174</f>
        <v>0</v>
      </c>
      <c r="O96" s="164"/>
      <c r="P96" s="164"/>
      <c r="Q96" s="164"/>
      <c r="R96" s="124"/>
    </row>
    <row r="97" spans="2:18" s="8" customFormat="1" ht="19.95" customHeight="1">
      <c r="B97" s="122"/>
      <c r="C97" s="96"/>
      <c r="D97" s="123" t="s">
        <v>152</v>
      </c>
      <c r="E97" s="96"/>
      <c r="F97" s="96"/>
      <c r="G97" s="96"/>
      <c r="H97" s="96"/>
      <c r="I97" s="96"/>
      <c r="J97" s="96"/>
      <c r="K97" s="96"/>
      <c r="L97" s="96"/>
      <c r="M97" s="96"/>
      <c r="N97" s="163">
        <f>N181</f>
        <v>0</v>
      </c>
      <c r="O97" s="164"/>
      <c r="P97" s="164"/>
      <c r="Q97" s="164"/>
      <c r="R97" s="124"/>
    </row>
    <row r="98" spans="2:18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17" t="s">
        <v>158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25">
        <v>0</v>
      </c>
      <c r="O99" s="226"/>
      <c r="P99" s="226"/>
      <c r="Q99" s="226"/>
      <c r="R99" s="34"/>
      <c r="T99" s="125"/>
      <c r="U99" s="126" t="s">
        <v>42</v>
      </c>
    </row>
    <row r="100" spans="2:18" s="1" customFormat="1" ht="18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18" s="1" customFormat="1" ht="29.25" customHeight="1">
      <c r="B101" s="32"/>
      <c r="C101" s="108" t="s">
        <v>126</v>
      </c>
      <c r="D101" s="109"/>
      <c r="E101" s="109"/>
      <c r="F101" s="109"/>
      <c r="G101" s="109"/>
      <c r="H101" s="109"/>
      <c r="I101" s="109"/>
      <c r="J101" s="109"/>
      <c r="K101" s="109"/>
      <c r="L101" s="169">
        <f>ROUND(SUM(N89+N99),2)</f>
        <v>0</v>
      </c>
      <c r="M101" s="169"/>
      <c r="N101" s="169"/>
      <c r="O101" s="169"/>
      <c r="P101" s="169"/>
      <c r="Q101" s="169"/>
      <c r="R101" s="34"/>
    </row>
    <row r="102" spans="2:18" s="1" customFormat="1" ht="6.9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6" spans="2:18" s="1" customFormat="1" ht="6.9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2:18" s="1" customFormat="1" ht="36.9" customHeight="1">
      <c r="B107" s="32"/>
      <c r="C107" s="180" t="s">
        <v>159</v>
      </c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34"/>
    </row>
    <row r="108" spans="2:18" s="1" customFormat="1" ht="6.9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30" customHeight="1">
      <c r="B109" s="32"/>
      <c r="C109" s="29" t="s">
        <v>17</v>
      </c>
      <c r="D109" s="33"/>
      <c r="E109" s="33"/>
      <c r="F109" s="212" t="str">
        <f>F6</f>
        <v>Smíšená stezka a chodníky - etapa II - Chodníky a nástupiště</v>
      </c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33"/>
      <c r="R109" s="34"/>
    </row>
    <row r="110" spans="2:18" ht="30" customHeight="1">
      <c r="B110" s="23"/>
      <c r="C110" s="29" t="s">
        <v>133</v>
      </c>
      <c r="D110" s="25"/>
      <c r="E110" s="25"/>
      <c r="F110" s="212" t="s">
        <v>134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25"/>
      <c r="R110" s="24"/>
    </row>
    <row r="111" spans="2:18" s="1" customFormat="1" ht="36.9" customHeight="1">
      <c r="B111" s="32"/>
      <c r="C111" s="66" t="s">
        <v>135</v>
      </c>
      <c r="D111" s="33"/>
      <c r="E111" s="33"/>
      <c r="F111" s="182" t="str">
        <f>F8</f>
        <v>14a - SO 103a - Autobusové zálivy - Lomnice zastávka - uznatelné náklady</v>
      </c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33"/>
      <c r="R111" s="34"/>
    </row>
    <row r="112" spans="2:18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8" customHeight="1">
      <c r="B113" s="32"/>
      <c r="C113" s="29" t="s">
        <v>21</v>
      </c>
      <c r="D113" s="33"/>
      <c r="E113" s="33"/>
      <c r="F113" s="27" t="str">
        <f>F10</f>
        <v>Lomnice</v>
      </c>
      <c r="G113" s="33"/>
      <c r="H113" s="33"/>
      <c r="I113" s="33"/>
      <c r="J113" s="33"/>
      <c r="K113" s="29" t="s">
        <v>23</v>
      </c>
      <c r="L113" s="33"/>
      <c r="M113" s="215" t="str">
        <f>IF(O10="","",O10)</f>
        <v>1. 7. 2018</v>
      </c>
      <c r="N113" s="215"/>
      <c r="O113" s="215"/>
      <c r="P113" s="215"/>
      <c r="Q113" s="33"/>
      <c r="R113" s="34"/>
    </row>
    <row r="114" spans="2:18" s="1" customFormat="1" ht="6.9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13.2">
      <c r="B115" s="32"/>
      <c r="C115" s="29" t="s">
        <v>25</v>
      </c>
      <c r="D115" s="33"/>
      <c r="E115" s="33"/>
      <c r="F115" s="27" t="str">
        <f>E13</f>
        <v>obec Lomnice</v>
      </c>
      <c r="G115" s="33"/>
      <c r="H115" s="33"/>
      <c r="I115" s="33"/>
      <c r="J115" s="33"/>
      <c r="K115" s="29" t="s">
        <v>31</v>
      </c>
      <c r="L115" s="33"/>
      <c r="M115" s="198" t="str">
        <f>E19</f>
        <v>ATELIS - ateliér liniových staveb</v>
      </c>
      <c r="N115" s="198"/>
      <c r="O115" s="198"/>
      <c r="P115" s="198"/>
      <c r="Q115" s="198"/>
      <c r="R115" s="34"/>
    </row>
    <row r="116" spans="2:18" s="1" customFormat="1" ht="14.4" customHeight="1">
      <c r="B116" s="32"/>
      <c r="C116" s="29" t="s">
        <v>29</v>
      </c>
      <c r="D116" s="33"/>
      <c r="E116" s="33"/>
      <c r="F116" s="27" t="str">
        <f>IF(E16="","",E16)</f>
        <v xml:space="preserve"> </v>
      </c>
      <c r="G116" s="33"/>
      <c r="H116" s="33"/>
      <c r="I116" s="33"/>
      <c r="J116" s="33"/>
      <c r="K116" s="29" t="s">
        <v>36</v>
      </c>
      <c r="L116" s="33"/>
      <c r="M116" s="198" t="str">
        <f>E22</f>
        <v>Čiklová</v>
      </c>
      <c r="N116" s="198"/>
      <c r="O116" s="198"/>
      <c r="P116" s="198"/>
      <c r="Q116" s="198"/>
      <c r="R116" s="34"/>
    </row>
    <row r="117" spans="2:18" s="1" customFormat="1" ht="10.3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27" s="9" customFormat="1" ht="29.25" customHeight="1">
      <c r="B118" s="127"/>
      <c r="C118" s="128" t="s">
        <v>160</v>
      </c>
      <c r="D118" s="129" t="s">
        <v>161</v>
      </c>
      <c r="E118" s="129" t="s">
        <v>60</v>
      </c>
      <c r="F118" s="222" t="s">
        <v>162</v>
      </c>
      <c r="G118" s="222"/>
      <c r="H118" s="222"/>
      <c r="I118" s="222"/>
      <c r="J118" s="129" t="s">
        <v>163</v>
      </c>
      <c r="K118" s="129" t="s">
        <v>164</v>
      </c>
      <c r="L118" s="222" t="s">
        <v>165</v>
      </c>
      <c r="M118" s="222"/>
      <c r="N118" s="222" t="s">
        <v>141</v>
      </c>
      <c r="O118" s="222"/>
      <c r="P118" s="222"/>
      <c r="Q118" s="223"/>
      <c r="R118" s="130"/>
      <c r="T118" s="73" t="s">
        <v>166</v>
      </c>
      <c r="U118" s="74" t="s">
        <v>42</v>
      </c>
      <c r="V118" s="74" t="s">
        <v>167</v>
      </c>
      <c r="W118" s="74" t="s">
        <v>168</v>
      </c>
      <c r="X118" s="74" t="s">
        <v>169</v>
      </c>
      <c r="Y118" s="74" t="s">
        <v>170</v>
      </c>
      <c r="Z118" s="74" t="s">
        <v>171</v>
      </c>
      <c r="AA118" s="75" t="s">
        <v>172</v>
      </c>
    </row>
    <row r="119" spans="2:63" s="1" customFormat="1" ht="29.25" customHeight="1">
      <c r="B119" s="32"/>
      <c r="C119" s="77" t="s">
        <v>137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16">
        <f>BK119</f>
        <v>0</v>
      </c>
      <c r="O119" s="217"/>
      <c r="P119" s="217"/>
      <c r="Q119" s="217"/>
      <c r="R119" s="34"/>
      <c r="T119" s="76"/>
      <c r="U119" s="48"/>
      <c r="V119" s="48"/>
      <c r="W119" s="131">
        <f>W120</f>
        <v>346.01175700000005</v>
      </c>
      <c r="X119" s="48"/>
      <c r="Y119" s="131">
        <f>Y120</f>
        <v>224.51126376288</v>
      </c>
      <c r="Z119" s="48"/>
      <c r="AA119" s="132">
        <f>AA120</f>
        <v>18.553599999999996</v>
      </c>
      <c r="AT119" s="19" t="s">
        <v>77</v>
      </c>
      <c r="AU119" s="19" t="s">
        <v>143</v>
      </c>
      <c r="BK119" s="133">
        <f>BK120</f>
        <v>0</v>
      </c>
    </row>
    <row r="120" spans="2:63" s="10" customFormat="1" ht="37.35" customHeight="1">
      <c r="B120" s="134"/>
      <c r="C120" s="135"/>
      <c r="D120" s="136" t="s">
        <v>144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18">
        <f>BK120</f>
        <v>0</v>
      </c>
      <c r="O120" s="219"/>
      <c r="P120" s="219"/>
      <c r="Q120" s="219"/>
      <c r="R120" s="137"/>
      <c r="T120" s="138"/>
      <c r="U120" s="135"/>
      <c r="V120" s="135"/>
      <c r="W120" s="139">
        <f>W121+W134+W140+W142+W149+W174+W181</f>
        <v>346.01175700000005</v>
      </c>
      <c r="X120" s="135"/>
      <c r="Y120" s="139">
        <f>Y121+Y134+Y140+Y142+Y149+Y174+Y181</f>
        <v>224.51126376288</v>
      </c>
      <c r="Z120" s="135"/>
      <c r="AA120" s="140">
        <f>AA121+AA134+AA140+AA142+AA149+AA174+AA181</f>
        <v>18.553599999999996</v>
      </c>
      <c r="AR120" s="141" t="s">
        <v>83</v>
      </c>
      <c r="AT120" s="142" t="s">
        <v>77</v>
      </c>
      <c r="AU120" s="142" t="s">
        <v>78</v>
      </c>
      <c r="AY120" s="141" t="s">
        <v>173</v>
      </c>
      <c r="BK120" s="143">
        <f>BK121+BK134+BK140+BK142+BK149+BK174+BK181</f>
        <v>0</v>
      </c>
    </row>
    <row r="121" spans="2:63" s="10" customFormat="1" ht="19.95" customHeight="1">
      <c r="B121" s="134"/>
      <c r="C121" s="135"/>
      <c r="D121" s="144" t="s">
        <v>145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20">
        <f>BK121</f>
        <v>0</v>
      </c>
      <c r="O121" s="221"/>
      <c r="P121" s="221"/>
      <c r="Q121" s="221"/>
      <c r="R121" s="137"/>
      <c r="T121" s="138"/>
      <c r="U121" s="135"/>
      <c r="V121" s="135"/>
      <c r="W121" s="139">
        <f>SUM(W122:W133)</f>
        <v>45.37780000000001</v>
      </c>
      <c r="X121" s="135"/>
      <c r="Y121" s="139">
        <f>SUM(Y122:Y133)</f>
        <v>66</v>
      </c>
      <c r="Z121" s="135"/>
      <c r="AA121" s="140">
        <f>SUM(AA122:AA133)</f>
        <v>17.45</v>
      </c>
      <c r="AR121" s="141" t="s">
        <v>83</v>
      </c>
      <c r="AT121" s="142" t="s">
        <v>77</v>
      </c>
      <c r="AU121" s="142" t="s">
        <v>83</v>
      </c>
      <c r="AY121" s="141" t="s">
        <v>173</v>
      </c>
      <c r="BK121" s="143">
        <f>SUM(BK122:BK133)</f>
        <v>0</v>
      </c>
    </row>
    <row r="122" spans="2:65" s="1" customFormat="1" ht="25.5" customHeight="1">
      <c r="B122" s="145"/>
      <c r="C122" s="146" t="s">
        <v>83</v>
      </c>
      <c r="D122" s="146" t="s">
        <v>174</v>
      </c>
      <c r="E122" s="147" t="s">
        <v>191</v>
      </c>
      <c r="F122" s="209" t="s">
        <v>192</v>
      </c>
      <c r="G122" s="209"/>
      <c r="H122" s="209"/>
      <c r="I122" s="209"/>
      <c r="J122" s="148" t="s">
        <v>177</v>
      </c>
      <c r="K122" s="149">
        <v>10</v>
      </c>
      <c r="L122" s="203"/>
      <c r="M122" s="203"/>
      <c r="N122" s="203">
        <f aca="true" t="shared" si="0" ref="N122:N133">ROUND(L122*K122,2)</f>
        <v>0</v>
      </c>
      <c r="O122" s="203"/>
      <c r="P122" s="203"/>
      <c r="Q122" s="203"/>
      <c r="R122" s="150"/>
      <c r="T122" s="151" t="s">
        <v>5</v>
      </c>
      <c r="U122" s="41" t="s">
        <v>43</v>
      </c>
      <c r="V122" s="152">
        <v>0.05</v>
      </c>
      <c r="W122" s="152">
        <f aca="true" t="shared" si="1" ref="W122:W133">V122*K122</f>
        <v>0.5</v>
      </c>
      <c r="X122" s="152">
        <v>0</v>
      </c>
      <c r="Y122" s="152">
        <f aca="true" t="shared" si="2" ref="Y122:Y133">X122*K122</f>
        <v>0</v>
      </c>
      <c r="Z122" s="152">
        <v>0.17</v>
      </c>
      <c r="AA122" s="153">
        <f aca="true" t="shared" si="3" ref="AA122:AA133">Z122*K122</f>
        <v>1.7000000000000002</v>
      </c>
      <c r="AR122" s="19" t="s">
        <v>178</v>
      </c>
      <c r="AT122" s="19" t="s">
        <v>174</v>
      </c>
      <c r="AU122" s="19" t="s">
        <v>89</v>
      </c>
      <c r="AY122" s="19" t="s">
        <v>173</v>
      </c>
      <c r="BE122" s="154">
        <f aca="true" t="shared" si="4" ref="BE122:BE133">IF(U122="základní",N122,0)</f>
        <v>0</v>
      </c>
      <c r="BF122" s="154">
        <f aca="true" t="shared" si="5" ref="BF122:BF133">IF(U122="snížená",N122,0)</f>
        <v>0</v>
      </c>
      <c r="BG122" s="154">
        <f aca="true" t="shared" si="6" ref="BG122:BG133">IF(U122="zákl. přenesená",N122,0)</f>
        <v>0</v>
      </c>
      <c r="BH122" s="154">
        <f aca="true" t="shared" si="7" ref="BH122:BH133">IF(U122="sníž. přenesená",N122,0)</f>
        <v>0</v>
      </c>
      <c r="BI122" s="154">
        <f aca="true" t="shared" si="8" ref="BI122:BI133">IF(U122="nulová",N122,0)</f>
        <v>0</v>
      </c>
      <c r="BJ122" s="19" t="s">
        <v>83</v>
      </c>
      <c r="BK122" s="154">
        <f aca="true" t="shared" si="9" ref="BK122:BK133">ROUND(L122*K122,2)</f>
        <v>0</v>
      </c>
      <c r="BL122" s="19" t="s">
        <v>178</v>
      </c>
      <c r="BM122" s="19" t="s">
        <v>568</v>
      </c>
    </row>
    <row r="123" spans="2:65" s="1" customFormat="1" ht="25.5" customHeight="1">
      <c r="B123" s="145"/>
      <c r="C123" s="146" t="s">
        <v>89</v>
      </c>
      <c r="D123" s="146" t="s">
        <v>174</v>
      </c>
      <c r="E123" s="147" t="s">
        <v>203</v>
      </c>
      <c r="F123" s="209" t="s">
        <v>204</v>
      </c>
      <c r="G123" s="209"/>
      <c r="H123" s="209"/>
      <c r="I123" s="209"/>
      <c r="J123" s="148" t="s">
        <v>177</v>
      </c>
      <c r="K123" s="149">
        <v>35</v>
      </c>
      <c r="L123" s="203"/>
      <c r="M123" s="203"/>
      <c r="N123" s="203">
        <f t="shared" si="0"/>
        <v>0</v>
      </c>
      <c r="O123" s="203"/>
      <c r="P123" s="203"/>
      <c r="Q123" s="203"/>
      <c r="R123" s="150"/>
      <c r="T123" s="151" t="s">
        <v>5</v>
      </c>
      <c r="U123" s="41" t="s">
        <v>43</v>
      </c>
      <c r="V123" s="152">
        <v>0.183</v>
      </c>
      <c r="W123" s="152">
        <f t="shared" si="1"/>
        <v>6.405</v>
      </c>
      <c r="X123" s="152">
        <v>0</v>
      </c>
      <c r="Y123" s="152">
        <f t="shared" si="2"/>
        <v>0</v>
      </c>
      <c r="Z123" s="152">
        <v>0.45</v>
      </c>
      <c r="AA123" s="153">
        <f t="shared" si="3"/>
        <v>15.75</v>
      </c>
      <c r="AR123" s="19" t="s">
        <v>178</v>
      </c>
      <c r="AT123" s="19" t="s">
        <v>174</v>
      </c>
      <c r="AU123" s="19" t="s">
        <v>89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178</v>
      </c>
      <c r="BM123" s="19" t="s">
        <v>205</v>
      </c>
    </row>
    <row r="124" spans="2:65" s="1" customFormat="1" ht="25.5" customHeight="1">
      <c r="B124" s="145"/>
      <c r="C124" s="146" t="s">
        <v>183</v>
      </c>
      <c r="D124" s="146" t="s">
        <v>174</v>
      </c>
      <c r="E124" s="147" t="s">
        <v>212</v>
      </c>
      <c r="F124" s="209" t="s">
        <v>213</v>
      </c>
      <c r="G124" s="209"/>
      <c r="H124" s="209"/>
      <c r="I124" s="209"/>
      <c r="J124" s="148" t="s">
        <v>214</v>
      </c>
      <c r="K124" s="149">
        <v>14</v>
      </c>
      <c r="L124" s="203"/>
      <c r="M124" s="203"/>
      <c r="N124" s="203">
        <f t="shared" si="0"/>
        <v>0</v>
      </c>
      <c r="O124" s="203"/>
      <c r="P124" s="203"/>
      <c r="Q124" s="203"/>
      <c r="R124" s="150"/>
      <c r="T124" s="151" t="s">
        <v>5</v>
      </c>
      <c r="U124" s="41" t="s">
        <v>43</v>
      </c>
      <c r="V124" s="152">
        <v>0.097</v>
      </c>
      <c r="W124" s="152">
        <f t="shared" si="1"/>
        <v>1.358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178</v>
      </c>
      <c r="AT124" s="19" t="s">
        <v>174</v>
      </c>
      <c r="AU124" s="19" t="s">
        <v>89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178</v>
      </c>
      <c r="BM124" s="19" t="s">
        <v>215</v>
      </c>
    </row>
    <row r="125" spans="2:65" s="1" customFormat="1" ht="38.25" customHeight="1">
      <c r="B125" s="145"/>
      <c r="C125" s="146" t="s">
        <v>178</v>
      </c>
      <c r="D125" s="146" t="s">
        <v>174</v>
      </c>
      <c r="E125" s="147" t="s">
        <v>217</v>
      </c>
      <c r="F125" s="209" t="s">
        <v>218</v>
      </c>
      <c r="G125" s="209"/>
      <c r="H125" s="209"/>
      <c r="I125" s="209"/>
      <c r="J125" s="148" t="s">
        <v>214</v>
      </c>
      <c r="K125" s="149">
        <v>92</v>
      </c>
      <c r="L125" s="203"/>
      <c r="M125" s="203"/>
      <c r="N125" s="203">
        <f t="shared" si="0"/>
        <v>0</v>
      </c>
      <c r="O125" s="203"/>
      <c r="P125" s="203"/>
      <c r="Q125" s="203"/>
      <c r="R125" s="150"/>
      <c r="T125" s="151" t="s">
        <v>5</v>
      </c>
      <c r="U125" s="41" t="s">
        <v>43</v>
      </c>
      <c r="V125" s="152">
        <v>0.229</v>
      </c>
      <c r="W125" s="152">
        <f t="shared" si="1"/>
        <v>21.068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178</v>
      </c>
      <c r="AT125" s="19" t="s">
        <v>174</v>
      </c>
      <c r="AU125" s="19" t="s">
        <v>89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219</v>
      </c>
    </row>
    <row r="126" spans="2:65" s="1" customFormat="1" ht="25.5" customHeight="1">
      <c r="B126" s="145"/>
      <c r="C126" s="146" t="s">
        <v>190</v>
      </c>
      <c r="D126" s="146" t="s">
        <v>174</v>
      </c>
      <c r="E126" s="147" t="s">
        <v>221</v>
      </c>
      <c r="F126" s="209" t="s">
        <v>222</v>
      </c>
      <c r="G126" s="209"/>
      <c r="H126" s="209"/>
      <c r="I126" s="209"/>
      <c r="J126" s="148" t="s">
        <v>214</v>
      </c>
      <c r="K126" s="149">
        <v>14</v>
      </c>
      <c r="L126" s="203"/>
      <c r="M126" s="203"/>
      <c r="N126" s="203">
        <f t="shared" si="0"/>
        <v>0</v>
      </c>
      <c r="O126" s="203"/>
      <c r="P126" s="203"/>
      <c r="Q126" s="203"/>
      <c r="R126" s="150"/>
      <c r="T126" s="151" t="s">
        <v>5</v>
      </c>
      <c r="U126" s="41" t="s">
        <v>43</v>
      </c>
      <c r="V126" s="152">
        <v>0.046</v>
      </c>
      <c r="W126" s="152">
        <f t="shared" si="1"/>
        <v>0.644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89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223</v>
      </c>
    </row>
    <row r="127" spans="2:65" s="1" customFormat="1" ht="25.5" customHeight="1">
      <c r="B127" s="145"/>
      <c r="C127" s="146" t="s">
        <v>194</v>
      </c>
      <c r="D127" s="146" t="s">
        <v>174</v>
      </c>
      <c r="E127" s="147" t="s">
        <v>224</v>
      </c>
      <c r="F127" s="209" t="s">
        <v>225</v>
      </c>
      <c r="G127" s="209"/>
      <c r="H127" s="209"/>
      <c r="I127" s="209"/>
      <c r="J127" s="148" t="s">
        <v>214</v>
      </c>
      <c r="K127" s="149">
        <v>81.2</v>
      </c>
      <c r="L127" s="203"/>
      <c r="M127" s="203"/>
      <c r="N127" s="203">
        <f t="shared" si="0"/>
        <v>0</v>
      </c>
      <c r="O127" s="203"/>
      <c r="P127" s="203"/>
      <c r="Q127" s="203"/>
      <c r="R127" s="150"/>
      <c r="T127" s="151" t="s">
        <v>5</v>
      </c>
      <c r="U127" s="41" t="s">
        <v>43</v>
      </c>
      <c r="V127" s="152">
        <v>0.083</v>
      </c>
      <c r="W127" s="152">
        <f t="shared" si="1"/>
        <v>6.7396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89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226</v>
      </c>
    </row>
    <row r="128" spans="2:65" s="1" customFormat="1" ht="38.25" customHeight="1">
      <c r="B128" s="145"/>
      <c r="C128" s="146" t="s">
        <v>198</v>
      </c>
      <c r="D128" s="146" t="s">
        <v>174</v>
      </c>
      <c r="E128" s="147" t="s">
        <v>228</v>
      </c>
      <c r="F128" s="209" t="s">
        <v>229</v>
      </c>
      <c r="G128" s="209"/>
      <c r="H128" s="209"/>
      <c r="I128" s="209"/>
      <c r="J128" s="148" t="s">
        <v>214</v>
      </c>
      <c r="K128" s="149">
        <v>406</v>
      </c>
      <c r="L128" s="203"/>
      <c r="M128" s="203"/>
      <c r="N128" s="203">
        <f t="shared" si="0"/>
        <v>0</v>
      </c>
      <c r="O128" s="203"/>
      <c r="P128" s="203"/>
      <c r="Q128" s="203"/>
      <c r="R128" s="150"/>
      <c r="T128" s="151" t="s">
        <v>5</v>
      </c>
      <c r="U128" s="41" t="s">
        <v>43</v>
      </c>
      <c r="V128" s="152">
        <v>0.004</v>
      </c>
      <c r="W128" s="152">
        <f t="shared" si="1"/>
        <v>1.624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89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230</v>
      </c>
    </row>
    <row r="129" spans="2:65" s="1" customFormat="1" ht="25.5" customHeight="1">
      <c r="B129" s="145"/>
      <c r="C129" s="146" t="s">
        <v>202</v>
      </c>
      <c r="D129" s="146" t="s">
        <v>174</v>
      </c>
      <c r="E129" s="147" t="s">
        <v>231</v>
      </c>
      <c r="F129" s="209" t="s">
        <v>232</v>
      </c>
      <c r="G129" s="209"/>
      <c r="H129" s="209"/>
      <c r="I129" s="209"/>
      <c r="J129" s="148" t="s">
        <v>214</v>
      </c>
      <c r="K129" s="149">
        <v>30</v>
      </c>
      <c r="L129" s="203"/>
      <c r="M129" s="203"/>
      <c r="N129" s="203">
        <f t="shared" si="0"/>
        <v>0</v>
      </c>
      <c r="O129" s="203"/>
      <c r="P129" s="203"/>
      <c r="Q129" s="203"/>
      <c r="R129" s="150"/>
      <c r="T129" s="151" t="s">
        <v>5</v>
      </c>
      <c r="U129" s="41" t="s">
        <v>43</v>
      </c>
      <c r="V129" s="152">
        <v>0.043</v>
      </c>
      <c r="W129" s="152">
        <f t="shared" si="1"/>
        <v>1.2899999999999998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89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233</v>
      </c>
    </row>
    <row r="130" spans="2:65" s="1" customFormat="1" ht="16.5" customHeight="1">
      <c r="B130" s="145"/>
      <c r="C130" s="155" t="s">
        <v>206</v>
      </c>
      <c r="D130" s="155" t="s">
        <v>235</v>
      </c>
      <c r="E130" s="156" t="s">
        <v>236</v>
      </c>
      <c r="F130" s="210" t="s">
        <v>237</v>
      </c>
      <c r="G130" s="210"/>
      <c r="H130" s="210"/>
      <c r="I130" s="210"/>
      <c r="J130" s="157" t="s">
        <v>238</v>
      </c>
      <c r="K130" s="158">
        <v>66</v>
      </c>
      <c r="L130" s="208"/>
      <c r="M130" s="208"/>
      <c r="N130" s="208">
        <f t="shared" si="0"/>
        <v>0</v>
      </c>
      <c r="O130" s="203"/>
      <c r="P130" s="203"/>
      <c r="Q130" s="203"/>
      <c r="R130" s="150"/>
      <c r="T130" s="151" t="s">
        <v>5</v>
      </c>
      <c r="U130" s="41" t="s">
        <v>43</v>
      </c>
      <c r="V130" s="152">
        <v>0</v>
      </c>
      <c r="W130" s="152">
        <f t="shared" si="1"/>
        <v>0</v>
      </c>
      <c r="X130" s="152">
        <v>1</v>
      </c>
      <c r="Y130" s="152">
        <f t="shared" si="2"/>
        <v>66</v>
      </c>
      <c r="Z130" s="152">
        <v>0</v>
      </c>
      <c r="AA130" s="153">
        <f t="shared" si="3"/>
        <v>0</v>
      </c>
      <c r="AR130" s="19" t="s">
        <v>202</v>
      </c>
      <c r="AT130" s="19" t="s">
        <v>235</v>
      </c>
      <c r="AU130" s="19" t="s">
        <v>89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239</v>
      </c>
    </row>
    <row r="131" spans="2:65" s="1" customFormat="1" ht="25.5" customHeight="1">
      <c r="B131" s="145"/>
      <c r="C131" s="146" t="s">
        <v>211</v>
      </c>
      <c r="D131" s="146" t="s">
        <v>174</v>
      </c>
      <c r="E131" s="147" t="s">
        <v>241</v>
      </c>
      <c r="F131" s="209" t="s">
        <v>242</v>
      </c>
      <c r="G131" s="209"/>
      <c r="H131" s="209"/>
      <c r="I131" s="209"/>
      <c r="J131" s="148" t="s">
        <v>238</v>
      </c>
      <c r="K131" s="149">
        <v>154.28</v>
      </c>
      <c r="L131" s="203"/>
      <c r="M131" s="203"/>
      <c r="N131" s="203">
        <f t="shared" si="0"/>
        <v>0</v>
      </c>
      <c r="O131" s="203"/>
      <c r="P131" s="203"/>
      <c r="Q131" s="203"/>
      <c r="R131" s="150"/>
      <c r="T131" s="151" t="s">
        <v>5</v>
      </c>
      <c r="U131" s="41" t="s">
        <v>43</v>
      </c>
      <c r="V131" s="152">
        <v>0</v>
      </c>
      <c r="W131" s="152">
        <f t="shared" si="1"/>
        <v>0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89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243</v>
      </c>
    </row>
    <row r="132" spans="2:65" s="1" customFormat="1" ht="25.5" customHeight="1">
      <c r="B132" s="145"/>
      <c r="C132" s="146" t="s">
        <v>216</v>
      </c>
      <c r="D132" s="146" t="s">
        <v>174</v>
      </c>
      <c r="E132" s="147" t="s">
        <v>244</v>
      </c>
      <c r="F132" s="209" t="s">
        <v>245</v>
      </c>
      <c r="G132" s="209"/>
      <c r="H132" s="209"/>
      <c r="I132" s="209"/>
      <c r="J132" s="148" t="s">
        <v>214</v>
      </c>
      <c r="K132" s="149">
        <v>10.8</v>
      </c>
      <c r="L132" s="203"/>
      <c r="M132" s="203"/>
      <c r="N132" s="203">
        <f t="shared" si="0"/>
        <v>0</v>
      </c>
      <c r="O132" s="203"/>
      <c r="P132" s="203"/>
      <c r="Q132" s="203"/>
      <c r="R132" s="150"/>
      <c r="T132" s="151" t="s">
        <v>5</v>
      </c>
      <c r="U132" s="41" t="s">
        <v>43</v>
      </c>
      <c r="V132" s="152">
        <v>0.299</v>
      </c>
      <c r="W132" s="152">
        <f t="shared" si="1"/>
        <v>3.2292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89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246</v>
      </c>
    </row>
    <row r="133" spans="2:65" s="1" customFormat="1" ht="25.5" customHeight="1">
      <c r="B133" s="145"/>
      <c r="C133" s="146" t="s">
        <v>220</v>
      </c>
      <c r="D133" s="146" t="s">
        <v>174</v>
      </c>
      <c r="E133" s="147" t="s">
        <v>248</v>
      </c>
      <c r="F133" s="209" t="s">
        <v>249</v>
      </c>
      <c r="G133" s="209"/>
      <c r="H133" s="209"/>
      <c r="I133" s="209"/>
      <c r="J133" s="148" t="s">
        <v>177</v>
      </c>
      <c r="K133" s="149">
        <v>140</v>
      </c>
      <c r="L133" s="203"/>
      <c r="M133" s="203"/>
      <c r="N133" s="203">
        <f t="shared" si="0"/>
        <v>0</v>
      </c>
      <c r="O133" s="203"/>
      <c r="P133" s="203"/>
      <c r="Q133" s="203"/>
      <c r="R133" s="150"/>
      <c r="T133" s="151" t="s">
        <v>5</v>
      </c>
      <c r="U133" s="41" t="s">
        <v>43</v>
      </c>
      <c r="V133" s="152">
        <v>0.018</v>
      </c>
      <c r="W133" s="152">
        <f t="shared" si="1"/>
        <v>2.52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89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250</v>
      </c>
    </row>
    <row r="134" spans="2:63" s="10" customFormat="1" ht="29.85" customHeight="1">
      <c r="B134" s="134"/>
      <c r="C134" s="135"/>
      <c r="D134" s="144" t="s">
        <v>567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04">
        <f>BK134</f>
        <v>0</v>
      </c>
      <c r="O134" s="205"/>
      <c r="P134" s="205"/>
      <c r="Q134" s="205"/>
      <c r="R134" s="137"/>
      <c r="T134" s="138"/>
      <c r="U134" s="135"/>
      <c r="V134" s="135"/>
      <c r="W134" s="139">
        <f>SUM(W135:W139)</f>
        <v>18.631</v>
      </c>
      <c r="X134" s="135"/>
      <c r="Y134" s="139">
        <f>SUM(Y135:Y139)</f>
        <v>14.219314</v>
      </c>
      <c r="Z134" s="135"/>
      <c r="AA134" s="140">
        <f>SUM(AA135:AA139)</f>
        <v>0</v>
      </c>
      <c r="AR134" s="141" t="s">
        <v>83</v>
      </c>
      <c r="AT134" s="142" t="s">
        <v>77</v>
      </c>
      <c r="AU134" s="142" t="s">
        <v>83</v>
      </c>
      <c r="AY134" s="141" t="s">
        <v>173</v>
      </c>
      <c r="BK134" s="143">
        <f>SUM(BK135:BK139)</f>
        <v>0</v>
      </c>
    </row>
    <row r="135" spans="2:65" s="1" customFormat="1" ht="38.25" customHeight="1">
      <c r="B135" s="145"/>
      <c r="C135" s="146" t="s">
        <v>87</v>
      </c>
      <c r="D135" s="146" t="s">
        <v>174</v>
      </c>
      <c r="E135" s="147" t="s">
        <v>569</v>
      </c>
      <c r="F135" s="209" t="s">
        <v>570</v>
      </c>
      <c r="G135" s="209"/>
      <c r="H135" s="209"/>
      <c r="I135" s="209"/>
      <c r="J135" s="148" t="s">
        <v>214</v>
      </c>
      <c r="K135" s="149">
        <v>7.5</v>
      </c>
      <c r="L135" s="203"/>
      <c r="M135" s="203"/>
      <c r="N135" s="203">
        <f>ROUND(L135*K135,2)</f>
        <v>0</v>
      </c>
      <c r="O135" s="203"/>
      <c r="P135" s="203"/>
      <c r="Q135" s="203"/>
      <c r="R135" s="150"/>
      <c r="T135" s="151" t="s">
        <v>5</v>
      </c>
      <c r="U135" s="41" t="s">
        <v>43</v>
      </c>
      <c r="V135" s="152">
        <v>0.92</v>
      </c>
      <c r="W135" s="152">
        <f>V135*K135</f>
        <v>6.9</v>
      </c>
      <c r="X135" s="152">
        <v>1.63</v>
      </c>
      <c r="Y135" s="152">
        <f>X135*K135</f>
        <v>12.225</v>
      </c>
      <c r="Z135" s="152">
        <v>0</v>
      </c>
      <c r="AA135" s="153">
        <f>Z135*K135</f>
        <v>0</v>
      </c>
      <c r="AR135" s="19" t="s">
        <v>178</v>
      </c>
      <c r="AT135" s="19" t="s">
        <v>174</v>
      </c>
      <c r="AU135" s="19" t="s">
        <v>89</v>
      </c>
      <c r="AY135" s="19" t="s">
        <v>173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9" t="s">
        <v>83</v>
      </c>
      <c r="BK135" s="154">
        <f>ROUND(L135*K135,2)</f>
        <v>0</v>
      </c>
      <c r="BL135" s="19" t="s">
        <v>178</v>
      </c>
      <c r="BM135" s="19" t="s">
        <v>571</v>
      </c>
    </row>
    <row r="136" spans="2:65" s="1" customFormat="1" ht="38.25" customHeight="1">
      <c r="B136" s="145"/>
      <c r="C136" s="146" t="s">
        <v>227</v>
      </c>
      <c r="D136" s="146" t="s">
        <v>174</v>
      </c>
      <c r="E136" s="147" t="s">
        <v>572</v>
      </c>
      <c r="F136" s="209" t="s">
        <v>573</v>
      </c>
      <c r="G136" s="209"/>
      <c r="H136" s="209"/>
      <c r="I136" s="209"/>
      <c r="J136" s="148" t="s">
        <v>177</v>
      </c>
      <c r="K136" s="149">
        <v>100</v>
      </c>
      <c r="L136" s="203"/>
      <c r="M136" s="203"/>
      <c r="N136" s="203">
        <f>ROUND(L136*K136,2)</f>
        <v>0</v>
      </c>
      <c r="O136" s="203"/>
      <c r="P136" s="203"/>
      <c r="Q136" s="203"/>
      <c r="R136" s="150"/>
      <c r="T136" s="151" t="s">
        <v>5</v>
      </c>
      <c r="U136" s="41" t="s">
        <v>43</v>
      </c>
      <c r="V136" s="152">
        <v>0.075</v>
      </c>
      <c r="W136" s="152">
        <f>V136*K136</f>
        <v>7.5</v>
      </c>
      <c r="X136" s="152">
        <v>0.00016694</v>
      </c>
      <c r="Y136" s="152">
        <f>X136*K136</f>
        <v>0.016694</v>
      </c>
      <c r="Z136" s="152">
        <v>0</v>
      </c>
      <c r="AA136" s="153">
        <f>Z136*K136</f>
        <v>0</v>
      </c>
      <c r="AR136" s="19" t="s">
        <v>178</v>
      </c>
      <c r="AT136" s="19" t="s">
        <v>174</v>
      </c>
      <c r="AU136" s="19" t="s">
        <v>89</v>
      </c>
      <c r="AY136" s="19" t="s">
        <v>173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9" t="s">
        <v>83</v>
      </c>
      <c r="BK136" s="154">
        <f>ROUND(L136*K136,2)</f>
        <v>0</v>
      </c>
      <c r="BL136" s="19" t="s">
        <v>178</v>
      </c>
      <c r="BM136" s="19" t="s">
        <v>574</v>
      </c>
    </row>
    <row r="137" spans="2:65" s="1" customFormat="1" ht="16.5" customHeight="1">
      <c r="B137" s="145"/>
      <c r="C137" s="155" t="s">
        <v>11</v>
      </c>
      <c r="D137" s="155" t="s">
        <v>235</v>
      </c>
      <c r="E137" s="156" t="s">
        <v>575</v>
      </c>
      <c r="F137" s="210" t="s">
        <v>576</v>
      </c>
      <c r="G137" s="210"/>
      <c r="H137" s="210"/>
      <c r="I137" s="210"/>
      <c r="J137" s="157" t="s">
        <v>177</v>
      </c>
      <c r="K137" s="158">
        <v>102</v>
      </c>
      <c r="L137" s="208"/>
      <c r="M137" s="208"/>
      <c r="N137" s="208">
        <f>ROUND(L137*K137,2)</f>
        <v>0</v>
      </c>
      <c r="O137" s="203"/>
      <c r="P137" s="203"/>
      <c r="Q137" s="203"/>
      <c r="R137" s="150"/>
      <c r="T137" s="151" t="s">
        <v>5</v>
      </c>
      <c r="U137" s="41" t="s">
        <v>43</v>
      </c>
      <c r="V137" s="152">
        <v>0</v>
      </c>
      <c r="W137" s="152">
        <f>V137*K137</f>
        <v>0</v>
      </c>
      <c r="X137" s="152">
        <v>0.0002</v>
      </c>
      <c r="Y137" s="152">
        <f>X137*K137</f>
        <v>0.0204</v>
      </c>
      <c r="Z137" s="152">
        <v>0</v>
      </c>
      <c r="AA137" s="153">
        <f>Z137*K137</f>
        <v>0</v>
      </c>
      <c r="AR137" s="19" t="s">
        <v>202</v>
      </c>
      <c r="AT137" s="19" t="s">
        <v>235</v>
      </c>
      <c r="AU137" s="19" t="s">
        <v>89</v>
      </c>
      <c r="AY137" s="19" t="s">
        <v>173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19" t="s">
        <v>83</v>
      </c>
      <c r="BK137" s="154">
        <f>ROUND(L137*K137,2)</f>
        <v>0</v>
      </c>
      <c r="BL137" s="19" t="s">
        <v>178</v>
      </c>
      <c r="BM137" s="19" t="s">
        <v>577</v>
      </c>
    </row>
    <row r="138" spans="2:65" s="1" customFormat="1" ht="25.5" customHeight="1">
      <c r="B138" s="145"/>
      <c r="C138" s="146" t="s">
        <v>234</v>
      </c>
      <c r="D138" s="146" t="s">
        <v>174</v>
      </c>
      <c r="E138" s="147" t="s">
        <v>578</v>
      </c>
      <c r="F138" s="209" t="s">
        <v>579</v>
      </c>
      <c r="G138" s="209"/>
      <c r="H138" s="209"/>
      <c r="I138" s="209"/>
      <c r="J138" s="148" t="s">
        <v>214</v>
      </c>
      <c r="K138" s="149">
        <v>1</v>
      </c>
      <c r="L138" s="203"/>
      <c r="M138" s="203"/>
      <c r="N138" s="203">
        <f>ROUND(L138*K138,2)</f>
        <v>0</v>
      </c>
      <c r="O138" s="203"/>
      <c r="P138" s="203"/>
      <c r="Q138" s="203"/>
      <c r="R138" s="150"/>
      <c r="T138" s="151" t="s">
        <v>5</v>
      </c>
      <c r="U138" s="41" t="s">
        <v>43</v>
      </c>
      <c r="V138" s="152">
        <v>1.231</v>
      </c>
      <c r="W138" s="152">
        <f>V138*K138</f>
        <v>1.231</v>
      </c>
      <c r="X138" s="152">
        <v>1.9205</v>
      </c>
      <c r="Y138" s="152">
        <f>X138*K138</f>
        <v>1.9205</v>
      </c>
      <c r="Z138" s="152">
        <v>0</v>
      </c>
      <c r="AA138" s="153">
        <f>Z138*K138</f>
        <v>0</v>
      </c>
      <c r="AR138" s="19" t="s">
        <v>178</v>
      </c>
      <c r="AT138" s="19" t="s">
        <v>174</v>
      </c>
      <c r="AU138" s="19" t="s">
        <v>89</v>
      </c>
      <c r="AY138" s="19" t="s">
        <v>173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9" t="s">
        <v>83</v>
      </c>
      <c r="BK138" s="154">
        <f>ROUND(L138*K138,2)</f>
        <v>0</v>
      </c>
      <c r="BL138" s="19" t="s">
        <v>178</v>
      </c>
      <c r="BM138" s="19" t="s">
        <v>580</v>
      </c>
    </row>
    <row r="139" spans="2:65" s="1" customFormat="1" ht="25.5" customHeight="1">
      <c r="B139" s="145"/>
      <c r="C139" s="146" t="s">
        <v>240</v>
      </c>
      <c r="D139" s="146" t="s">
        <v>174</v>
      </c>
      <c r="E139" s="147" t="s">
        <v>581</v>
      </c>
      <c r="F139" s="209" t="s">
        <v>582</v>
      </c>
      <c r="G139" s="209"/>
      <c r="H139" s="209"/>
      <c r="I139" s="209"/>
      <c r="J139" s="148" t="s">
        <v>209</v>
      </c>
      <c r="K139" s="149">
        <v>50</v>
      </c>
      <c r="L139" s="203"/>
      <c r="M139" s="203"/>
      <c r="N139" s="203">
        <f>ROUND(L139*K139,2)</f>
        <v>0</v>
      </c>
      <c r="O139" s="203"/>
      <c r="P139" s="203"/>
      <c r="Q139" s="203"/>
      <c r="R139" s="150"/>
      <c r="T139" s="151" t="s">
        <v>5</v>
      </c>
      <c r="U139" s="41" t="s">
        <v>43</v>
      </c>
      <c r="V139" s="152">
        <v>0.06</v>
      </c>
      <c r="W139" s="152">
        <f>V139*K139</f>
        <v>3</v>
      </c>
      <c r="X139" s="152">
        <v>0.0007344</v>
      </c>
      <c r="Y139" s="152">
        <f>X139*K139</f>
        <v>0.036719999999999996</v>
      </c>
      <c r="Z139" s="152">
        <v>0</v>
      </c>
      <c r="AA139" s="153">
        <f>Z139*K139</f>
        <v>0</v>
      </c>
      <c r="AR139" s="19" t="s">
        <v>178</v>
      </c>
      <c r="AT139" s="19" t="s">
        <v>174</v>
      </c>
      <c r="AU139" s="19" t="s">
        <v>89</v>
      </c>
      <c r="AY139" s="19" t="s">
        <v>173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19" t="s">
        <v>83</v>
      </c>
      <c r="BK139" s="154">
        <f>ROUND(L139*K139,2)</f>
        <v>0</v>
      </c>
      <c r="BL139" s="19" t="s">
        <v>178</v>
      </c>
      <c r="BM139" s="19" t="s">
        <v>583</v>
      </c>
    </row>
    <row r="140" spans="2:63" s="10" customFormat="1" ht="29.85" customHeight="1">
      <c r="B140" s="134"/>
      <c r="C140" s="135"/>
      <c r="D140" s="144" t="s">
        <v>146</v>
      </c>
      <c r="E140" s="144"/>
      <c r="F140" s="144"/>
      <c r="G140" s="144"/>
      <c r="H140" s="144"/>
      <c r="I140" s="144"/>
      <c r="J140" s="144"/>
      <c r="K140" s="144"/>
      <c r="L140" s="144"/>
      <c r="M140" s="144"/>
      <c r="N140" s="204">
        <f>BK140</f>
        <v>0</v>
      </c>
      <c r="O140" s="205"/>
      <c r="P140" s="205"/>
      <c r="Q140" s="205"/>
      <c r="R140" s="137"/>
      <c r="T140" s="138"/>
      <c r="U140" s="135"/>
      <c r="V140" s="135"/>
      <c r="W140" s="139">
        <f>W141</f>
        <v>5.512423999999999</v>
      </c>
      <c r="X140" s="135"/>
      <c r="Y140" s="139">
        <f>Y141</f>
        <v>0</v>
      </c>
      <c r="Z140" s="135"/>
      <c r="AA140" s="140">
        <f>AA141</f>
        <v>1.0175999999999998</v>
      </c>
      <c r="AR140" s="141" t="s">
        <v>83</v>
      </c>
      <c r="AT140" s="142" t="s">
        <v>77</v>
      </c>
      <c r="AU140" s="142" t="s">
        <v>83</v>
      </c>
      <c r="AY140" s="141" t="s">
        <v>173</v>
      </c>
      <c r="BK140" s="143">
        <f>BK141</f>
        <v>0</v>
      </c>
    </row>
    <row r="141" spans="2:65" s="1" customFormat="1" ht="25.5" customHeight="1">
      <c r="B141" s="145"/>
      <c r="C141" s="146" t="s">
        <v>97</v>
      </c>
      <c r="D141" s="146" t="s">
        <v>174</v>
      </c>
      <c r="E141" s="147" t="s">
        <v>260</v>
      </c>
      <c r="F141" s="209" t="s">
        <v>261</v>
      </c>
      <c r="G141" s="209"/>
      <c r="H141" s="209"/>
      <c r="I141" s="209"/>
      <c r="J141" s="148" t="s">
        <v>214</v>
      </c>
      <c r="K141" s="149">
        <v>0.424</v>
      </c>
      <c r="L141" s="203"/>
      <c r="M141" s="203"/>
      <c r="N141" s="203">
        <f>ROUND(L141*K141,2)</f>
        <v>0</v>
      </c>
      <c r="O141" s="203"/>
      <c r="P141" s="203"/>
      <c r="Q141" s="203"/>
      <c r="R141" s="150"/>
      <c r="T141" s="151" t="s">
        <v>5</v>
      </c>
      <c r="U141" s="41" t="s">
        <v>43</v>
      </c>
      <c r="V141" s="152">
        <v>13.001</v>
      </c>
      <c r="W141" s="152">
        <f>V141*K141</f>
        <v>5.512423999999999</v>
      </c>
      <c r="X141" s="152">
        <v>0</v>
      </c>
      <c r="Y141" s="152">
        <f>X141*K141</f>
        <v>0</v>
      </c>
      <c r="Z141" s="152">
        <v>2.4</v>
      </c>
      <c r="AA141" s="153">
        <f>Z141*K141</f>
        <v>1.0175999999999998</v>
      </c>
      <c r="AR141" s="19" t="s">
        <v>178</v>
      </c>
      <c r="AT141" s="19" t="s">
        <v>174</v>
      </c>
      <c r="AU141" s="19" t="s">
        <v>89</v>
      </c>
      <c r="AY141" s="19" t="s">
        <v>173</v>
      </c>
      <c r="BE141" s="154">
        <f>IF(U141="základní",N141,0)</f>
        <v>0</v>
      </c>
      <c r="BF141" s="154">
        <f>IF(U141="snížená",N141,0)</f>
        <v>0</v>
      </c>
      <c r="BG141" s="154">
        <f>IF(U141="zákl. přenesená",N141,0)</f>
        <v>0</v>
      </c>
      <c r="BH141" s="154">
        <f>IF(U141="sníž. přenesená",N141,0)</f>
        <v>0</v>
      </c>
      <c r="BI141" s="154">
        <f>IF(U141="nulová",N141,0)</f>
        <v>0</v>
      </c>
      <c r="BJ141" s="19" t="s">
        <v>83</v>
      </c>
      <c r="BK141" s="154">
        <f>ROUND(L141*K141,2)</f>
        <v>0</v>
      </c>
      <c r="BL141" s="19" t="s">
        <v>178</v>
      </c>
      <c r="BM141" s="19" t="s">
        <v>262</v>
      </c>
    </row>
    <row r="142" spans="2:63" s="10" customFormat="1" ht="29.85" customHeight="1">
      <c r="B142" s="134"/>
      <c r="C142" s="135"/>
      <c r="D142" s="144" t="s">
        <v>148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204">
        <f>BK142</f>
        <v>0</v>
      </c>
      <c r="O142" s="205"/>
      <c r="P142" s="205"/>
      <c r="Q142" s="205"/>
      <c r="R142" s="137"/>
      <c r="T142" s="138"/>
      <c r="U142" s="135"/>
      <c r="V142" s="135"/>
      <c r="W142" s="139">
        <f>SUM(W143:W148)</f>
        <v>62.958</v>
      </c>
      <c r="X142" s="135"/>
      <c r="Y142" s="139">
        <f>SUM(Y143:Y148)</f>
        <v>114.8</v>
      </c>
      <c r="Z142" s="135"/>
      <c r="AA142" s="140">
        <f>SUM(AA143:AA148)</f>
        <v>0</v>
      </c>
      <c r="AR142" s="141" t="s">
        <v>83</v>
      </c>
      <c r="AT142" s="142" t="s">
        <v>77</v>
      </c>
      <c r="AU142" s="142" t="s">
        <v>83</v>
      </c>
      <c r="AY142" s="141" t="s">
        <v>173</v>
      </c>
      <c r="BK142" s="143">
        <f>SUM(BK143:BK148)</f>
        <v>0</v>
      </c>
    </row>
    <row r="143" spans="2:65" s="1" customFormat="1" ht="25.5" customHeight="1">
      <c r="B143" s="145"/>
      <c r="C143" s="146" t="s">
        <v>247</v>
      </c>
      <c r="D143" s="146" t="s">
        <v>174</v>
      </c>
      <c r="E143" s="147" t="s">
        <v>266</v>
      </c>
      <c r="F143" s="209" t="s">
        <v>267</v>
      </c>
      <c r="G143" s="209"/>
      <c r="H143" s="209"/>
      <c r="I143" s="209"/>
      <c r="J143" s="148" t="s">
        <v>177</v>
      </c>
      <c r="K143" s="149">
        <v>280</v>
      </c>
      <c r="L143" s="203"/>
      <c r="M143" s="203"/>
      <c r="N143" s="203">
        <f aca="true" t="shared" si="10" ref="N143:N148">ROUND(L143*K143,2)</f>
        <v>0</v>
      </c>
      <c r="O143" s="203"/>
      <c r="P143" s="203"/>
      <c r="Q143" s="203"/>
      <c r="R143" s="150"/>
      <c r="T143" s="151" t="s">
        <v>5</v>
      </c>
      <c r="U143" s="41" t="s">
        <v>43</v>
      </c>
      <c r="V143" s="152">
        <v>0.019</v>
      </c>
      <c r="W143" s="152">
        <f aca="true" t="shared" si="11" ref="W143:W148">V143*K143</f>
        <v>5.32</v>
      </c>
      <c r="X143" s="152">
        <v>0</v>
      </c>
      <c r="Y143" s="152">
        <f aca="true" t="shared" si="12" ref="Y143:Y148">X143*K143</f>
        <v>0</v>
      </c>
      <c r="Z143" s="152">
        <v>0</v>
      </c>
      <c r="AA143" s="153">
        <f aca="true" t="shared" si="13" ref="AA143:AA148">Z143*K143</f>
        <v>0</v>
      </c>
      <c r="AR143" s="19" t="s">
        <v>178</v>
      </c>
      <c r="AT143" s="19" t="s">
        <v>174</v>
      </c>
      <c r="AU143" s="19" t="s">
        <v>89</v>
      </c>
      <c r="AY143" s="19" t="s">
        <v>173</v>
      </c>
      <c r="BE143" s="154">
        <f aca="true" t="shared" si="14" ref="BE143:BE148">IF(U143="základní",N143,0)</f>
        <v>0</v>
      </c>
      <c r="BF143" s="154">
        <f aca="true" t="shared" si="15" ref="BF143:BF148">IF(U143="snížená",N143,0)</f>
        <v>0</v>
      </c>
      <c r="BG143" s="154">
        <f aca="true" t="shared" si="16" ref="BG143:BG148">IF(U143="zákl. přenesená",N143,0)</f>
        <v>0</v>
      </c>
      <c r="BH143" s="154">
        <f aca="true" t="shared" si="17" ref="BH143:BH148">IF(U143="sníž. přenesená",N143,0)</f>
        <v>0</v>
      </c>
      <c r="BI143" s="154">
        <f aca="true" t="shared" si="18" ref="BI143:BI148">IF(U143="nulová",N143,0)</f>
        <v>0</v>
      </c>
      <c r="BJ143" s="19" t="s">
        <v>83</v>
      </c>
      <c r="BK143" s="154">
        <f aca="true" t="shared" si="19" ref="BK143:BK148">ROUND(L143*K143,2)</f>
        <v>0</v>
      </c>
      <c r="BL143" s="19" t="s">
        <v>178</v>
      </c>
      <c r="BM143" s="19" t="s">
        <v>268</v>
      </c>
    </row>
    <row r="144" spans="2:65" s="1" customFormat="1" ht="16.5" customHeight="1">
      <c r="B144" s="145"/>
      <c r="C144" s="155" t="s">
        <v>251</v>
      </c>
      <c r="D144" s="155" t="s">
        <v>235</v>
      </c>
      <c r="E144" s="156" t="s">
        <v>269</v>
      </c>
      <c r="F144" s="210" t="s">
        <v>270</v>
      </c>
      <c r="G144" s="210"/>
      <c r="H144" s="210"/>
      <c r="I144" s="210"/>
      <c r="J144" s="157" t="s">
        <v>238</v>
      </c>
      <c r="K144" s="158">
        <v>114.8</v>
      </c>
      <c r="L144" s="208"/>
      <c r="M144" s="208"/>
      <c r="N144" s="208">
        <f t="shared" si="10"/>
        <v>0</v>
      </c>
      <c r="O144" s="203"/>
      <c r="P144" s="203"/>
      <c r="Q144" s="203"/>
      <c r="R144" s="150"/>
      <c r="T144" s="151" t="s">
        <v>5</v>
      </c>
      <c r="U144" s="41" t="s">
        <v>43</v>
      </c>
      <c r="V144" s="152">
        <v>0</v>
      </c>
      <c r="W144" s="152">
        <f t="shared" si="11"/>
        <v>0</v>
      </c>
      <c r="X144" s="152">
        <v>1</v>
      </c>
      <c r="Y144" s="152">
        <f t="shared" si="12"/>
        <v>114.8</v>
      </c>
      <c r="Z144" s="152">
        <v>0</v>
      </c>
      <c r="AA144" s="153">
        <f t="shared" si="13"/>
        <v>0</v>
      </c>
      <c r="AR144" s="19" t="s">
        <v>202</v>
      </c>
      <c r="AT144" s="19" t="s">
        <v>235</v>
      </c>
      <c r="AU144" s="19" t="s">
        <v>89</v>
      </c>
      <c r="AY144" s="19" t="s">
        <v>173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178</v>
      </c>
      <c r="BM144" s="19" t="s">
        <v>271</v>
      </c>
    </row>
    <row r="145" spans="2:65" s="1" customFormat="1" ht="16.5" customHeight="1">
      <c r="B145" s="145"/>
      <c r="C145" s="146" t="s">
        <v>10</v>
      </c>
      <c r="D145" s="146" t="s">
        <v>174</v>
      </c>
      <c r="E145" s="147" t="s">
        <v>277</v>
      </c>
      <c r="F145" s="209" t="s">
        <v>278</v>
      </c>
      <c r="G145" s="209"/>
      <c r="H145" s="209"/>
      <c r="I145" s="209"/>
      <c r="J145" s="148" t="s">
        <v>177</v>
      </c>
      <c r="K145" s="149">
        <v>60</v>
      </c>
      <c r="L145" s="203"/>
      <c r="M145" s="203"/>
      <c r="N145" s="203">
        <f t="shared" si="10"/>
        <v>0</v>
      </c>
      <c r="O145" s="203"/>
      <c r="P145" s="203"/>
      <c r="Q145" s="203"/>
      <c r="R145" s="150"/>
      <c r="T145" s="151" t="s">
        <v>5</v>
      </c>
      <c r="U145" s="41" t="s">
        <v>43</v>
      </c>
      <c r="V145" s="152">
        <v>0.023</v>
      </c>
      <c r="W145" s="152">
        <f t="shared" si="11"/>
        <v>1.38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R145" s="19" t="s">
        <v>178</v>
      </c>
      <c r="AT145" s="19" t="s">
        <v>174</v>
      </c>
      <c r="AU145" s="19" t="s">
        <v>89</v>
      </c>
      <c r="AY145" s="19" t="s">
        <v>173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178</v>
      </c>
      <c r="BM145" s="19" t="s">
        <v>279</v>
      </c>
    </row>
    <row r="146" spans="2:65" s="1" customFormat="1" ht="16.5" customHeight="1">
      <c r="B146" s="145"/>
      <c r="C146" s="146" t="s">
        <v>259</v>
      </c>
      <c r="D146" s="146" t="s">
        <v>174</v>
      </c>
      <c r="E146" s="147" t="s">
        <v>584</v>
      </c>
      <c r="F146" s="209" t="s">
        <v>585</v>
      </c>
      <c r="G146" s="209"/>
      <c r="H146" s="209"/>
      <c r="I146" s="209"/>
      <c r="J146" s="148" t="s">
        <v>177</v>
      </c>
      <c r="K146" s="149">
        <v>138</v>
      </c>
      <c r="L146" s="203"/>
      <c r="M146" s="203"/>
      <c r="N146" s="203">
        <f t="shared" si="10"/>
        <v>0</v>
      </c>
      <c r="O146" s="203"/>
      <c r="P146" s="203"/>
      <c r="Q146" s="203"/>
      <c r="R146" s="150"/>
      <c r="T146" s="151" t="s">
        <v>5</v>
      </c>
      <c r="U146" s="41" t="s">
        <v>43</v>
      </c>
      <c r="V146" s="152">
        <v>0.031</v>
      </c>
      <c r="W146" s="152">
        <f t="shared" si="11"/>
        <v>4.278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R146" s="19" t="s">
        <v>178</v>
      </c>
      <c r="AT146" s="19" t="s">
        <v>174</v>
      </c>
      <c r="AU146" s="19" t="s">
        <v>89</v>
      </c>
      <c r="AY146" s="19" t="s">
        <v>173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178</v>
      </c>
      <c r="BM146" s="19" t="s">
        <v>290</v>
      </c>
    </row>
    <row r="147" spans="2:65" s="1" customFormat="1" ht="25.5" customHeight="1">
      <c r="B147" s="145"/>
      <c r="C147" s="146" t="s">
        <v>111</v>
      </c>
      <c r="D147" s="146" t="s">
        <v>174</v>
      </c>
      <c r="E147" s="147" t="s">
        <v>586</v>
      </c>
      <c r="F147" s="209" t="s">
        <v>587</v>
      </c>
      <c r="G147" s="209"/>
      <c r="H147" s="209"/>
      <c r="I147" s="209"/>
      <c r="J147" s="148" t="s">
        <v>177</v>
      </c>
      <c r="K147" s="149">
        <v>115</v>
      </c>
      <c r="L147" s="203"/>
      <c r="M147" s="203"/>
      <c r="N147" s="203">
        <f t="shared" si="10"/>
        <v>0</v>
      </c>
      <c r="O147" s="203"/>
      <c r="P147" s="203"/>
      <c r="Q147" s="203"/>
      <c r="R147" s="150"/>
      <c r="T147" s="151" t="s">
        <v>5</v>
      </c>
      <c r="U147" s="41" t="s">
        <v>43</v>
      </c>
      <c r="V147" s="152">
        <v>0.027</v>
      </c>
      <c r="W147" s="152">
        <f t="shared" si="11"/>
        <v>3.105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9" t="s">
        <v>178</v>
      </c>
      <c r="AT147" s="19" t="s">
        <v>174</v>
      </c>
      <c r="AU147" s="19" t="s">
        <v>89</v>
      </c>
      <c r="AY147" s="19" t="s">
        <v>173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178</v>
      </c>
      <c r="BM147" s="19" t="s">
        <v>588</v>
      </c>
    </row>
    <row r="148" spans="2:65" s="1" customFormat="1" ht="25.5" customHeight="1">
      <c r="B148" s="145"/>
      <c r="C148" s="146" t="s">
        <v>114</v>
      </c>
      <c r="D148" s="146" t="s">
        <v>174</v>
      </c>
      <c r="E148" s="147" t="s">
        <v>589</v>
      </c>
      <c r="F148" s="209" t="s">
        <v>590</v>
      </c>
      <c r="G148" s="209"/>
      <c r="H148" s="209"/>
      <c r="I148" s="209"/>
      <c r="J148" s="148" t="s">
        <v>177</v>
      </c>
      <c r="K148" s="149">
        <v>115</v>
      </c>
      <c r="L148" s="203"/>
      <c r="M148" s="203"/>
      <c r="N148" s="203">
        <f t="shared" si="10"/>
        <v>0</v>
      </c>
      <c r="O148" s="203"/>
      <c r="P148" s="203"/>
      <c r="Q148" s="203"/>
      <c r="R148" s="150"/>
      <c r="T148" s="151" t="s">
        <v>5</v>
      </c>
      <c r="U148" s="41" t="s">
        <v>43</v>
      </c>
      <c r="V148" s="152">
        <v>0.425</v>
      </c>
      <c r="W148" s="152">
        <f t="shared" si="11"/>
        <v>48.875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9" t="s">
        <v>178</v>
      </c>
      <c r="AT148" s="19" t="s">
        <v>174</v>
      </c>
      <c r="AU148" s="19" t="s">
        <v>89</v>
      </c>
      <c r="AY148" s="19" t="s">
        <v>173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178</v>
      </c>
      <c r="BM148" s="19" t="s">
        <v>591</v>
      </c>
    </row>
    <row r="149" spans="2:63" s="10" customFormat="1" ht="29.85" customHeight="1">
      <c r="B149" s="134"/>
      <c r="C149" s="135"/>
      <c r="D149" s="144" t="s">
        <v>150</v>
      </c>
      <c r="E149" s="144"/>
      <c r="F149" s="144"/>
      <c r="G149" s="144"/>
      <c r="H149" s="144"/>
      <c r="I149" s="144"/>
      <c r="J149" s="144"/>
      <c r="K149" s="144"/>
      <c r="L149" s="144"/>
      <c r="M149" s="144"/>
      <c r="N149" s="204">
        <f>BK149</f>
        <v>0</v>
      </c>
      <c r="O149" s="205"/>
      <c r="P149" s="205"/>
      <c r="Q149" s="205"/>
      <c r="R149" s="137"/>
      <c r="T149" s="138"/>
      <c r="U149" s="135"/>
      <c r="V149" s="135"/>
      <c r="W149" s="139">
        <f>SUM(W150:W173)</f>
        <v>123.32576600000002</v>
      </c>
      <c r="X149" s="135"/>
      <c r="Y149" s="139">
        <f>SUM(Y150:Y173)</f>
        <v>29.491949762879997</v>
      </c>
      <c r="Z149" s="135"/>
      <c r="AA149" s="140">
        <f>SUM(AA150:AA173)</f>
        <v>0.08600000000000001</v>
      </c>
      <c r="AR149" s="141" t="s">
        <v>83</v>
      </c>
      <c r="AT149" s="142" t="s">
        <v>77</v>
      </c>
      <c r="AU149" s="142" t="s">
        <v>83</v>
      </c>
      <c r="AY149" s="141" t="s">
        <v>173</v>
      </c>
      <c r="BK149" s="143">
        <f>SUM(BK150:BK173)</f>
        <v>0</v>
      </c>
    </row>
    <row r="150" spans="2:65" s="1" customFormat="1" ht="25.5" customHeight="1">
      <c r="B150" s="145"/>
      <c r="C150" s="146" t="s">
        <v>117</v>
      </c>
      <c r="D150" s="146" t="s">
        <v>174</v>
      </c>
      <c r="E150" s="147" t="s">
        <v>426</v>
      </c>
      <c r="F150" s="209" t="s">
        <v>427</v>
      </c>
      <c r="G150" s="209"/>
      <c r="H150" s="209"/>
      <c r="I150" s="209"/>
      <c r="J150" s="148" t="s">
        <v>209</v>
      </c>
      <c r="K150" s="149">
        <v>12</v>
      </c>
      <c r="L150" s="203"/>
      <c r="M150" s="203"/>
      <c r="N150" s="203">
        <f aca="true" t="shared" si="20" ref="N150:N173">ROUND(L150*K150,2)</f>
        <v>0</v>
      </c>
      <c r="O150" s="203"/>
      <c r="P150" s="203"/>
      <c r="Q150" s="203"/>
      <c r="R150" s="150"/>
      <c r="T150" s="151" t="s">
        <v>5</v>
      </c>
      <c r="U150" s="41" t="s">
        <v>43</v>
      </c>
      <c r="V150" s="152">
        <v>0.003</v>
      </c>
      <c r="W150" s="152">
        <f aca="true" t="shared" si="21" ref="W150:W173">V150*K150</f>
        <v>0.036000000000000004</v>
      </c>
      <c r="X150" s="152">
        <v>0.0004</v>
      </c>
      <c r="Y150" s="152">
        <f aca="true" t="shared" si="22" ref="Y150:Y173">X150*K150</f>
        <v>0.0048000000000000004</v>
      </c>
      <c r="Z150" s="152">
        <v>0</v>
      </c>
      <c r="AA150" s="153">
        <f aca="true" t="shared" si="23" ref="AA150:AA173">Z150*K150</f>
        <v>0</v>
      </c>
      <c r="AR150" s="19" t="s">
        <v>178</v>
      </c>
      <c r="AT150" s="19" t="s">
        <v>174</v>
      </c>
      <c r="AU150" s="19" t="s">
        <v>89</v>
      </c>
      <c r="AY150" s="19" t="s">
        <v>173</v>
      </c>
      <c r="BE150" s="154">
        <f aca="true" t="shared" si="24" ref="BE150:BE173">IF(U150="základní",N150,0)</f>
        <v>0</v>
      </c>
      <c r="BF150" s="154">
        <f aca="true" t="shared" si="25" ref="BF150:BF173">IF(U150="snížená",N150,0)</f>
        <v>0</v>
      </c>
      <c r="BG150" s="154">
        <f aca="true" t="shared" si="26" ref="BG150:BG173">IF(U150="zákl. přenesená",N150,0)</f>
        <v>0</v>
      </c>
      <c r="BH150" s="154">
        <f aca="true" t="shared" si="27" ref="BH150:BH173">IF(U150="sníž. přenesená",N150,0)</f>
        <v>0</v>
      </c>
      <c r="BI150" s="154">
        <f aca="true" t="shared" si="28" ref="BI150:BI173">IF(U150="nulová",N150,0)</f>
        <v>0</v>
      </c>
      <c r="BJ150" s="19" t="s">
        <v>83</v>
      </c>
      <c r="BK150" s="154">
        <f aca="true" t="shared" si="29" ref="BK150:BK173">ROUND(L150*K150,2)</f>
        <v>0</v>
      </c>
      <c r="BL150" s="19" t="s">
        <v>178</v>
      </c>
      <c r="BM150" s="19" t="s">
        <v>592</v>
      </c>
    </row>
    <row r="151" spans="2:65" s="1" customFormat="1" ht="25.5" customHeight="1">
      <c r="B151" s="145"/>
      <c r="C151" s="146" t="s">
        <v>272</v>
      </c>
      <c r="D151" s="146" t="s">
        <v>174</v>
      </c>
      <c r="E151" s="147" t="s">
        <v>430</v>
      </c>
      <c r="F151" s="209" t="s">
        <v>431</v>
      </c>
      <c r="G151" s="209"/>
      <c r="H151" s="209"/>
      <c r="I151" s="209"/>
      <c r="J151" s="148" t="s">
        <v>209</v>
      </c>
      <c r="K151" s="149">
        <v>38</v>
      </c>
      <c r="L151" s="203"/>
      <c r="M151" s="203"/>
      <c r="N151" s="203">
        <f t="shared" si="20"/>
        <v>0</v>
      </c>
      <c r="O151" s="203"/>
      <c r="P151" s="203"/>
      <c r="Q151" s="203"/>
      <c r="R151" s="150"/>
      <c r="T151" s="151" t="s">
        <v>5</v>
      </c>
      <c r="U151" s="41" t="s">
        <v>43</v>
      </c>
      <c r="V151" s="152">
        <v>0.003</v>
      </c>
      <c r="W151" s="152">
        <f t="shared" si="21"/>
        <v>0.114</v>
      </c>
      <c r="X151" s="152">
        <v>0.000134</v>
      </c>
      <c r="Y151" s="152">
        <f t="shared" si="22"/>
        <v>0.005092</v>
      </c>
      <c r="Z151" s="152">
        <v>0</v>
      </c>
      <c r="AA151" s="153">
        <f t="shared" si="23"/>
        <v>0</v>
      </c>
      <c r="AR151" s="19" t="s">
        <v>178</v>
      </c>
      <c r="AT151" s="19" t="s">
        <v>174</v>
      </c>
      <c r="AU151" s="19" t="s">
        <v>89</v>
      </c>
      <c r="AY151" s="19" t="s">
        <v>173</v>
      </c>
      <c r="BE151" s="154">
        <f t="shared" si="24"/>
        <v>0</v>
      </c>
      <c r="BF151" s="154">
        <f t="shared" si="25"/>
        <v>0</v>
      </c>
      <c r="BG151" s="154">
        <f t="shared" si="26"/>
        <v>0</v>
      </c>
      <c r="BH151" s="154">
        <f t="shared" si="27"/>
        <v>0</v>
      </c>
      <c r="BI151" s="154">
        <f t="shared" si="28"/>
        <v>0</v>
      </c>
      <c r="BJ151" s="19" t="s">
        <v>83</v>
      </c>
      <c r="BK151" s="154">
        <f t="shared" si="29"/>
        <v>0</v>
      </c>
      <c r="BL151" s="19" t="s">
        <v>178</v>
      </c>
      <c r="BM151" s="19" t="s">
        <v>593</v>
      </c>
    </row>
    <row r="152" spans="2:65" s="1" customFormat="1" ht="25.5" customHeight="1">
      <c r="B152" s="145"/>
      <c r="C152" s="146" t="s">
        <v>276</v>
      </c>
      <c r="D152" s="146" t="s">
        <v>174</v>
      </c>
      <c r="E152" s="147" t="s">
        <v>594</v>
      </c>
      <c r="F152" s="209" t="s">
        <v>595</v>
      </c>
      <c r="G152" s="209"/>
      <c r="H152" s="209"/>
      <c r="I152" s="209"/>
      <c r="J152" s="148" t="s">
        <v>177</v>
      </c>
      <c r="K152" s="149">
        <v>36</v>
      </c>
      <c r="L152" s="203"/>
      <c r="M152" s="203"/>
      <c r="N152" s="203">
        <f t="shared" si="20"/>
        <v>0</v>
      </c>
      <c r="O152" s="203"/>
      <c r="P152" s="203"/>
      <c r="Q152" s="203"/>
      <c r="R152" s="150"/>
      <c r="T152" s="151" t="s">
        <v>5</v>
      </c>
      <c r="U152" s="41" t="s">
        <v>43</v>
      </c>
      <c r="V152" s="152">
        <v>0.119</v>
      </c>
      <c r="W152" s="152">
        <f t="shared" si="21"/>
        <v>4.284</v>
      </c>
      <c r="X152" s="152">
        <v>0.0016</v>
      </c>
      <c r="Y152" s="152">
        <f t="shared" si="22"/>
        <v>0.057600000000000005</v>
      </c>
      <c r="Z152" s="152">
        <v>0</v>
      </c>
      <c r="AA152" s="153">
        <f t="shared" si="23"/>
        <v>0</v>
      </c>
      <c r="AR152" s="19" t="s">
        <v>178</v>
      </c>
      <c r="AT152" s="19" t="s">
        <v>174</v>
      </c>
      <c r="AU152" s="19" t="s">
        <v>89</v>
      </c>
      <c r="AY152" s="19" t="s">
        <v>173</v>
      </c>
      <c r="BE152" s="154">
        <f t="shared" si="24"/>
        <v>0</v>
      </c>
      <c r="BF152" s="154">
        <f t="shared" si="25"/>
        <v>0</v>
      </c>
      <c r="BG152" s="154">
        <f t="shared" si="26"/>
        <v>0</v>
      </c>
      <c r="BH152" s="154">
        <f t="shared" si="27"/>
        <v>0</v>
      </c>
      <c r="BI152" s="154">
        <f t="shared" si="28"/>
        <v>0</v>
      </c>
      <c r="BJ152" s="19" t="s">
        <v>83</v>
      </c>
      <c r="BK152" s="154">
        <f t="shared" si="29"/>
        <v>0</v>
      </c>
      <c r="BL152" s="19" t="s">
        <v>178</v>
      </c>
      <c r="BM152" s="19" t="s">
        <v>596</v>
      </c>
    </row>
    <row r="153" spans="2:65" s="1" customFormat="1" ht="38.25" customHeight="1">
      <c r="B153" s="145"/>
      <c r="C153" s="146" t="s">
        <v>120</v>
      </c>
      <c r="D153" s="146" t="s">
        <v>174</v>
      </c>
      <c r="E153" s="147" t="s">
        <v>438</v>
      </c>
      <c r="F153" s="209" t="s">
        <v>439</v>
      </c>
      <c r="G153" s="209"/>
      <c r="H153" s="209"/>
      <c r="I153" s="209"/>
      <c r="J153" s="148" t="s">
        <v>209</v>
      </c>
      <c r="K153" s="149">
        <v>60</v>
      </c>
      <c r="L153" s="203"/>
      <c r="M153" s="203"/>
      <c r="N153" s="203">
        <f t="shared" si="20"/>
        <v>0</v>
      </c>
      <c r="O153" s="203"/>
      <c r="P153" s="203"/>
      <c r="Q153" s="203"/>
      <c r="R153" s="150"/>
      <c r="T153" s="151" t="s">
        <v>5</v>
      </c>
      <c r="U153" s="41" t="s">
        <v>43</v>
      </c>
      <c r="V153" s="152">
        <v>0.136</v>
      </c>
      <c r="W153" s="152">
        <f t="shared" si="21"/>
        <v>8.16</v>
      </c>
      <c r="X153" s="152">
        <v>0.0808764</v>
      </c>
      <c r="Y153" s="152">
        <f t="shared" si="22"/>
        <v>4.852584</v>
      </c>
      <c r="Z153" s="152">
        <v>0</v>
      </c>
      <c r="AA153" s="153">
        <f t="shared" si="23"/>
        <v>0</v>
      </c>
      <c r="AR153" s="19" t="s">
        <v>178</v>
      </c>
      <c r="AT153" s="19" t="s">
        <v>174</v>
      </c>
      <c r="AU153" s="19" t="s">
        <v>89</v>
      </c>
      <c r="AY153" s="19" t="s">
        <v>173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9" t="s">
        <v>83</v>
      </c>
      <c r="BK153" s="154">
        <f t="shared" si="29"/>
        <v>0</v>
      </c>
      <c r="BL153" s="19" t="s">
        <v>178</v>
      </c>
      <c r="BM153" s="19" t="s">
        <v>440</v>
      </c>
    </row>
    <row r="154" spans="2:65" s="1" customFormat="1" ht="16.5" customHeight="1">
      <c r="B154" s="145"/>
      <c r="C154" s="155" t="s">
        <v>283</v>
      </c>
      <c r="D154" s="155" t="s">
        <v>235</v>
      </c>
      <c r="E154" s="156" t="s">
        <v>442</v>
      </c>
      <c r="F154" s="210" t="s">
        <v>443</v>
      </c>
      <c r="G154" s="210"/>
      <c r="H154" s="210"/>
      <c r="I154" s="210"/>
      <c r="J154" s="157" t="s">
        <v>257</v>
      </c>
      <c r="K154" s="158">
        <v>121.2</v>
      </c>
      <c r="L154" s="208"/>
      <c r="M154" s="208"/>
      <c r="N154" s="208">
        <f t="shared" si="20"/>
        <v>0</v>
      </c>
      <c r="O154" s="203"/>
      <c r="P154" s="203"/>
      <c r="Q154" s="203"/>
      <c r="R154" s="150"/>
      <c r="T154" s="151" t="s">
        <v>5</v>
      </c>
      <c r="U154" s="41" t="s">
        <v>43</v>
      </c>
      <c r="V154" s="152">
        <v>0</v>
      </c>
      <c r="W154" s="152">
        <f t="shared" si="21"/>
        <v>0</v>
      </c>
      <c r="X154" s="152">
        <v>0.0222</v>
      </c>
      <c r="Y154" s="152">
        <f t="shared" si="22"/>
        <v>2.69064</v>
      </c>
      <c r="Z154" s="152">
        <v>0</v>
      </c>
      <c r="AA154" s="153">
        <f t="shared" si="23"/>
        <v>0</v>
      </c>
      <c r="AR154" s="19" t="s">
        <v>202</v>
      </c>
      <c r="AT154" s="19" t="s">
        <v>235</v>
      </c>
      <c r="AU154" s="19" t="s">
        <v>89</v>
      </c>
      <c r="AY154" s="19" t="s">
        <v>173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9" t="s">
        <v>83</v>
      </c>
      <c r="BK154" s="154">
        <f t="shared" si="29"/>
        <v>0</v>
      </c>
      <c r="BL154" s="19" t="s">
        <v>178</v>
      </c>
      <c r="BM154" s="19" t="s">
        <v>444</v>
      </c>
    </row>
    <row r="155" spans="2:65" s="1" customFormat="1" ht="16.5" customHeight="1">
      <c r="B155" s="145"/>
      <c r="C155" s="146" t="s">
        <v>287</v>
      </c>
      <c r="D155" s="146" t="s">
        <v>174</v>
      </c>
      <c r="E155" s="147" t="s">
        <v>446</v>
      </c>
      <c r="F155" s="209" t="s">
        <v>447</v>
      </c>
      <c r="G155" s="209"/>
      <c r="H155" s="209"/>
      <c r="I155" s="209"/>
      <c r="J155" s="148" t="s">
        <v>209</v>
      </c>
      <c r="K155" s="149">
        <v>50</v>
      </c>
      <c r="L155" s="203"/>
      <c r="M155" s="203"/>
      <c r="N155" s="203">
        <f t="shared" si="20"/>
        <v>0</v>
      </c>
      <c r="O155" s="203"/>
      <c r="P155" s="203"/>
      <c r="Q155" s="203"/>
      <c r="R155" s="150"/>
      <c r="T155" s="151" t="s">
        <v>5</v>
      </c>
      <c r="U155" s="41" t="s">
        <v>43</v>
      </c>
      <c r="V155" s="152">
        <v>0.016</v>
      </c>
      <c r="W155" s="152">
        <f t="shared" si="21"/>
        <v>0.8</v>
      </c>
      <c r="X155" s="152">
        <v>3.75E-06</v>
      </c>
      <c r="Y155" s="152">
        <f t="shared" si="22"/>
        <v>0.0001875</v>
      </c>
      <c r="Z155" s="152">
        <v>0</v>
      </c>
      <c r="AA155" s="153">
        <f t="shared" si="23"/>
        <v>0</v>
      </c>
      <c r="AR155" s="19" t="s">
        <v>178</v>
      </c>
      <c r="AT155" s="19" t="s">
        <v>174</v>
      </c>
      <c r="AU155" s="19" t="s">
        <v>89</v>
      </c>
      <c r="AY155" s="19" t="s">
        <v>173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9" t="s">
        <v>83</v>
      </c>
      <c r="BK155" s="154">
        <f t="shared" si="29"/>
        <v>0</v>
      </c>
      <c r="BL155" s="19" t="s">
        <v>178</v>
      </c>
      <c r="BM155" s="19" t="s">
        <v>597</v>
      </c>
    </row>
    <row r="156" spans="2:65" s="1" customFormat="1" ht="16.5" customHeight="1">
      <c r="B156" s="145"/>
      <c r="C156" s="146" t="s">
        <v>291</v>
      </c>
      <c r="D156" s="146" t="s">
        <v>174</v>
      </c>
      <c r="E156" s="147" t="s">
        <v>450</v>
      </c>
      <c r="F156" s="209" t="s">
        <v>451</v>
      </c>
      <c r="G156" s="209"/>
      <c r="H156" s="209"/>
      <c r="I156" s="209"/>
      <c r="J156" s="148" t="s">
        <v>177</v>
      </c>
      <c r="K156" s="149">
        <v>36</v>
      </c>
      <c r="L156" s="203"/>
      <c r="M156" s="203"/>
      <c r="N156" s="203">
        <f t="shared" si="20"/>
        <v>0</v>
      </c>
      <c r="O156" s="203"/>
      <c r="P156" s="203"/>
      <c r="Q156" s="203"/>
      <c r="R156" s="150"/>
      <c r="T156" s="151" t="s">
        <v>5</v>
      </c>
      <c r="U156" s="41" t="s">
        <v>43</v>
      </c>
      <c r="V156" s="152">
        <v>0.083</v>
      </c>
      <c r="W156" s="152">
        <f t="shared" si="21"/>
        <v>2.988</v>
      </c>
      <c r="X156" s="152">
        <v>9.38E-06</v>
      </c>
      <c r="Y156" s="152">
        <f t="shared" si="22"/>
        <v>0.00033768</v>
      </c>
      <c r="Z156" s="152">
        <v>0</v>
      </c>
      <c r="AA156" s="153">
        <f t="shared" si="23"/>
        <v>0</v>
      </c>
      <c r="AR156" s="19" t="s">
        <v>178</v>
      </c>
      <c r="AT156" s="19" t="s">
        <v>174</v>
      </c>
      <c r="AU156" s="19" t="s">
        <v>89</v>
      </c>
      <c r="AY156" s="19" t="s">
        <v>173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9" t="s">
        <v>83</v>
      </c>
      <c r="BK156" s="154">
        <f t="shared" si="29"/>
        <v>0</v>
      </c>
      <c r="BL156" s="19" t="s">
        <v>178</v>
      </c>
      <c r="BM156" s="19" t="s">
        <v>598</v>
      </c>
    </row>
    <row r="157" spans="2:65" s="1" customFormat="1" ht="38.25" customHeight="1">
      <c r="B157" s="145"/>
      <c r="C157" s="146" t="s">
        <v>295</v>
      </c>
      <c r="D157" s="146" t="s">
        <v>174</v>
      </c>
      <c r="E157" s="147" t="s">
        <v>454</v>
      </c>
      <c r="F157" s="209" t="s">
        <v>455</v>
      </c>
      <c r="G157" s="209"/>
      <c r="H157" s="209"/>
      <c r="I157" s="209"/>
      <c r="J157" s="148" t="s">
        <v>209</v>
      </c>
      <c r="K157" s="149">
        <v>55</v>
      </c>
      <c r="L157" s="203"/>
      <c r="M157" s="203"/>
      <c r="N157" s="203">
        <f t="shared" si="20"/>
        <v>0</v>
      </c>
      <c r="O157" s="203"/>
      <c r="P157" s="203"/>
      <c r="Q157" s="203"/>
      <c r="R157" s="150"/>
      <c r="T157" s="151" t="s">
        <v>5</v>
      </c>
      <c r="U157" s="41" t="s">
        <v>43</v>
      </c>
      <c r="V157" s="152">
        <v>0.268</v>
      </c>
      <c r="W157" s="152">
        <f t="shared" si="21"/>
        <v>14.74</v>
      </c>
      <c r="X157" s="152">
        <v>0.15539952</v>
      </c>
      <c r="Y157" s="152">
        <f t="shared" si="22"/>
        <v>8.546973600000001</v>
      </c>
      <c r="Z157" s="152">
        <v>0</v>
      </c>
      <c r="AA157" s="153">
        <f t="shared" si="23"/>
        <v>0</v>
      </c>
      <c r="AR157" s="19" t="s">
        <v>178</v>
      </c>
      <c r="AT157" s="19" t="s">
        <v>174</v>
      </c>
      <c r="AU157" s="19" t="s">
        <v>89</v>
      </c>
      <c r="AY157" s="19" t="s">
        <v>173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9" t="s">
        <v>83</v>
      </c>
      <c r="BK157" s="154">
        <f t="shared" si="29"/>
        <v>0</v>
      </c>
      <c r="BL157" s="19" t="s">
        <v>178</v>
      </c>
      <c r="BM157" s="19" t="s">
        <v>456</v>
      </c>
    </row>
    <row r="158" spans="2:65" s="1" customFormat="1" ht="16.5" customHeight="1">
      <c r="B158" s="145"/>
      <c r="C158" s="155" t="s">
        <v>299</v>
      </c>
      <c r="D158" s="155" t="s">
        <v>235</v>
      </c>
      <c r="E158" s="156" t="s">
        <v>599</v>
      </c>
      <c r="F158" s="210" t="s">
        <v>600</v>
      </c>
      <c r="G158" s="210"/>
      <c r="H158" s="210"/>
      <c r="I158" s="210"/>
      <c r="J158" s="157" t="s">
        <v>257</v>
      </c>
      <c r="K158" s="158">
        <v>12.12</v>
      </c>
      <c r="L158" s="208"/>
      <c r="M158" s="208"/>
      <c r="N158" s="208">
        <f t="shared" si="20"/>
        <v>0</v>
      </c>
      <c r="O158" s="203"/>
      <c r="P158" s="203"/>
      <c r="Q158" s="203"/>
      <c r="R158" s="150"/>
      <c r="T158" s="151" t="s">
        <v>5</v>
      </c>
      <c r="U158" s="41" t="s">
        <v>43</v>
      </c>
      <c r="V158" s="152">
        <v>0</v>
      </c>
      <c r="W158" s="152">
        <f t="shared" si="21"/>
        <v>0</v>
      </c>
      <c r="X158" s="152">
        <v>0.108</v>
      </c>
      <c r="Y158" s="152">
        <f t="shared" si="22"/>
        <v>1.30896</v>
      </c>
      <c r="Z158" s="152">
        <v>0</v>
      </c>
      <c r="AA158" s="153">
        <f t="shared" si="23"/>
        <v>0</v>
      </c>
      <c r="AR158" s="19" t="s">
        <v>202</v>
      </c>
      <c r="AT158" s="19" t="s">
        <v>235</v>
      </c>
      <c r="AU158" s="19" t="s">
        <v>89</v>
      </c>
      <c r="AY158" s="19" t="s">
        <v>173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9" t="s">
        <v>83</v>
      </c>
      <c r="BK158" s="154">
        <f t="shared" si="29"/>
        <v>0</v>
      </c>
      <c r="BL158" s="19" t="s">
        <v>178</v>
      </c>
      <c r="BM158" s="19" t="s">
        <v>460</v>
      </c>
    </row>
    <row r="159" spans="2:65" s="1" customFormat="1" ht="25.5" customHeight="1">
      <c r="B159" s="145"/>
      <c r="C159" s="155" t="s">
        <v>303</v>
      </c>
      <c r="D159" s="155" t="s">
        <v>235</v>
      </c>
      <c r="E159" s="156" t="s">
        <v>458</v>
      </c>
      <c r="F159" s="210" t="s">
        <v>459</v>
      </c>
      <c r="G159" s="210"/>
      <c r="H159" s="210"/>
      <c r="I159" s="210"/>
      <c r="J159" s="157" t="s">
        <v>257</v>
      </c>
      <c r="K159" s="158">
        <v>30.3</v>
      </c>
      <c r="L159" s="208"/>
      <c r="M159" s="208"/>
      <c r="N159" s="208">
        <f t="shared" si="20"/>
        <v>0</v>
      </c>
      <c r="O159" s="203"/>
      <c r="P159" s="203"/>
      <c r="Q159" s="203"/>
      <c r="R159" s="150"/>
      <c r="T159" s="151" t="s">
        <v>5</v>
      </c>
      <c r="U159" s="41" t="s">
        <v>43</v>
      </c>
      <c r="V159" s="152">
        <v>0</v>
      </c>
      <c r="W159" s="152">
        <f t="shared" si="21"/>
        <v>0</v>
      </c>
      <c r="X159" s="152">
        <v>0.0821</v>
      </c>
      <c r="Y159" s="152">
        <f t="shared" si="22"/>
        <v>2.4876300000000002</v>
      </c>
      <c r="Z159" s="152">
        <v>0</v>
      </c>
      <c r="AA159" s="153">
        <f t="shared" si="23"/>
        <v>0</v>
      </c>
      <c r="AR159" s="19" t="s">
        <v>202</v>
      </c>
      <c r="AT159" s="19" t="s">
        <v>235</v>
      </c>
      <c r="AU159" s="19" t="s">
        <v>89</v>
      </c>
      <c r="AY159" s="19" t="s">
        <v>173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9" t="s">
        <v>83</v>
      </c>
      <c r="BK159" s="154">
        <f t="shared" si="29"/>
        <v>0</v>
      </c>
      <c r="BL159" s="19" t="s">
        <v>178</v>
      </c>
      <c r="BM159" s="19" t="s">
        <v>464</v>
      </c>
    </row>
    <row r="160" spans="2:65" s="1" customFormat="1" ht="25.5" customHeight="1">
      <c r="B160" s="145"/>
      <c r="C160" s="155" t="s">
        <v>307</v>
      </c>
      <c r="D160" s="155" t="s">
        <v>235</v>
      </c>
      <c r="E160" s="156" t="s">
        <v>462</v>
      </c>
      <c r="F160" s="210" t="s">
        <v>463</v>
      </c>
      <c r="G160" s="210"/>
      <c r="H160" s="210"/>
      <c r="I160" s="210"/>
      <c r="J160" s="157" t="s">
        <v>257</v>
      </c>
      <c r="K160" s="158">
        <v>9.09</v>
      </c>
      <c r="L160" s="208"/>
      <c r="M160" s="208"/>
      <c r="N160" s="208">
        <f t="shared" si="20"/>
        <v>0</v>
      </c>
      <c r="O160" s="203"/>
      <c r="P160" s="203"/>
      <c r="Q160" s="203"/>
      <c r="R160" s="150"/>
      <c r="T160" s="151" t="s">
        <v>5</v>
      </c>
      <c r="U160" s="41" t="s">
        <v>43</v>
      </c>
      <c r="V160" s="152">
        <v>0</v>
      </c>
      <c r="W160" s="152">
        <f t="shared" si="21"/>
        <v>0</v>
      </c>
      <c r="X160" s="152">
        <v>0.0483</v>
      </c>
      <c r="Y160" s="152">
        <f t="shared" si="22"/>
        <v>0.439047</v>
      </c>
      <c r="Z160" s="152">
        <v>0</v>
      </c>
      <c r="AA160" s="153">
        <f t="shared" si="23"/>
        <v>0</v>
      </c>
      <c r="AR160" s="19" t="s">
        <v>202</v>
      </c>
      <c r="AT160" s="19" t="s">
        <v>235</v>
      </c>
      <c r="AU160" s="19" t="s">
        <v>89</v>
      </c>
      <c r="AY160" s="19" t="s">
        <v>173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9" t="s">
        <v>83</v>
      </c>
      <c r="BK160" s="154">
        <f t="shared" si="29"/>
        <v>0</v>
      </c>
      <c r="BL160" s="19" t="s">
        <v>178</v>
      </c>
      <c r="BM160" s="19" t="s">
        <v>601</v>
      </c>
    </row>
    <row r="161" spans="2:65" s="1" customFormat="1" ht="25.5" customHeight="1">
      <c r="B161" s="145"/>
      <c r="C161" s="155" t="s">
        <v>311</v>
      </c>
      <c r="D161" s="155" t="s">
        <v>235</v>
      </c>
      <c r="E161" s="156" t="s">
        <v>466</v>
      </c>
      <c r="F161" s="210" t="s">
        <v>467</v>
      </c>
      <c r="G161" s="210"/>
      <c r="H161" s="210"/>
      <c r="I161" s="210"/>
      <c r="J161" s="157" t="s">
        <v>257</v>
      </c>
      <c r="K161" s="158">
        <v>4.04</v>
      </c>
      <c r="L161" s="208"/>
      <c r="M161" s="208"/>
      <c r="N161" s="208">
        <f t="shared" si="20"/>
        <v>0</v>
      </c>
      <c r="O161" s="203"/>
      <c r="P161" s="203"/>
      <c r="Q161" s="203"/>
      <c r="R161" s="150"/>
      <c r="T161" s="151" t="s">
        <v>5</v>
      </c>
      <c r="U161" s="41" t="s">
        <v>43</v>
      </c>
      <c r="V161" s="152">
        <v>0</v>
      </c>
      <c r="W161" s="152">
        <f t="shared" si="21"/>
        <v>0</v>
      </c>
      <c r="X161" s="152">
        <v>0.064</v>
      </c>
      <c r="Y161" s="152">
        <f t="shared" si="22"/>
        <v>0.25856</v>
      </c>
      <c r="Z161" s="152">
        <v>0</v>
      </c>
      <c r="AA161" s="153">
        <f t="shared" si="23"/>
        <v>0</v>
      </c>
      <c r="AR161" s="19" t="s">
        <v>202</v>
      </c>
      <c r="AT161" s="19" t="s">
        <v>235</v>
      </c>
      <c r="AU161" s="19" t="s">
        <v>89</v>
      </c>
      <c r="AY161" s="19" t="s">
        <v>173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9" t="s">
        <v>83</v>
      </c>
      <c r="BK161" s="154">
        <f t="shared" si="29"/>
        <v>0</v>
      </c>
      <c r="BL161" s="19" t="s">
        <v>178</v>
      </c>
      <c r="BM161" s="19" t="s">
        <v>468</v>
      </c>
    </row>
    <row r="162" spans="2:65" s="1" customFormat="1" ht="25.5" customHeight="1">
      <c r="B162" s="145"/>
      <c r="C162" s="146" t="s">
        <v>315</v>
      </c>
      <c r="D162" s="146" t="s">
        <v>174</v>
      </c>
      <c r="E162" s="147" t="s">
        <v>482</v>
      </c>
      <c r="F162" s="209" t="s">
        <v>483</v>
      </c>
      <c r="G162" s="209"/>
      <c r="H162" s="209"/>
      <c r="I162" s="209"/>
      <c r="J162" s="148" t="s">
        <v>214</v>
      </c>
      <c r="K162" s="149">
        <v>3.325</v>
      </c>
      <c r="L162" s="203"/>
      <c r="M162" s="203"/>
      <c r="N162" s="203">
        <f t="shared" si="20"/>
        <v>0</v>
      </c>
      <c r="O162" s="203"/>
      <c r="P162" s="203"/>
      <c r="Q162" s="203"/>
      <c r="R162" s="150"/>
      <c r="T162" s="151" t="s">
        <v>5</v>
      </c>
      <c r="U162" s="41" t="s">
        <v>43</v>
      </c>
      <c r="V162" s="152">
        <v>1.442</v>
      </c>
      <c r="W162" s="152">
        <f t="shared" si="21"/>
        <v>4.79465</v>
      </c>
      <c r="X162" s="152">
        <v>2.25634</v>
      </c>
      <c r="Y162" s="152">
        <f t="shared" si="22"/>
        <v>7.502330499999999</v>
      </c>
      <c r="Z162" s="152">
        <v>0</v>
      </c>
      <c r="AA162" s="153">
        <f t="shared" si="23"/>
        <v>0</v>
      </c>
      <c r="AR162" s="19" t="s">
        <v>178</v>
      </c>
      <c r="AT162" s="19" t="s">
        <v>174</v>
      </c>
      <c r="AU162" s="19" t="s">
        <v>89</v>
      </c>
      <c r="AY162" s="19" t="s">
        <v>173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9" t="s">
        <v>83</v>
      </c>
      <c r="BK162" s="154">
        <f t="shared" si="29"/>
        <v>0</v>
      </c>
      <c r="BL162" s="19" t="s">
        <v>178</v>
      </c>
      <c r="BM162" s="19" t="s">
        <v>484</v>
      </c>
    </row>
    <row r="163" spans="2:65" s="1" customFormat="1" ht="38.25" customHeight="1">
      <c r="B163" s="145"/>
      <c r="C163" s="146" t="s">
        <v>319</v>
      </c>
      <c r="D163" s="146" t="s">
        <v>174</v>
      </c>
      <c r="E163" s="147" t="s">
        <v>602</v>
      </c>
      <c r="F163" s="209" t="s">
        <v>603</v>
      </c>
      <c r="G163" s="209"/>
      <c r="H163" s="209"/>
      <c r="I163" s="209"/>
      <c r="J163" s="148" t="s">
        <v>209</v>
      </c>
      <c r="K163" s="149">
        <v>30</v>
      </c>
      <c r="L163" s="203"/>
      <c r="M163" s="203"/>
      <c r="N163" s="203">
        <f t="shared" si="20"/>
        <v>0</v>
      </c>
      <c r="O163" s="203"/>
      <c r="P163" s="203"/>
      <c r="Q163" s="203"/>
      <c r="R163" s="150"/>
      <c r="T163" s="151" t="s">
        <v>5</v>
      </c>
      <c r="U163" s="41" t="s">
        <v>43</v>
      </c>
      <c r="V163" s="152">
        <v>0.26</v>
      </c>
      <c r="W163" s="152">
        <f t="shared" si="21"/>
        <v>7.800000000000001</v>
      </c>
      <c r="X163" s="152">
        <v>8.28E-06</v>
      </c>
      <c r="Y163" s="152">
        <f t="shared" si="22"/>
        <v>0.0002484</v>
      </c>
      <c r="Z163" s="152">
        <v>0</v>
      </c>
      <c r="AA163" s="153">
        <f t="shared" si="23"/>
        <v>0</v>
      </c>
      <c r="AR163" s="19" t="s">
        <v>178</v>
      </c>
      <c r="AT163" s="19" t="s">
        <v>174</v>
      </c>
      <c r="AU163" s="19" t="s">
        <v>89</v>
      </c>
      <c r="AY163" s="19" t="s">
        <v>173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9" t="s">
        <v>83</v>
      </c>
      <c r="BK163" s="154">
        <f t="shared" si="29"/>
        <v>0</v>
      </c>
      <c r="BL163" s="19" t="s">
        <v>178</v>
      </c>
      <c r="BM163" s="19" t="s">
        <v>604</v>
      </c>
    </row>
    <row r="164" spans="2:65" s="1" customFormat="1" ht="38.25" customHeight="1">
      <c r="B164" s="145"/>
      <c r="C164" s="146" t="s">
        <v>323</v>
      </c>
      <c r="D164" s="146" t="s">
        <v>174</v>
      </c>
      <c r="E164" s="147" t="s">
        <v>605</v>
      </c>
      <c r="F164" s="209" t="s">
        <v>606</v>
      </c>
      <c r="G164" s="209"/>
      <c r="H164" s="209"/>
      <c r="I164" s="209"/>
      <c r="J164" s="148" t="s">
        <v>209</v>
      </c>
      <c r="K164" s="149">
        <v>30</v>
      </c>
      <c r="L164" s="203"/>
      <c r="M164" s="203"/>
      <c r="N164" s="203">
        <f t="shared" si="20"/>
        <v>0</v>
      </c>
      <c r="O164" s="203"/>
      <c r="P164" s="203"/>
      <c r="Q164" s="203"/>
      <c r="R164" s="150"/>
      <c r="T164" s="151" t="s">
        <v>5</v>
      </c>
      <c r="U164" s="41" t="s">
        <v>43</v>
      </c>
      <c r="V164" s="152">
        <v>0.208</v>
      </c>
      <c r="W164" s="152">
        <f t="shared" si="21"/>
        <v>6.239999999999999</v>
      </c>
      <c r="X164" s="152">
        <v>0.004297</v>
      </c>
      <c r="Y164" s="152">
        <f t="shared" si="22"/>
        <v>0.12891</v>
      </c>
      <c r="Z164" s="152">
        <v>0</v>
      </c>
      <c r="AA164" s="153">
        <f t="shared" si="23"/>
        <v>0</v>
      </c>
      <c r="AR164" s="19" t="s">
        <v>178</v>
      </c>
      <c r="AT164" s="19" t="s">
        <v>174</v>
      </c>
      <c r="AU164" s="19" t="s">
        <v>89</v>
      </c>
      <c r="AY164" s="19" t="s">
        <v>173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9" t="s">
        <v>83</v>
      </c>
      <c r="BK164" s="154">
        <f t="shared" si="29"/>
        <v>0</v>
      </c>
      <c r="BL164" s="19" t="s">
        <v>178</v>
      </c>
      <c r="BM164" s="19" t="s">
        <v>607</v>
      </c>
    </row>
    <row r="165" spans="2:65" s="1" customFormat="1" ht="25.5" customHeight="1">
      <c r="B165" s="145"/>
      <c r="C165" s="146" t="s">
        <v>327</v>
      </c>
      <c r="D165" s="146" t="s">
        <v>174</v>
      </c>
      <c r="E165" s="147" t="s">
        <v>608</v>
      </c>
      <c r="F165" s="209" t="s">
        <v>609</v>
      </c>
      <c r="G165" s="209"/>
      <c r="H165" s="209"/>
      <c r="I165" s="209"/>
      <c r="J165" s="148" t="s">
        <v>257</v>
      </c>
      <c r="K165" s="149">
        <v>210</v>
      </c>
      <c r="L165" s="203"/>
      <c r="M165" s="203"/>
      <c r="N165" s="203">
        <f t="shared" si="20"/>
        <v>0</v>
      </c>
      <c r="O165" s="203"/>
      <c r="P165" s="203"/>
      <c r="Q165" s="203"/>
      <c r="R165" s="150"/>
      <c r="T165" s="151" t="s">
        <v>5</v>
      </c>
      <c r="U165" s="41" t="s">
        <v>43</v>
      </c>
      <c r="V165" s="152">
        <v>0.085</v>
      </c>
      <c r="W165" s="152">
        <f t="shared" si="21"/>
        <v>17.85</v>
      </c>
      <c r="X165" s="152">
        <v>0.00202</v>
      </c>
      <c r="Y165" s="152">
        <f t="shared" si="22"/>
        <v>0.4242</v>
      </c>
      <c r="Z165" s="152">
        <v>0</v>
      </c>
      <c r="AA165" s="153">
        <f t="shared" si="23"/>
        <v>0</v>
      </c>
      <c r="AR165" s="19" t="s">
        <v>178</v>
      </c>
      <c r="AT165" s="19" t="s">
        <v>174</v>
      </c>
      <c r="AU165" s="19" t="s">
        <v>89</v>
      </c>
      <c r="AY165" s="19" t="s">
        <v>173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9" t="s">
        <v>83</v>
      </c>
      <c r="BK165" s="154">
        <f t="shared" si="29"/>
        <v>0</v>
      </c>
      <c r="BL165" s="19" t="s">
        <v>178</v>
      </c>
      <c r="BM165" s="19" t="s">
        <v>610</v>
      </c>
    </row>
    <row r="166" spans="2:65" s="1" customFormat="1" ht="38.25" customHeight="1">
      <c r="B166" s="145"/>
      <c r="C166" s="146" t="s">
        <v>331</v>
      </c>
      <c r="D166" s="146" t="s">
        <v>174</v>
      </c>
      <c r="E166" s="147" t="s">
        <v>611</v>
      </c>
      <c r="F166" s="209" t="s">
        <v>612</v>
      </c>
      <c r="G166" s="209"/>
      <c r="H166" s="209"/>
      <c r="I166" s="209"/>
      <c r="J166" s="148" t="s">
        <v>209</v>
      </c>
      <c r="K166" s="149">
        <v>30</v>
      </c>
      <c r="L166" s="203"/>
      <c r="M166" s="203"/>
      <c r="N166" s="203">
        <f t="shared" si="20"/>
        <v>0</v>
      </c>
      <c r="O166" s="203"/>
      <c r="P166" s="203"/>
      <c r="Q166" s="203"/>
      <c r="R166" s="150"/>
      <c r="T166" s="151" t="s">
        <v>5</v>
      </c>
      <c r="U166" s="41" t="s">
        <v>43</v>
      </c>
      <c r="V166" s="152">
        <v>0.15</v>
      </c>
      <c r="W166" s="152">
        <f t="shared" si="21"/>
        <v>4.5</v>
      </c>
      <c r="X166" s="152">
        <v>0.00606</v>
      </c>
      <c r="Y166" s="152">
        <f t="shared" si="22"/>
        <v>0.18180000000000002</v>
      </c>
      <c r="Z166" s="152">
        <v>0</v>
      </c>
      <c r="AA166" s="153">
        <f t="shared" si="23"/>
        <v>0</v>
      </c>
      <c r="AR166" s="19" t="s">
        <v>178</v>
      </c>
      <c r="AT166" s="19" t="s">
        <v>174</v>
      </c>
      <c r="AU166" s="19" t="s">
        <v>89</v>
      </c>
      <c r="AY166" s="19" t="s">
        <v>173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9" t="s">
        <v>83</v>
      </c>
      <c r="BK166" s="154">
        <f t="shared" si="29"/>
        <v>0</v>
      </c>
      <c r="BL166" s="19" t="s">
        <v>178</v>
      </c>
      <c r="BM166" s="19" t="s">
        <v>613</v>
      </c>
    </row>
    <row r="167" spans="2:65" s="1" customFormat="1" ht="38.25" customHeight="1">
      <c r="B167" s="145"/>
      <c r="C167" s="146" t="s">
        <v>100</v>
      </c>
      <c r="D167" s="146" t="s">
        <v>174</v>
      </c>
      <c r="E167" s="147" t="s">
        <v>614</v>
      </c>
      <c r="F167" s="209" t="s">
        <v>615</v>
      </c>
      <c r="G167" s="209"/>
      <c r="H167" s="209"/>
      <c r="I167" s="209"/>
      <c r="J167" s="148" t="s">
        <v>238</v>
      </c>
      <c r="K167" s="149">
        <v>0.436</v>
      </c>
      <c r="L167" s="203"/>
      <c r="M167" s="203"/>
      <c r="N167" s="203">
        <f t="shared" si="20"/>
        <v>0</v>
      </c>
      <c r="O167" s="203"/>
      <c r="P167" s="203"/>
      <c r="Q167" s="203"/>
      <c r="R167" s="150"/>
      <c r="T167" s="151" t="s">
        <v>5</v>
      </c>
      <c r="U167" s="41" t="s">
        <v>43</v>
      </c>
      <c r="V167" s="152">
        <v>9.881</v>
      </c>
      <c r="W167" s="152">
        <f t="shared" si="21"/>
        <v>4.308116</v>
      </c>
      <c r="X167" s="152">
        <v>1.01522808</v>
      </c>
      <c r="Y167" s="152">
        <f t="shared" si="22"/>
        <v>0.44263944288</v>
      </c>
      <c r="Z167" s="152">
        <v>0</v>
      </c>
      <c r="AA167" s="153">
        <f t="shared" si="23"/>
        <v>0</v>
      </c>
      <c r="AR167" s="19" t="s">
        <v>178</v>
      </c>
      <c r="AT167" s="19" t="s">
        <v>174</v>
      </c>
      <c r="AU167" s="19" t="s">
        <v>89</v>
      </c>
      <c r="AY167" s="19" t="s">
        <v>173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9" t="s">
        <v>83</v>
      </c>
      <c r="BK167" s="154">
        <f t="shared" si="29"/>
        <v>0</v>
      </c>
      <c r="BL167" s="19" t="s">
        <v>178</v>
      </c>
      <c r="BM167" s="19" t="s">
        <v>616</v>
      </c>
    </row>
    <row r="168" spans="2:65" s="1" customFormat="1" ht="25.5" customHeight="1">
      <c r="B168" s="145"/>
      <c r="C168" s="146" t="s">
        <v>338</v>
      </c>
      <c r="D168" s="146" t="s">
        <v>174</v>
      </c>
      <c r="E168" s="147" t="s">
        <v>617</v>
      </c>
      <c r="F168" s="209" t="s">
        <v>618</v>
      </c>
      <c r="G168" s="209"/>
      <c r="H168" s="209"/>
      <c r="I168" s="209"/>
      <c r="J168" s="148" t="s">
        <v>177</v>
      </c>
      <c r="K168" s="149">
        <v>26</v>
      </c>
      <c r="L168" s="203"/>
      <c r="M168" s="203"/>
      <c r="N168" s="203">
        <f t="shared" si="20"/>
        <v>0</v>
      </c>
      <c r="O168" s="203"/>
      <c r="P168" s="203"/>
      <c r="Q168" s="203"/>
      <c r="R168" s="150"/>
      <c r="T168" s="151" t="s">
        <v>5</v>
      </c>
      <c r="U168" s="41" t="s">
        <v>43</v>
      </c>
      <c r="V168" s="152">
        <v>0.2</v>
      </c>
      <c r="W168" s="152">
        <f t="shared" si="21"/>
        <v>5.2</v>
      </c>
      <c r="X168" s="152">
        <v>0.0010235</v>
      </c>
      <c r="Y168" s="152">
        <f t="shared" si="22"/>
        <v>0.026611000000000003</v>
      </c>
      <c r="Z168" s="152">
        <v>0</v>
      </c>
      <c r="AA168" s="153">
        <f t="shared" si="23"/>
        <v>0</v>
      </c>
      <c r="AR168" s="19" t="s">
        <v>178</v>
      </c>
      <c r="AT168" s="19" t="s">
        <v>174</v>
      </c>
      <c r="AU168" s="19" t="s">
        <v>89</v>
      </c>
      <c r="AY168" s="19" t="s">
        <v>173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9" t="s">
        <v>83</v>
      </c>
      <c r="BK168" s="154">
        <f t="shared" si="29"/>
        <v>0</v>
      </c>
      <c r="BL168" s="19" t="s">
        <v>178</v>
      </c>
      <c r="BM168" s="19" t="s">
        <v>619</v>
      </c>
    </row>
    <row r="169" spans="2:65" s="1" customFormat="1" ht="25.5" customHeight="1">
      <c r="B169" s="145"/>
      <c r="C169" s="146" t="s">
        <v>342</v>
      </c>
      <c r="D169" s="146" t="s">
        <v>174</v>
      </c>
      <c r="E169" s="147" t="s">
        <v>486</v>
      </c>
      <c r="F169" s="209" t="s">
        <v>487</v>
      </c>
      <c r="G169" s="209"/>
      <c r="H169" s="209"/>
      <c r="I169" s="209"/>
      <c r="J169" s="148" t="s">
        <v>177</v>
      </c>
      <c r="K169" s="149">
        <v>140</v>
      </c>
      <c r="L169" s="203"/>
      <c r="M169" s="203"/>
      <c r="N169" s="203">
        <f t="shared" si="20"/>
        <v>0</v>
      </c>
      <c r="O169" s="203"/>
      <c r="P169" s="203"/>
      <c r="Q169" s="203"/>
      <c r="R169" s="150"/>
      <c r="T169" s="151" t="s">
        <v>5</v>
      </c>
      <c r="U169" s="41" t="s">
        <v>43</v>
      </c>
      <c r="V169" s="152">
        <v>0.08</v>
      </c>
      <c r="W169" s="152">
        <f t="shared" si="21"/>
        <v>11.200000000000001</v>
      </c>
      <c r="X169" s="152">
        <v>0.0006875</v>
      </c>
      <c r="Y169" s="152">
        <f t="shared" si="22"/>
        <v>0.09624999999999999</v>
      </c>
      <c r="Z169" s="152">
        <v>0</v>
      </c>
      <c r="AA169" s="153">
        <f t="shared" si="23"/>
        <v>0</v>
      </c>
      <c r="AR169" s="19" t="s">
        <v>178</v>
      </c>
      <c r="AT169" s="19" t="s">
        <v>174</v>
      </c>
      <c r="AU169" s="19" t="s">
        <v>89</v>
      </c>
      <c r="AY169" s="19" t="s">
        <v>173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9" t="s">
        <v>83</v>
      </c>
      <c r="BK169" s="154">
        <f t="shared" si="29"/>
        <v>0</v>
      </c>
      <c r="BL169" s="19" t="s">
        <v>178</v>
      </c>
      <c r="BM169" s="19" t="s">
        <v>488</v>
      </c>
    </row>
    <row r="170" spans="2:65" s="1" customFormat="1" ht="38.25" customHeight="1">
      <c r="B170" s="145"/>
      <c r="C170" s="146" t="s">
        <v>103</v>
      </c>
      <c r="D170" s="146" t="s">
        <v>174</v>
      </c>
      <c r="E170" s="147" t="s">
        <v>490</v>
      </c>
      <c r="F170" s="209" t="s">
        <v>491</v>
      </c>
      <c r="G170" s="209"/>
      <c r="H170" s="209"/>
      <c r="I170" s="209"/>
      <c r="J170" s="148" t="s">
        <v>209</v>
      </c>
      <c r="K170" s="149">
        <v>60</v>
      </c>
      <c r="L170" s="203"/>
      <c r="M170" s="203"/>
      <c r="N170" s="203">
        <f t="shared" si="20"/>
        <v>0</v>
      </c>
      <c r="O170" s="203"/>
      <c r="P170" s="203"/>
      <c r="Q170" s="203"/>
      <c r="R170" s="150"/>
      <c r="T170" s="151" t="s">
        <v>5</v>
      </c>
      <c r="U170" s="41" t="s">
        <v>43</v>
      </c>
      <c r="V170" s="152">
        <v>0.186</v>
      </c>
      <c r="W170" s="152">
        <f t="shared" si="21"/>
        <v>11.16</v>
      </c>
      <c r="X170" s="152">
        <v>0.000605063</v>
      </c>
      <c r="Y170" s="152">
        <f t="shared" si="22"/>
        <v>0.03630378</v>
      </c>
      <c r="Z170" s="152">
        <v>0</v>
      </c>
      <c r="AA170" s="153">
        <f t="shared" si="23"/>
        <v>0</v>
      </c>
      <c r="AR170" s="19" t="s">
        <v>178</v>
      </c>
      <c r="AT170" s="19" t="s">
        <v>174</v>
      </c>
      <c r="AU170" s="19" t="s">
        <v>89</v>
      </c>
      <c r="AY170" s="19" t="s">
        <v>173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9" t="s">
        <v>83</v>
      </c>
      <c r="BK170" s="154">
        <f t="shared" si="29"/>
        <v>0</v>
      </c>
      <c r="BL170" s="19" t="s">
        <v>178</v>
      </c>
      <c r="BM170" s="19" t="s">
        <v>492</v>
      </c>
    </row>
    <row r="171" spans="2:65" s="1" customFormat="1" ht="25.5" customHeight="1">
      <c r="B171" s="145"/>
      <c r="C171" s="146" t="s">
        <v>349</v>
      </c>
      <c r="D171" s="146" t="s">
        <v>174</v>
      </c>
      <c r="E171" s="147" t="s">
        <v>494</v>
      </c>
      <c r="F171" s="209" t="s">
        <v>495</v>
      </c>
      <c r="G171" s="209"/>
      <c r="H171" s="209"/>
      <c r="I171" s="209"/>
      <c r="J171" s="148" t="s">
        <v>209</v>
      </c>
      <c r="K171" s="149">
        <v>60</v>
      </c>
      <c r="L171" s="203"/>
      <c r="M171" s="203"/>
      <c r="N171" s="203">
        <f t="shared" si="20"/>
        <v>0</v>
      </c>
      <c r="O171" s="203"/>
      <c r="P171" s="203"/>
      <c r="Q171" s="203"/>
      <c r="R171" s="150"/>
      <c r="T171" s="151" t="s">
        <v>5</v>
      </c>
      <c r="U171" s="41" t="s">
        <v>43</v>
      </c>
      <c r="V171" s="152">
        <v>0.307</v>
      </c>
      <c r="W171" s="152">
        <f t="shared" si="21"/>
        <v>18.419999999999998</v>
      </c>
      <c r="X171" s="152">
        <v>4.081E-06</v>
      </c>
      <c r="Y171" s="152">
        <f t="shared" si="22"/>
        <v>0.00024486</v>
      </c>
      <c r="Z171" s="152">
        <v>0</v>
      </c>
      <c r="AA171" s="153">
        <f t="shared" si="23"/>
        <v>0</v>
      </c>
      <c r="AR171" s="19" t="s">
        <v>178</v>
      </c>
      <c r="AT171" s="19" t="s">
        <v>174</v>
      </c>
      <c r="AU171" s="19" t="s">
        <v>89</v>
      </c>
      <c r="AY171" s="19" t="s">
        <v>173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83</v>
      </c>
      <c r="BK171" s="154">
        <f t="shared" si="29"/>
        <v>0</v>
      </c>
      <c r="BL171" s="19" t="s">
        <v>178</v>
      </c>
      <c r="BM171" s="19" t="s">
        <v>496</v>
      </c>
    </row>
    <row r="172" spans="2:65" s="1" customFormat="1" ht="38.25" customHeight="1">
      <c r="B172" s="145"/>
      <c r="C172" s="146" t="s">
        <v>353</v>
      </c>
      <c r="D172" s="146" t="s">
        <v>174</v>
      </c>
      <c r="E172" s="147" t="s">
        <v>506</v>
      </c>
      <c r="F172" s="209" t="s">
        <v>507</v>
      </c>
      <c r="G172" s="209"/>
      <c r="H172" s="209"/>
      <c r="I172" s="209"/>
      <c r="J172" s="148" t="s">
        <v>257</v>
      </c>
      <c r="K172" s="149">
        <v>1</v>
      </c>
      <c r="L172" s="203"/>
      <c r="M172" s="203"/>
      <c r="N172" s="203">
        <f t="shared" si="20"/>
        <v>0</v>
      </c>
      <c r="O172" s="203"/>
      <c r="P172" s="203"/>
      <c r="Q172" s="203"/>
      <c r="R172" s="150"/>
      <c r="T172" s="151" t="s">
        <v>5</v>
      </c>
      <c r="U172" s="41" t="s">
        <v>43</v>
      </c>
      <c r="V172" s="152">
        <v>0.557</v>
      </c>
      <c r="W172" s="152">
        <f t="shared" si="21"/>
        <v>0.557</v>
      </c>
      <c r="X172" s="152">
        <v>0</v>
      </c>
      <c r="Y172" s="152">
        <f t="shared" si="22"/>
        <v>0</v>
      </c>
      <c r="Z172" s="152">
        <v>0.082</v>
      </c>
      <c r="AA172" s="153">
        <f t="shared" si="23"/>
        <v>0.082</v>
      </c>
      <c r="AR172" s="19" t="s">
        <v>178</v>
      </c>
      <c r="AT172" s="19" t="s">
        <v>174</v>
      </c>
      <c r="AU172" s="19" t="s">
        <v>89</v>
      </c>
      <c r="AY172" s="19" t="s">
        <v>173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83</v>
      </c>
      <c r="BK172" s="154">
        <f t="shared" si="29"/>
        <v>0</v>
      </c>
      <c r="BL172" s="19" t="s">
        <v>178</v>
      </c>
      <c r="BM172" s="19" t="s">
        <v>508</v>
      </c>
    </row>
    <row r="173" spans="2:65" s="1" customFormat="1" ht="25.5" customHeight="1">
      <c r="B173" s="145"/>
      <c r="C173" s="146" t="s">
        <v>357</v>
      </c>
      <c r="D173" s="146" t="s">
        <v>174</v>
      </c>
      <c r="E173" s="147" t="s">
        <v>620</v>
      </c>
      <c r="F173" s="209" t="s">
        <v>621</v>
      </c>
      <c r="G173" s="209"/>
      <c r="H173" s="209"/>
      <c r="I173" s="209"/>
      <c r="J173" s="148" t="s">
        <v>257</v>
      </c>
      <c r="K173" s="149">
        <v>1</v>
      </c>
      <c r="L173" s="203"/>
      <c r="M173" s="203"/>
      <c r="N173" s="203">
        <f t="shared" si="20"/>
        <v>0</v>
      </c>
      <c r="O173" s="203"/>
      <c r="P173" s="203"/>
      <c r="Q173" s="203"/>
      <c r="R173" s="150"/>
      <c r="T173" s="151" t="s">
        <v>5</v>
      </c>
      <c r="U173" s="41" t="s">
        <v>43</v>
      </c>
      <c r="V173" s="152">
        <v>0.174</v>
      </c>
      <c r="W173" s="152">
        <f t="shared" si="21"/>
        <v>0.174</v>
      </c>
      <c r="X173" s="152">
        <v>0</v>
      </c>
      <c r="Y173" s="152">
        <f t="shared" si="22"/>
        <v>0</v>
      </c>
      <c r="Z173" s="152">
        <v>0.004</v>
      </c>
      <c r="AA173" s="153">
        <f t="shared" si="23"/>
        <v>0.004</v>
      </c>
      <c r="AR173" s="19" t="s">
        <v>178</v>
      </c>
      <c r="AT173" s="19" t="s">
        <v>174</v>
      </c>
      <c r="AU173" s="19" t="s">
        <v>89</v>
      </c>
      <c r="AY173" s="19" t="s">
        <v>173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83</v>
      </c>
      <c r="BK173" s="154">
        <f t="shared" si="29"/>
        <v>0</v>
      </c>
      <c r="BL173" s="19" t="s">
        <v>178</v>
      </c>
      <c r="BM173" s="19" t="s">
        <v>622</v>
      </c>
    </row>
    <row r="174" spans="2:63" s="10" customFormat="1" ht="29.85" customHeight="1">
      <c r="B174" s="134"/>
      <c r="C174" s="135"/>
      <c r="D174" s="144" t="s">
        <v>151</v>
      </c>
      <c r="E174" s="144"/>
      <c r="F174" s="144"/>
      <c r="G174" s="144"/>
      <c r="H174" s="144"/>
      <c r="I174" s="144"/>
      <c r="J174" s="144"/>
      <c r="K174" s="144"/>
      <c r="L174" s="144"/>
      <c r="M174" s="144"/>
      <c r="N174" s="204">
        <f>BK174</f>
        <v>0</v>
      </c>
      <c r="O174" s="205"/>
      <c r="P174" s="205"/>
      <c r="Q174" s="205"/>
      <c r="R174" s="137"/>
      <c r="T174" s="138"/>
      <c r="U174" s="135"/>
      <c r="V174" s="135"/>
      <c r="W174" s="139">
        <f>SUM(W175:W180)</f>
        <v>1.0758999999999999</v>
      </c>
      <c r="X174" s="135"/>
      <c r="Y174" s="139">
        <f>SUM(Y175:Y180)</f>
        <v>0</v>
      </c>
      <c r="Z174" s="135"/>
      <c r="AA174" s="140">
        <f>SUM(AA175:AA180)</f>
        <v>0</v>
      </c>
      <c r="AR174" s="141" t="s">
        <v>83</v>
      </c>
      <c r="AT174" s="142" t="s">
        <v>77</v>
      </c>
      <c r="AU174" s="142" t="s">
        <v>83</v>
      </c>
      <c r="AY174" s="141" t="s">
        <v>173</v>
      </c>
      <c r="BK174" s="143">
        <f>SUM(BK175:BK180)</f>
        <v>0</v>
      </c>
    </row>
    <row r="175" spans="2:65" s="1" customFormat="1" ht="25.5" customHeight="1">
      <c r="B175" s="145"/>
      <c r="C175" s="146" t="s">
        <v>361</v>
      </c>
      <c r="D175" s="146" t="s">
        <v>174</v>
      </c>
      <c r="E175" s="147" t="s">
        <v>510</v>
      </c>
      <c r="F175" s="209" t="s">
        <v>511</v>
      </c>
      <c r="G175" s="209"/>
      <c r="H175" s="209"/>
      <c r="I175" s="209"/>
      <c r="J175" s="148" t="s">
        <v>238</v>
      </c>
      <c r="K175" s="149">
        <v>18.55</v>
      </c>
      <c r="L175" s="203"/>
      <c r="M175" s="203"/>
      <c r="N175" s="203">
        <f aca="true" t="shared" si="30" ref="N175:N180">ROUND(L175*K175,2)</f>
        <v>0</v>
      </c>
      <c r="O175" s="203"/>
      <c r="P175" s="203"/>
      <c r="Q175" s="203"/>
      <c r="R175" s="150"/>
      <c r="T175" s="151" t="s">
        <v>5</v>
      </c>
      <c r="U175" s="41" t="s">
        <v>43</v>
      </c>
      <c r="V175" s="152">
        <v>0.03</v>
      </c>
      <c r="W175" s="152">
        <f aca="true" t="shared" si="31" ref="W175:W180">V175*K175</f>
        <v>0.5565</v>
      </c>
      <c r="X175" s="152">
        <v>0</v>
      </c>
      <c r="Y175" s="152">
        <f aca="true" t="shared" si="32" ref="Y175:Y180">X175*K175</f>
        <v>0</v>
      </c>
      <c r="Z175" s="152">
        <v>0</v>
      </c>
      <c r="AA175" s="153">
        <f aca="true" t="shared" si="33" ref="AA175:AA180">Z175*K175</f>
        <v>0</v>
      </c>
      <c r="AR175" s="19" t="s">
        <v>178</v>
      </c>
      <c r="AT175" s="19" t="s">
        <v>174</v>
      </c>
      <c r="AU175" s="19" t="s">
        <v>89</v>
      </c>
      <c r="AY175" s="19" t="s">
        <v>173</v>
      </c>
      <c r="BE175" s="154">
        <f aca="true" t="shared" si="34" ref="BE175:BE180">IF(U175="základní",N175,0)</f>
        <v>0</v>
      </c>
      <c r="BF175" s="154">
        <f aca="true" t="shared" si="35" ref="BF175:BF180">IF(U175="snížená",N175,0)</f>
        <v>0</v>
      </c>
      <c r="BG175" s="154">
        <f aca="true" t="shared" si="36" ref="BG175:BG180">IF(U175="zákl. přenesená",N175,0)</f>
        <v>0</v>
      </c>
      <c r="BH175" s="154">
        <f aca="true" t="shared" si="37" ref="BH175:BH180">IF(U175="sníž. přenesená",N175,0)</f>
        <v>0</v>
      </c>
      <c r="BI175" s="154">
        <f aca="true" t="shared" si="38" ref="BI175:BI180">IF(U175="nulová",N175,0)</f>
        <v>0</v>
      </c>
      <c r="BJ175" s="19" t="s">
        <v>83</v>
      </c>
      <c r="BK175" s="154">
        <f aca="true" t="shared" si="39" ref="BK175:BK180">ROUND(L175*K175,2)</f>
        <v>0</v>
      </c>
      <c r="BL175" s="19" t="s">
        <v>178</v>
      </c>
      <c r="BM175" s="19" t="s">
        <v>512</v>
      </c>
    </row>
    <row r="176" spans="2:65" s="1" customFormat="1" ht="25.5" customHeight="1">
      <c r="B176" s="145"/>
      <c r="C176" s="146" t="s">
        <v>365</v>
      </c>
      <c r="D176" s="146" t="s">
        <v>174</v>
      </c>
      <c r="E176" s="147" t="s">
        <v>514</v>
      </c>
      <c r="F176" s="209" t="s">
        <v>515</v>
      </c>
      <c r="G176" s="209"/>
      <c r="H176" s="209"/>
      <c r="I176" s="209"/>
      <c r="J176" s="148" t="s">
        <v>238</v>
      </c>
      <c r="K176" s="149">
        <v>259.7</v>
      </c>
      <c r="L176" s="203"/>
      <c r="M176" s="203"/>
      <c r="N176" s="203">
        <f t="shared" si="30"/>
        <v>0</v>
      </c>
      <c r="O176" s="203"/>
      <c r="P176" s="203"/>
      <c r="Q176" s="203"/>
      <c r="R176" s="150"/>
      <c r="T176" s="151" t="s">
        <v>5</v>
      </c>
      <c r="U176" s="41" t="s">
        <v>43</v>
      </c>
      <c r="V176" s="152">
        <v>0.002</v>
      </c>
      <c r="W176" s="152">
        <f t="shared" si="31"/>
        <v>0.5194</v>
      </c>
      <c r="X176" s="152">
        <v>0</v>
      </c>
      <c r="Y176" s="152">
        <f t="shared" si="32"/>
        <v>0</v>
      </c>
      <c r="Z176" s="152">
        <v>0</v>
      </c>
      <c r="AA176" s="153">
        <f t="shared" si="33"/>
        <v>0</v>
      </c>
      <c r="AR176" s="19" t="s">
        <v>178</v>
      </c>
      <c r="AT176" s="19" t="s">
        <v>174</v>
      </c>
      <c r="AU176" s="19" t="s">
        <v>89</v>
      </c>
      <c r="AY176" s="19" t="s">
        <v>173</v>
      </c>
      <c r="BE176" s="154">
        <f t="shared" si="34"/>
        <v>0</v>
      </c>
      <c r="BF176" s="154">
        <f t="shared" si="35"/>
        <v>0</v>
      </c>
      <c r="BG176" s="154">
        <f t="shared" si="36"/>
        <v>0</v>
      </c>
      <c r="BH176" s="154">
        <f t="shared" si="37"/>
        <v>0</v>
      </c>
      <c r="BI176" s="154">
        <f t="shared" si="38"/>
        <v>0</v>
      </c>
      <c r="BJ176" s="19" t="s">
        <v>83</v>
      </c>
      <c r="BK176" s="154">
        <f t="shared" si="39"/>
        <v>0</v>
      </c>
      <c r="BL176" s="19" t="s">
        <v>178</v>
      </c>
      <c r="BM176" s="19" t="s">
        <v>516</v>
      </c>
    </row>
    <row r="177" spans="2:65" s="1" customFormat="1" ht="25.5" customHeight="1">
      <c r="B177" s="145"/>
      <c r="C177" s="146" t="s">
        <v>369</v>
      </c>
      <c r="D177" s="146" t="s">
        <v>174</v>
      </c>
      <c r="E177" s="147" t="s">
        <v>518</v>
      </c>
      <c r="F177" s="209" t="s">
        <v>519</v>
      </c>
      <c r="G177" s="209"/>
      <c r="H177" s="209"/>
      <c r="I177" s="209"/>
      <c r="J177" s="148" t="s">
        <v>238</v>
      </c>
      <c r="K177" s="149">
        <v>0.082</v>
      </c>
      <c r="L177" s="203"/>
      <c r="M177" s="203"/>
      <c r="N177" s="203">
        <f t="shared" si="30"/>
        <v>0</v>
      </c>
      <c r="O177" s="203"/>
      <c r="P177" s="203"/>
      <c r="Q177" s="203"/>
      <c r="R177" s="150"/>
      <c r="T177" s="151" t="s">
        <v>5</v>
      </c>
      <c r="U177" s="41" t="s">
        <v>43</v>
      </c>
      <c r="V177" s="152">
        <v>0</v>
      </c>
      <c r="W177" s="152">
        <f t="shared" si="31"/>
        <v>0</v>
      </c>
      <c r="X177" s="152">
        <v>0</v>
      </c>
      <c r="Y177" s="152">
        <f t="shared" si="32"/>
        <v>0</v>
      </c>
      <c r="Z177" s="152">
        <v>0</v>
      </c>
      <c r="AA177" s="153">
        <f t="shared" si="33"/>
        <v>0</v>
      </c>
      <c r="AR177" s="19" t="s">
        <v>178</v>
      </c>
      <c r="AT177" s="19" t="s">
        <v>174</v>
      </c>
      <c r="AU177" s="19" t="s">
        <v>89</v>
      </c>
      <c r="AY177" s="19" t="s">
        <v>173</v>
      </c>
      <c r="BE177" s="154">
        <f t="shared" si="34"/>
        <v>0</v>
      </c>
      <c r="BF177" s="154">
        <f t="shared" si="35"/>
        <v>0</v>
      </c>
      <c r="BG177" s="154">
        <f t="shared" si="36"/>
        <v>0</v>
      </c>
      <c r="BH177" s="154">
        <f t="shared" si="37"/>
        <v>0</v>
      </c>
      <c r="BI177" s="154">
        <f t="shared" si="38"/>
        <v>0</v>
      </c>
      <c r="BJ177" s="19" t="s">
        <v>83</v>
      </c>
      <c r="BK177" s="154">
        <f t="shared" si="39"/>
        <v>0</v>
      </c>
      <c r="BL177" s="19" t="s">
        <v>178</v>
      </c>
      <c r="BM177" s="19" t="s">
        <v>520</v>
      </c>
    </row>
    <row r="178" spans="2:65" s="1" customFormat="1" ht="25.5" customHeight="1">
      <c r="B178" s="145"/>
      <c r="C178" s="146" t="s">
        <v>373</v>
      </c>
      <c r="D178" s="146" t="s">
        <v>174</v>
      </c>
      <c r="E178" s="147" t="s">
        <v>522</v>
      </c>
      <c r="F178" s="209" t="s">
        <v>523</v>
      </c>
      <c r="G178" s="209"/>
      <c r="H178" s="209"/>
      <c r="I178" s="209"/>
      <c r="J178" s="148" t="s">
        <v>238</v>
      </c>
      <c r="K178" s="149">
        <v>1.018</v>
      </c>
      <c r="L178" s="203"/>
      <c r="M178" s="203"/>
      <c r="N178" s="203">
        <f t="shared" si="30"/>
        <v>0</v>
      </c>
      <c r="O178" s="203"/>
      <c r="P178" s="203"/>
      <c r="Q178" s="203"/>
      <c r="R178" s="150"/>
      <c r="T178" s="151" t="s">
        <v>5</v>
      </c>
      <c r="U178" s="41" t="s">
        <v>43</v>
      </c>
      <c r="V178" s="152">
        <v>0</v>
      </c>
      <c r="W178" s="152">
        <f t="shared" si="31"/>
        <v>0</v>
      </c>
      <c r="X178" s="152">
        <v>0</v>
      </c>
      <c r="Y178" s="152">
        <f t="shared" si="32"/>
        <v>0</v>
      </c>
      <c r="Z178" s="152">
        <v>0</v>
      </c>
      <c r="AA178" s="153">
        <f t="shared" si="33"/>
        <v>0</v>
      </c>
      <c r="AR178" s="19" t="s">
        <v>178</v>
      </c>
      <c r="AT178" s="19" t="s">
        <v>174</v>
      </c>
      <c r="AU178" s="19" t="s">
        <v>89</v>
      </c>
      <c r="AY178" s="19" t="s">
        <v>173</v>
      </c>
      <c r="BE178" s="154">
        <f t="shared" si="34"/>
        <v>0</v>
      </c>
      <c r="BF178" s="154">
        <f t="shared" si="35"/>
        <v>0</v>
      </c>
      <c r="BG178" s="154">
        <f t="shared" si="36"/>
        <v>0</v>
      </c>
      <c r="BH178" s="154">
        <f t="shared" si="37"/>
        <v>0</v>
      </c>
      <c r="BI178" s="154">
        <f t="shared" si="38"/>
        <v>0</v>
      </c>
      <c r="BJ178" s="19" t="s">
        <v>83</v>
      </c>
      <c r="BK178" s="154">
        <f t="shared" si="39"/>
        <v>0</v>
      </c>
      <c r="BL178" s="19" t="s">
        <v>178</v>
      </c>
      <c r="BM178" s="19" t="s">
        <v>524</v>
      </c>
    </row>
    <row r="179" spans="2:65" s="1" customFormat="1" ht="25.5" customHeight="1">
      <c r="B179" s="145"/>
      <c r="C179" s="146" t="s">
        <v>377</v>
      </c>
      <c r="D179" s="146" t="s">
        <v>174</v>
      </c>
      <c r="E179" s="147" t="s">
        <v>526</v>
      </c>
      <c r="F179" s="209" t="s">
        <v>527</v>
      </c>
      <c r="G179" s="209"/>
      <c r="H179" s="209"/>
      <c r="I179" s="209"/>
      <c r="J179" s="148" t="s">
        <v>238</v>
      </c>
      <c r="K179" s="149">
        <v>15.75</v>
      </c>
      <c r="L179" s="203"/>
      <c r="M179" s="203"/>
      <c r="N179" s="203">
        <f t="shared" si="30"/>
        <v>0</v>
      </c>
      <c r="O179" s="203"/>
      <c r="P179" s="203"/>
      <c r="Q179" s="203"/>
      <c r="R179" s="150"/>
      <c r="T179" s="151" t="s">
        <v>5</v>
      </c>
      <c r="U179" s="41" t="s">
        <v>43</v>
      </c>
      <c r="V179" s="152">
        <v>0</v>
      </c>
      <c r="W179" s="152">
        <f t="shared" si="31"/>
        <v>0</v>
      </c>
      <c r="X179" s="152">
        <v>0</v>
      </c>
      <c r="Y179" s="152">
        <f t="shared" si="32"/>
        <v>0</v>
      </c>
      <c r="Z179" s="152">
        <v>0</v>
      </c>
      <c r="AA179" s="153">
        <f t="shared" si="33"/>
        <v>0</v>
      </c>
      <c r="AR179" s="19" t="s">
        <v>178</v>
      </c>
      <c r="AT179" s="19" t="s">
        <v>174</v>
      </c>
      <c r="AU179" s="19" t="s">
        <v>89</v>
      </c>
      <c r="AY179" s="19" t="s">
        <v>173</v>
      </c>
      <c r="BE179" s="154">
        <f t="shared" si="34"/>
        <v>0</v>
      </c>
      <c r="BF179" s="154">
        <f t="shared" si="35"/>
        <v>0</v>
      </c>
      <c r="BG179" s="154">
        <f t="shared" si="36"/>
        <v>0</v>
      </c>
      <c r="BH179" s="154">
        <f t="shared" si="37"/>
        <v>0</v>
      </c>
      <c r="BI179" s="154">
        <f t="shared" si="38"/>
        <v>0</v>
      </c>
      <c r="BJ179" s="19" t="s">
        <v>83</v>
      </c>
      <c r="BK179" s="154">
        <f t="shared" si="39"/>
        <v>0</v>
      </c>
      <c r="BL179" s="19" t="s">
        <v>178</v>
      </c>
      <c r="BM179" s="19" t="s">
        <v>528</v>
      </c>
    </row>
    <row r="180" spans="2:65" s="1" customFormat="1" ht="25.5" customHeight="1">
      <c r="B180" s="145"/>
      <c r="C180" s="146" t="s">
        <v>381</v>
      </c>
      <c r="D180" s="146" t="s">
        <v>174</v>
      </c>
      <c r="E180" s="147" t="s">
        <v>530</v>
      </c>
      <c r="F180" s="209" t="s">
        <v>531</v>
      </c>
      <c r="G180" s="209"/>
      <c r="H180" s="209"/>
      <c r="I180" s="209"/>
      <c r="J180" s="148" t="s">
        <v>238</v>
      </c>
      <c r="K180" s="149">
        <v>1.7</v>
      </c>
      <c r="L180" s="203"/>
      <c r="M180" s="203"/>
      <c r="N180" s="203">
        <f t="shared" si="30"/>
        <v>0</v>
      </c>
      <c r="O180" s="203"/>
      <c r="P180" s="203"/>
      <c r="Q180" s="203"/>
      <c r="R180" s="150"/>
      <c r="T180" s="151" t="s">
        <v>5</v>
      </c>
      <c r="U180" s="41" t="s">
        <v>43</v>
      </c>
      <c r="V180" s="152">
        <v>0</v>
      </c>
      <c r="W180" s="152">
        <f t="shared" si="31"/>
        <v>0</v>
      </c>
      <c r="X180" s="152">
        <v>0</v>
      </c>
      <c r="Y180" s="152">
        <f t="shared" si="32"/>
        <v>0</v>
      </c>
      <c r="Z180" s="152">
        <v>0</v>
      </c>
      <c r="AA180" s="153">
        <f t="shared" si="33"/>
        <v>0</v>
      </c>
      <c r="AR180" s="19" t="s">
        <v>178</v>
      </c>
      <c r="AT180" s="19" t="s">
        <v>174</v>
      </c>
      <c r="AU180" s="19" t="s">
        <v>89</v>
      </c>
      <c r="AY180" s="19" t="s">
        <v>173</v>
      </c>
      <c r="BE180" s="154">
        <f t="shared" si="34"/>
        <v>0</v>
      </c>
      <c r="BF180" s="154">
        <f t="shared" si="35"/>
        <v>0</v>
      </c>
      <c r="BG180" s="154">
        <f t="shared" si="36"/>
        <v>0</v>
      </c>
      <c r="BH180" s="154">
        <f t="shared" si="37"/>
        <v>0</v>
      </c>
      <c r="BI180" s="154">
        <f t="shared" si="38"/>
        <v>0</v>
      </c>
      <c r="BJ180" s="19" t="s">
        <v>83</v>
      </c>
      <c r="BK180" s="154">
        <f t="shared" si="39"/>
        <v>0</v>
      </c>
      <c r="BL180" s="19" t="s">
        <v>178</v>
      </c>
      <c r="BM180" s="19" t="s">
        <v>623</v>
      </c>
    </row>
    <row r="181" spans="2:63" s="10" customFormat="1" ht="29.85" customHeight="1">
      <c r="B181" s="134"/>
      <c r="C181" s="135"/>
      <c r="D181" s="144" t="s">
        <v>152</v>
      </c>
      <c r="E181" s="144"/>
      <c r="F181" s="144"/>
      <c r="G181" s="144"/>
      <c r="H181" s="144"/>
      <c r="I181" s="144"/>
      <c r="J181" s="144"/>
      <c r="K181" s="144"/>
      <c r="L181" s="144"/>
      <c r="M181" s="144"/>
      <c r="N181" s="204">
        <f>BK181</f>
        <v>0</v>
      </c>
      <c r="O181" s="205"/>
      <c r="P181" s="205"/>
      <c r="Q181" s="205"/>
      <c r="R181" s="137"/>
      <c r="T181" s="138"/>
      <c r="U181" s="135"/>
      <c r="V181" s="135"/>
      <c r="W181" s="139">
        <f>W182</f>
        <v>89.13086700000001</v>
      </c>
      <c r="X181" s="135"/>
      <c r="Y181" s="139">
        <f>Y182</f>
        <v>0</v>
      </c>
      <c r="Z181" s="135"/>
      <c r="AA181" s="140">
        <f>AA182</f>
        <v>0</v>
      </c>
      <c r="AR181" s="141" t="s">
        <v>83</v>
      </c>
      <c r="AT181" s="142" t="s">
        <v>77</v>
      </c>
      <c r="AU181" s="142" t="s">
        <v>83</v>
      </c>
      <c r="AY181" s="141" t="s">
        <v>173</v>
      </c>
      <c r="BK181" s="143">
        <f>BK182</f>
        <v>0</v>
      </c>
    </row>
    <row r="182" spans="2:65" s="1" customFormat="1" ht="25.5" customHeight="1">
      <c r="B182" s="145"/>
      <c r="C182" s="146" t="s">
        <v>385</v>
      </c>
      <c r="D182" s="146" t="s">
        <v>174</v>
      </c>
      <c r="E182" s="147" t="s">
        <v>542</v>
      </c>
      <c r="F182" s="209" t="s">
        <v>543</v>
      </c>
      <c r="G182" s="209"/>
      <c r="H182" s="209"/>
      <c r="I182" s="209"/>
      <c r="J182" s="148" t="s">
        <v>238</v>
      </c>
      <c r="K182" s="149">
        <v>224.511</v>
      </c>
      <c r="L182" s="203"/>
      <c r="M182" s="203"/>
      <c r="N182" s="203">
        <f>ROUND(L182*K182,2)</f>
        <v>0</v>
      </c>
      <c r="O182" s="203"/>
      <c r="P182" s="203"/>
      <c r="Q182" s="203"/>
      <c r="R182" s="150"/>
      <c r="T182" s="151" t="s">
        <v>5</v>
      </c>
      <c r="U182" s="159" t="s">
        <v>43</v>
      </c>
      <c r="V182" s="160">
        <v>0.397</v>
      </c>
      <c r="W182" s="160">
        <f>V182*K182</f>
        <v>89.13086700000001</v>
      </c>
      <c r="X182" s="160">
        <v>0</v>
      </c>
      <c r="Y182" s="160">
        <f>X182*K182</f>
        <v>0</v>
      </c>
      <c r="Z182" s="160">
        <v>0</v>
      </c>
      <c r="AA182" s="161">
        <f>Z182*K182</f>
        <v>0</v>
      </c>
      <c r="AR182" s="19" t="s">
        <v>178</v>
      </c>
      <c r="AT182" s="19" t="s">
        <v>174</v>
      </c>
      <c r="AU182" s="19" t="s">
        <v>89</v>
      </c>
      <c r="AY182" s="19" t="s">
        <v>173</v>
      </c>
      <c r="BE182" s="154">
        <f>IF(U182="základní",N182,0)</f>
        <v>0</v>
      </c>
      <c r="BF182" s="154">
        <f>IF(U182="snížená",N182,0)</f>
        <v>0</v>
      </c>
      <c r="BG182" s="154">
        <f>IF(U182="zákl. přenesená",N182,0)</f>
        <v>0</v>
      </c>
      <c r="BH182" s="154">
        <f>IF(U182="sníž. přenesená",N182,0)</f>
        <v>0</v>
      </c>
      <c r="BI182" s="154">
        <f>IF(U182="nulová",N182,0)</f>
        <v>0</v>
      </c>
      <c r="BJ182" s="19" t="s">
        <v>83</v>
      </c>
      <c r="BK182" s="154">
        <f>ROUND(L182*K182,2)</f>
        <v>0</v>
      </c>
      <c r="BL182" s="19" t="s">
        <v>178</v>
      </c>
      <c r="BM182" s="19" t="s">
        <v>544</v>
      </c>
    </row>
    <row r="183" spans="2:18" s="1" customFormat="1" ht="6.9" customHeight="1">
      <c r="B183" s="56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8"/>
    </row>
  </sheetData>
  <mergeCells count="235">
    <mergeCell ref="F170:I170"/>
    <mergeCell ref="F172:I172"/>
    <mergeCell ref="F173:I173"/>
    <mergeCell ref="F175:I175"/>
    <mergeCell ref="F176:I176"/>
    <mergeCell ref="F177:I177"/>
    <mergeCell ref="F178:I178"/>
    <mergeCell ref="F179:I179"/>
    <mergeCell ref="N171:Q171"/>
    <mergeCell ref="N172:Q172"/>
    <mergeCell ref="N173:Q173"/>
    <mergeCell ref="N175:Q175"/>
    <mergeCell ref="N176:Q176"/>
    <mergeCell ref="N177:Q177"/>
    <mergeCell ref="F180:I180"/>
    <mergeCell ref="F182:I182"/>
    <mergeCell ref="L175:M175"/>
    <mergeCell ref="L173:M173"/>
    <mergeCell ref="L176:M176"/>
    <mergeCell ref="L177:M177"/>
    <mergeCell ref="L178:M178"/>
    <mergeCell ref="L179:M179"/>
    <mergeCell ref="L180:M180"/>
    <mergeCell ref="L182:M182"/>
    <mergeCell ref="F171:I171"/>
    <mergeCell ref="N178:Q178"/>
    <mergeCell ref="N179:Q179"/>
    <mergeCell ref="N180:Q180"/>
    <mergeCell ref="N182:Q182"/>
    <mergeCell ref="N174:Q174"/>
    <mergeCell ref="N181:Q181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9:Q169"/>
    <mergeCell ref="N168:Q168"/>
    <mergeCell ref="N170:Q170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N97:Q97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L118:M118"/>
    <mergeCell ref="N118:Q118"/>
    <mergeCell ref="N119:Q119"/>
    <mergeCell ref="N120:Q120"/>
    <mergeCell ref="N121:Q121"/>
    <mergeCell ref="L122:M122"/>
    <mergeCell ref="N122:Q122"/>
    <mergeCell ref="L123:M123"/>
    <mergeCell ref="N123:Q123"/>
    <mergeCell ref="N133:Q133"/>
    <mergeCell ref="F118:I118"/>
    <mergeCell ref="F125:I125"/>
    <mergeCell ref="F124:I124"/>
    <mergeCell ref="F122:I122"/>
    <mergeCell ref="F123:I123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F135:I135"/>
    <mergeCell ref="F136:I136"/>
    <mergeCell ref="L124:M124"/>
    <mergeCell ref="L130:M130"/>
    <mergeCell ref="L127:M127"/>
    <mergeCell ref="L125:M125"/>
    <mergeCell ref="L126:M126"/>
    <mergeCell ref="L128:M128"/>
    <mergeCell ref="L129:M129"/>
    <mergeCell ref="L131:M131"/>
    <mergeCell ref="L132:M132"/>
    <mergeCell ref="L133:M133"/>
    <mergeCell ref="L135:M135"/>
    <mergeCell ref="L136:M136"/>
    <mergeCell ref="N149:Q149"/>
    <mergeCell ref="F137:I137"/>
    <mergeCell ref="F138:I138"/>
    <mergeCell ref="F139:I139"/>
    <mergeCell ref="F141:I141"/>
    <mergeCell ref="F143:I143"/>
    <mergeCell ref="F144:I144"/>
    <mergeCell ref="F145:I145"/>
    <mergeCell ref="F146:I146"/>
    <mergeCell ref="F147:I147"/>
    <mergeCell ref="F148:I148"/>
    <mergeCell ref="F153:I153"/>
    <mergeCell ref="F154:I154"/>
    <mergeCell ref="L141:M141"/>
    <mergeCell ref="L143:M143"/>
    <mergeCell ref="L144:M144"/>
    <mergeCell ref="L145:M145"/>
    <mergeCell ref="L146:M146"/>
    <mergeCell ref="L147:M147"/>
    <mergeCell ref="L148:M148"/>
    <mergeCell ref="L150:M150"/>
    <mergeCell ref="L151:M151"/>
    <mergeCell ref="L152:M152"/>
    <mergeCell ref="L153:M153"/>
    <mergeCell ref="L154:M154"/>
    <mergeCell ref="F150:I150"/>
    <mergeCell ref="F151:I151"/>
    <mergeCell ref="F152:I152"/>
    <mergeCell ref="L155:M155"/>
    <mergeCell ref="L156:M156"/>
    <mergeCell ref="L157:M157"/>
    <mergeCell ref="N134:Q134"/>
    <mergeCell ref="N135:Q135"/>
    <mergeCell ref="N137:Q137"/>
    <mergeCell ref="N136:Q136"/>
    <mergeCell ref="N138:Q138"/>
    <mergeCell ref="N139:Q139"/>
    <mergeCell ref="N141:Q141"/>
    <mergeCell ref="N143:Q143"/>
    <mergeCell ref="N144:Q144"/>
    <mergeCell ref="N145:Q145"/>
    <mergeCell ref="N146:Q146"/>
    <mergeCell ref="N147:Q147"/>
    <mergeCell ref="N148:Q148"/>
    <mergeCell ref="N140:Q140"/>
    <mergeCell ref="N142:Q142"/>
    <mergeCell ref="L137:M137"/>
    <mergeCell ref="L138:M138"/>
    <mergeCell ref="L139:M139"/>
    <mergeCell ref="N152:Q152"/>
    <mergeCell ref="N150:Q150"/>
    <mergeCell ref="N151:Q151"/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82"/>
  <sheetViews>
    <sheetView showGridLines="0" workbookViewId="0" topLeftCell="A1">
      <pane ySplit="1" topLeftCell="A175" activePane="bottomLeft" state="frozen"/>
      <selection pane="bottomLeft" activeCell="M191" sqref="M1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96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134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624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N99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ROUND((SUM(BE99:BE100)+SUM(BE119:BE181)),2)</f>
        <v>0</v>
      </c>
      <c r="I33" s="214"/>
      <c r="J33" s="214"/>
      <c r="K33" s="33"/>
      <c r="L33" s="33"/>
      <c r="M33" s="229">
        <f>ROUND(ROUND((SUM(BE99:BE100)+SUM(BE119:BE181)),2)*F33,2)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ROUND((SUM(BF99:BF100)+SUM(BF119:BF181)),2)</f>
        <v>0</v>
      </c>
      <c r="I34" s="214"/>
      <c r="J34" s="214"/>
      <c r="K34" s="33"/>
      <c r="L34" s="33"/>
      <c r="M34" s="229">
        <f>ROUND(ROUND((SUM(BF99:BF100)+SUM(BF119:BF181)),2)*F34,2)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ROUND((SUM(BG99:BG100)+SUM(BG119:BG181)),2)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ROUND((SUM(BH99:BH100)+SUM(BH119:BH181)),2)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ROUND((SUM(BI99:BI100)+SUM(BI119:BI181)),2)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134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14b - SO 103b - Autobusové zálivy - Lomnice, škola - 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Čiklová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N119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N120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145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N121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567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N135</f>
        <v>0</v>
      </c>
      <c r="O92" s="164"/>
      <c r="P92" s="164"/>
      <c r="Q92" s="164"/>
      <c r="R92" s="124"/>
    </row>
    <row r="93" spans="2:18" s="8" customFormat="1" ht="19.95" customHeight="1">
      <c r="B93" s="122"/>
      <c r="C93" s="96"/>
      <c r="D93" s="123" t="s">
        <v>146</v>
      </c>
      <c r="E93" s="96"/>
      <c r="F93" s="96"/>
      <c r="G93" s="96"/>
      <c r="H93" s="96"/>
      <c r="I93" s="96"/>
      <c r="J93" s="96"/>
      <c r="K93" s="96"/>
      <c r="L93" s="96"/>
      <c r="M93" s="96"/>
      <c r="N93" s="163">
        <f>N141</f>
        <v>0</v>
      </c>
      <c r="O93" s="164"/>
      <c r="P93" s="164"/>
      <c r="Q93" s="164"/>
      <c r="R93" s="124"/>
    </row>
    <row r="94" spans="2:18" s="8" customFormat="1" ht="19.95" customHeight="1">
      <c r="B94" s="122"/>
      <c r="C94" s="96"/>
      <c r="D94" s="123" t="s">
        <v>148</v>
      </c>
      <c r="E94" s="96"/>
      <c r="F94" s="96"/>
      <c r="G94" s="96"/>
      <c r="H94" s="96"/>
      <c r="I94" s="96"/>
      <c r="J94" s="96"/>
      <c r="K94" s="96"/>
      <c r="L94" s="96"/>
      <c r="M94" s="96"/>
      <c r="N94" s="163">
        <f>N143</f>
        <v>0</v>
      </c>
      <c r="O94" s="164"/>
      <c r="P94" s="164"/>
      <c r="Q94" s="164"/>
      <c r="R94" s="124"/>
    </row>
    <row r="95" spans="2:18" s="8" customFormat="1" ht="19.95" customHeight="1">
      <c r="B95" s="122"/>
      <c r="C95" s="96"/>
      <c r="D95" s="123" t="s">
        <v>150</v>
      </c>
      <c r="E95" s="96"/>
      <c r="F95" s="96"/>
      <c r="G95" s="96"/>
      <c r="H95" s="96"/>
      <c r="I95" s="96"/>
      <c r="J95" s="96"/>
      <c r="K95" s="96"/>
      <c r="L95" s="96"/>
      <c r="M95" s="96"/>
      <c r="N95" s="163">
        <f>N150</f>
        <v>0</v>
      </c>
      <c r="O95" s="164"/>
      <c r="P95" s="164"/>
      <c r="Q95" s="164"/>
      <c r="R95" s="124"/>
    </row>
    <row r="96" spans="2:18" s="8" customFormat="1" ht="19.95" customHeight="1">
      <c r="B96" s="122"/>
      <c r="C96" s="96"/>
      <c r="D96" s="123" t="s">
        <v>151</v>
      </c>
      <c r="E96" s="96"/>
      <c r="F96" s="96"/>
      <c r="G96" s="96"/>
      <c r="H96" s="96"/>
      <c r="I96" s="96"/>
      <c r="J96" s="96"/>
      <c r="K96" s="96"/>
      <c r="L96" s="96"/>
      <c r="M96" s="96"/>
      <c r="N96" s="163">
        <f>N174</f>
        <v>0</v>
      </c>
      <c r="O96" s="164"/>
      <c r="P96" s="164"/>
      <c r="Q96" s="164"/>
      <c r="R96" s="124"/>
    </row>
    <row r="97" spans="2:18" s="8" customFormat="1" ht="19.95" customHeight="1">
      <c r="B97" s="122"/>
      <c r="C97" s="96"/>
      <c r="D97" s="123" t="s">
        <v>152</v>
      </c>
      <c r="E97" s="96"/>
      <c r="F97" s="96"/>
      <c r="G97" s="96"/>
      <c r="H97" s="96"/>
      <c r="I97" s="96"/>
      <c r="J97" s="96"/>
      <c r="K97" s="96"/>
      <c r="L97" s="96"/>
      <c r="M97" s="96"/>
      <c r="N97" s="163">
        <f>N180</f>
        <v>0</v>
      </c>
      <c r="O97" s="164"/>
      <c r="P97" s="164"/>
      <c r="Q97" s="164"/>
      <c r="R97" s="124"/>
    </row>
    <row r="98" spans="2:18" s="1" customFormat="1" ht="21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17" t="s">
        <v>158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25">
        <v>0</v>
      </c>
      <c r="O99" s="226"/>
      <c r="P99" s="226"/>
      <c r="Q99" s="226"/>
      <c r="R99" s="34"/>
      <c r="T99" s="125"/>
      <c r="U99" s="126" t="s">
        <v>42</v>
      </c>
    </row>
    <row r="100" spans="2:18" s="1" customFormat="1" ht="18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18" s="1" customFormat="1" ht="29.25" customHeight="1">
      <c r="B101" s="32"/>
      <c r="C101" s="108" t="s">
        <v>126</v>
      </c>
      <c r="D101" s="109"/>
      <c r="E101" s="109"/>
      <c r="F101" s="109"/>
      <c r="G101" s="109"/>
      <c r="H101" s="109"/>
      <c r="I101" s="109"/>
      <c r="J101" s="109"/>
      <c r="K101" s="109"/>
      <c r="L101" s="169">
        <f>ROUND(SUM(N89+N99),2)</f>
        <v>0</v>
      </c>
      <c r="M101" s="169"/>
      <c r="N101" s="169"/>
      <c r="O101" s="169"/>
      <c r="P101" s="169"/>
      <c r="Q101" s="169"/>
      <c r="R101" s="34"/>
    </row>
    <row r="102" spans="2:18" s="1" customFormat="1" ht="6.9" customHeight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8"/>
    </row>
    <row r="106" spans="2:18" s="1" customFormat="1" ht="6.9" customHeight="1"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1"/>
    </row>
    <row r="107" spans="2:18" s="1" customFormat="1" ht="36.9" customHeight="1">
      <c r="B107" s="32"/>
      <c r="C107" s="180" t="s">
        <v>159</v>
      </c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34"/>
    </row>
    <row r="108" spans="2:18" s="1" customFormat="1" ht="6.9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30" customHeight="1">
      <c r="B109" s="32"/>
      <c r="C109" s="29" t="s">
        <v>17</v>
      </c>
      <c r="D109" s="33"/>
      <c r="E109" s="33"/>
      <c r="F109" s="212" t="str">
        <f>F6</f>
        <v>Smíšená stezka a chodníky - etapa II - Chodníky a nástupiště</v>
      </c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33"/>
      <c r="R109" s="34"/>
    </row>
    <row r="110" spans="2:18" ht="30" customHeight="1">
      <c r="B110" s="23"/>
      <c r="C110" s="29" t="s">
        <v>133</v>
      </c>
      <c r="D110" s="25"/>
      <c r="E110" s="25"/>
      <c r="F110" s="212" t="s">
        <v>134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25"/>
      <c r="R110" s="24"/>
    </row>
    <row r="111" spans="2:18" s="1" customFormat="1" ht="36.9" customHeight="1">
      <c r="B111" s="32"/>
      <c r="C111" s="66" t="s">
        <v>135</v>
      </c>
      <c r="D111" s="33"/>
      <c r="E111" s="33"/>
      <c r="F111" s="182" t="str">
        <f>F8</f>
        <v>14b - SO 103b - Autobusové zálivy - Lomnice, škola - uznatelné náklady</v>
      </c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33"/>
      <c r="R111" s="34"/>
    </row>
    <row r="112" spans="2:18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18" customHeight="1">
      <c r="B113" s="32"/>
      <c r="C113" s="29" t="s">
        <v>21</v>
      </c>
      <c r="D113" s="33"/>
      <c r="E113" s="33"/>
      <c r="F113" s="27" t="str">
        <f>F10</f>
        <v>Lomnice</v>
      </c>
      <c r="G113" s="33"/>
      <c r="H113" s="33"/>
      <c r="I113" s="33"/>
      <c r="J113" s="33"/>
      <c r="K113" s="29" t="s">
        <v>23</v>
      </c>
      <c r="L113" s="33"/>
      <c r="M113" s="215" t="str">
        <f>IF(O10="","",O10)</f>
        <v>1. 7. 2018</v>
      </c>
      <c r="N113" s="215"/>
      <c r="O113" s="215"/>
      <c r="P113" s="215"/>
      <c r="Q113" s="33"/>
      <c r="R113" s="34"/>
    </row>
    <row r="114" spans="2:18" s="1" customFormat="1" ht="6.9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13.2">
      <c r="B115" s="32"/>
      <c r="C115" s="29" t="s">
        <v>25</v>
      </c>
      <c r="D115" s="33"/>
      <c r="E115" s="33"/>
      <c r="F115" s="27" t="str">
        <f>E13</f>
        <v>obec Lomnice</v>
      </c>
      <c r="G115" s="33"/>
      <c r="H115" s="33"/>
      <c r="I115" s="33"/>
      <c r="J115" s="33"/>
      <c r="K115" s="29" t="s">
        <v>31</v>
      </c>
      <c r="L115" s="33"/>
      <c r="M115" s="198" t="str">
        <f>E19</f>
        <v>ATELIS - ateliér liniových staveb</v>
      </c>
      <c r="N115" s="198"/>
      <c r="O115" s="198"/>
      <c r="P115" s="198"/>
      <c r="Q115" s="198"/>
      <c r="R115" s="34"/>
    </row>
    <row r="116" spans="2:18" s="1" customFormat="1" ht="14.4" customHeight="1">
      <c r="B116" s="32"/>
      <c r="C116" s="29" t="s">
        <v>29</v>
      </c>
      <c r="D116" s="33"/>
      <c r="E116" s="33"/>
      <c r="F116" s="27" t="str">
        <f>IF(E16="","",E16)</f>
        <v xml:space="preserve"> </v>
      </c>
      <c r="G116" s="33"/>
      <c r="H116" s="33"/>
      <c r="I116" s="33"/>
      <c r="J116" s="33"/>
      <c r="K116" s="29" t="s">
        <v>36</v>
      </c>
      <c r="L116" s="33"/>
      <c r="M116" s="198" t="str">
        <f>E22</f>
        <v>Čiklová</v>
      </c>
      <c r="N116" s="198"/>
      <c r="O116" s="198"/>
      <c r="P116" s="198"/>
      <c r="Q116" s="198"/>
      <c r="R116" s="34"/>
    </row>
    <row r="117" spans="2:18" s="1" customFormat="1" ht="10.3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27" s="9" customFormat="1" ht="29.25" customHeight="1">
      <c r="B118" s="127"/>
      <c r="C118" s="128" t="s">
        <v>160</v>
      </c>
      <c r="D118" s="129" t="s">
        <v>161</v>
      </c>
      <c r="E118" s="129" t="s">
        <v>60</v>
      </c>
      <c r="F118" s="222" t="s">
        <v>162</v>
      </c>
      <c r="G118" s="222"/>
      <c r="H118" s="222"/>
      <c r="I118" s="222"/>
      <c r="J118" s="129" t="s">
        <v>163</v>
      </c>
      <c r="K118" s="129" t="s">
        <v>164</v>
      </c>
      <c r="L118" s="222" t="s">
        <v>165</v>
      </c>
      <c r="M118" s="222"/>
      <c r="N118" s="222" t="s">
        <v>141</v>
      </c>
      <c r="O118" s="222"/>
      <c r="P118" s="222"/>
      <c r="Q118" s="223"/>
      <c r="R118" s="130"/>
      <c r="T118" s="73" t="s">
        <v>166</v>
      </c>
      <c r="U118" s="74" t="s">
        <v>42</v>
      </c>
      <c r="V118" s="74" t="s">
        <v>167</v>
      </c>
      <c r="W118" s="74" t="s">
        <v>168</v>
      </c>
      <c r="X118" s="74" t="s">
        <v>169</v>
      </c>
      <c r="Y118" s="74" t="s">
        <v>170</v>
      </c>
      <c r="Z118" s="74" t="s">
        <v>171</v>
      </c>
      <c r="AA118" s="75" t="s">
        <v>172</v>
      </c>
    </row>
    <row r="119" spans="2:63" s="1" customFormat="1" ht="29.25" customHeight="1">
      <c r="B119" s="32"/>
      <c r="C119" s="77" t="s">
        <v>137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16">
        <f>BK119</f>
        <v>0</v>
      </c>
      <c r="O119" s="217"/>
      <c r="P119" s="217"/>
      <c r="Q119" s="217"/>
      <c r="R119" s="34"/>
      <c r="T119" s="76"/>
      <c r="U119" s="48"/>
      <c r="V119" s="48"/>
      <c r="W119" s="131">
        <f>W120</f>
        <v>655.49147</v>
      </c>
      <c r="X119" s="48"/>
      <c r="Y119" s="131">
        <f>Y120</f>
        <v>388.8380327886</v>
      </c>
      <c r="Z119" s="48"/>
      <c r="AA119" s="132">
        <f>AA120</f>
        <v>64.9904</v>
      </c>
      <c r="AT119" s="19" t="s">
        <v>77</v>
      </c>
      <c r="AU119" s="19" t="s">
        <v>143</v>
      </c>
      <c r="BK119" s="133">
        <f>BK120</f>
        <v>0</v>
      </c>
    </row>
    <row r="120" spans="2:63" s="10" customFormat="1" ht="37.35" customHeight="1">
      <c r="B120" s="134"/>
      <c r="C120" s="135"/>
      <c r="D120" s="136" t="s">
        <v>144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18">
        <f>BK120</f>
        <v>0</v>
      </c>
      <c r="O120" s="219"/>
      <c r="P120" s="219"/>
      <c r="Q120" s="219"/>
      <c r="R120" s="137"/>
      <c r="T120" s="138"/>
      <c r="U120" s="135"/>
      <c r="V120" s="135"/>
      <c r="W120" s="139">
        <f>W121+W135+W141+W143+W150+W174+W180</f>
        <v>655.49147</v>
      </c>
      <c r="X120" s="135"/>
      <c r="Y120" s="139">
        <f>Y121+Y135+Y141+Y143+Y150+Y174+Y180</f>
        <v>388.8380327886</v>
      </c>
      <c r="Z120" s="135"/>
      <c r="AA120" s="140">
        <f>AA121+AA135+AA141+AA143+AA150+AA174+AA180</f>
        <v>64.9904</v>
      </c>
      <c r="AR120" s="141" t="s">
        <v>83</v>
      </c>
      <c r="AT120" s="142" t="s">
        <v>77</v>
      </c>
      <c r="AU120" s="142" t="s">
        <v>78</v>
      </c>
      <c r="AY120" s="141" t="s">
        <v>173</v>
      </c>
      <c r="BK120" s="143">
        <f>BK121+BK135+BK141+BK143+BK150+BK174+BK180</f>
        <v>0</v>
      </c>
    </row>
    <row r="121" spans="2:63" s="10" customFormat="1" ht="19.95" customHeight="1">
      <c r="B121" s="134"/>
      <c r="C121" s="135"/>
      <c r="D121" s="144" t="s">
        <v>145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220">
        <f>BK121</f>
        <v>0</v>
      </c>
      <c r="O121" s="221"/>
      <c r="P121" s="221"/>
      <c r="Q121" s="221"/>
      <c r="R121" s="137"/>
      <c r="T121" s="138"/>
      <c r="U121" s="135"/>
      <c r="V121" s="135"/>
      <c r="W121" s="139">
        <f>SUM(W122:W134)</f>
        <v>121.51420000000002</v>
      </c>
      <c r="X121" s="135"/>
      <c r="Y121" s="139">
        <f>SUM(Y122:Y134)</f>
        <v>99</v>
      </c>
      <c r="Z121" s="135"/>
      <c r="AA121" s="140">
        <f>SUM(AA122:AA134)</f>
        <v>64.1</v>
      </c>
      <c r="AR121" s="141" t="s">
        <v>83</v>
      </c>
      <c r="AT121" s="142" t="s">
        <v>77</v>
      </c>
      <c r="AU121" s="142" t="s">
        <v>83</v>
      </c>
      <c r="AY121" s="141" t="s">
        <v>173</v>
      </c>
      <c r="BK121" s="143">
        <f>SUM(BK122:BK134)</f>
        <v>0</v>
      </c>
    </row>
    <row r="122" spans="2:65" s="1" customFormat="1" ht="25.5" customHeight="1">
      <c r="B122" s="145"/>
      <c r="C122" s="146" t="s">
        <v>83</v>
      </c>
      <c r="D122" s="146" t="s">
        <v>174</v>
      </c>
      <c r="E122" s="147" t="s">
        <v>180</v>
      </c>
      <c r="F122" s="209" t="s">
        <v>181</v>
      </c>
      <c r="G122" s="209"/>
      <c r="H122" s="209"/>
      <c r="I122" s="209"/>
      <c r="J122" s="148" t="s">
        <v>177</v>
      </c>
      <c r="K122" s="149">
        <v>70</v>
      </c>
      <c r="L122" s="203"/>
      <c r="M122" s="203"/>
      <c r="N122" s="203">
        <f aca="true" t="shared" si="0" ref="N122:N134">ROUND(L122*K122,2)</f>
        <v>0</v>
      </c>
      <c r="O122" s="203"/>
      <c r="P122" s="203"/>
      <c r="Q122" s="203"/>
      <c r="R122" s="150"/>
      <c r="T122" s="151" t="s">
        <v>5</v>
      </c>
      <c r="U122" s="41" t="s">
        <v>43</v>
      </c>
      <c r="V122" s="152">
        <v>0.176</v>
      </c>
      <c r="W122" s="152">
        <f aca="true" t="shared" si="1" ref="W122:W134">V122*K122</f>
        <v>12.319999999999999</v>
      </c>
      <c r="X122" s="152">
        <v>0</v>
      </c>
      <c r="Y122" s="152">
        <f aca="true" t="shared" si="2" ref="Y122:Y134">X122*K122</f>
        <v>0</v>
      </c>
      <c r="Z122" s="152">
        <v>0.255</v>
      </c>
      <c r="AA122" s="153">
        <f aca="true" t="shared" si="3" ref="AA122:AA134">Z122*K122</f>
        <v>17.85</v>
      </c>
      <c r="AR122" s="19" t="s">
        <v>178</v>
      </c>
      <c r="AT122" s="19" t="s">
        <v>174</v>
      </c>
      <c r="AU122" s="19" t="s">
        <v>89</v>
      </c>
      <c r="AY122" s="19" t="s">
        <v>173</v>
      </c>
      <c r="BE122" s="154">
        <f aca="true" t="shared" si="4" ref="BE122:BE134">IF(U122="základní",N122,0)</f>
        <v>0</v>
      </c>
      <c r="BF122" s="154">
        <f aca="true" t="shared" si="5" ref="BF122:BF134">IF(U122="snížená",N122,0)</f>
        <v>0</v>
      </c>
      <c r="BG122" s="154">
        <f aca="true" t="shared" si="6" ref="BG122:BG134">IF(U122="zákl. přenesená",N122,0)</f>
        <v>0</v>
      </c>
      <c r="BH122" s="154">
        <f aca="true" t="shared" si="7" ref="BH122:BH134">IF(U122="sníž. přenesená",N122,0)</f>
        <v>0</v>
      </c>
      <c r="BI122" s="154">
        <f aca="true" t="shared" si="8" ref="BI122:BI134">IF(U122="nulová",N122,0)</f>
        <v>0</v>
      </c>
      <c r="BJ122" s="19" t="s">
        <v>83</v>
      </c>
      <c r="BK122" s="154">
        <f aca="true" t="shared" si="9" ref="BK122:BK134">ROUND(L122*K122,2)</f>
        <v>0</v>
      </c>
      <c r="BL122" s="19" t="s">
        <v>178</v>
      </c>
      <c r="BM122" s="19" t="s">
        <v>182</v>
      </c>
    </row>
    <row r="123" spans="2:65" s="1" customFormat="1" ht="25.5" customHeight="1">
      <c r="B123" s="145"/>
      <c r="C123" s="146" t="s">
        <v>89</v>
      </c>
      <c r="D123" s="146" t="s">
        <v>174</v>
      </c>
      <c r="E123" s="147" t="s">
        <v>203</v>
      </c>
      <c r="F123" s="209" t="s">
        <v>204</v>
      </c>
      <c r="G123" s="209"/>
      <c r="H123" s="209"/>
      <c r="I123" s="209"/>
      <c r="J123" s="148" t="s">
        <v>177</v>
      </c>
      <c r="K123" s="149">
        <v>80</v>
      </c>
      <c r="L123" s="203"/>
      <c r="M123" s="203"/>
      <c r="N123" s="203">
        <f t="shared" si="0"/>
        <v>0</v>
      </c>
      <c r="O123" s="203"/>
      <c r="P123" s="203"/>
      <c r="Q123" s="203"/>
      <c r="R123" s="150"/>
      <c r="T123" s="151" t="s">
        <v>5</v>
      </c>
      <c r="U123" s="41" t="s">
        <v>43</v>
      </c>
      <c r="V123" s="152">
        <v>0.183</v>
      </c>
      <c r="W123" s="152">
        <f t="shared" si="1"/>
        <v>14.64</v>
      </c>
      <c r="X123" s="152">
        <v>0</v>
      </c>
      <c r="Y123" s="152">
        <f t="shared" si="2"/>
        <v>0</v>
      </c>
      <c r="Z123" s="152">
        <v>0.45</v>
      </c>
      <c r="AA123" s="153">
        <f t="shared" si="3"/>
        <v>36</v>
      </c>
      <c r="AR123" s="19" t="s">
        <v>178</v>
      </c>
      <c r="AT123" s="19" t="s">
        <v>174</v>
      </c>
      <c r="AU123" s="19" t="s">
        <v>89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178</v>
      </c>
      <c r="BM123" s="19" t="s">
        <v>205</v>
      </c>
    </row>
    <row r="124" spans="2:65" s="1" customFormat="1" ht="25.5" customHeight="1">
      <c r="B124" s="145"/>
      <c r="C124" s="146" t="s">
        <v>183</v>
      </c>
      <c r="D124" s="146" t="s">
        <v>174</v>
      </c>
      <c r="E124" s="147" t="s">
        <v>207</v>
      </c>
      <c r="F124" s="209" t="s">
        <v>208</v>
      </c>
      <c r="G124" s="209"/>
      <c r="H124" s="209"/>
      <c r="I124" s="209"/>
      <c r="J124" s="148" t="s">
        <v>209</v>
      </c>
      <c r="K124" s="149">
        <v>50</v>
      </c>
      <c r="L124" s="203"/>
      <c r="M124" s="203"/>
      <c r="N124" s="203">
        <f t="shared" si="0"/>
        <v>0</v>
      </c>
      <c r="O124" s="203"/>
      <c r="P124" s="203"/>
      <c r="Q124" s="203"/>
      <c r="R124" s="150"/>
      <c r="T124" s="151" t="s">
        <v>5</v>
      </c>
      <c r="U124" s="41" t="s">
        <v>43</v>
      </c>
      <c r="V124" s="152">
        <v>0.133</v>
      </c>
      <c r="W124" s="152">
        <f t="shared" si="1"/>
        <v>6.65</v>
      </c>
      <c r="X124" s="152">
        <v>0</v>
      </c>
      <c r="Y124" s="152">
        <f t="shared" si="2"/>
        <v>0</v>
      </c>
      <c r="Z124" s="152">
        <v>0.205</v>
      </c>
      <c r="AA124" s="153">
        <f t="shared" si="3"/>
        <v>10.25</v>
      </c>
      <c r="AR124" s="19" t="s">
        <v>178</v>
      </c>
      <c r="AT124" s="19" t="s">
        <v>174</v>
      </c>
      <c r="AU124" s="19" t="s">
        <v>89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178</v>
      </c>
      <c r="BM124" s="19" t="s">
        <v>210</v>
      </c>
    </row>
    <row r="125" spans="2:65" s="1" customFormat="1" ht="25.5" customHeight="1">
      <c r="B125" s="145"/>
      <c r="C125" s="146" t="s">
        <v>178</v>
      </c>
      <c r="D125" s="146" t="s">
        <v>174</v>
      </c>
      <c r="E125" s="147" t="s">
        <v>212</v>
      </c>
      <c r="F125" s="209" t="s">
        <v>213</v>
      </c>
      <c r="G125" s="209"/>
      <c r="H125" s="209"/>
      <c r="I125" s="209"/>
      <c r="J125" s="148" t="s">
        <v>214</v>
      </c>
      <c r="K125" s="149">
        <v>16</v>
      </c>
      <c r="L125" s="203"/>
      <c r="M125" s="203"/>
      <c r="N125" s="203">
        <f t="shared" si="0"/>
        <v>0</v>
      </c>
      <c r="O125" s="203"/>
      <c r="P125" s="203"/>
      <c r="Q125" s="203"/>
      <c r="R125" s="150"/>
      <c r="T125" s="151" t="s">
        <v>5</v>
      </c>
      <c r="U125" s="41" t="s">
        <v>43</v>
      </c>
      <c r="V125" s="152">
        <v>0.097</v>
      </c>
      <c r="W125" s="152">
        <f t="shared" si="1"/>
        <v>1.552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R125" s="19" t="s">
        <v>178</v>
      </c>
      <c r="AT125" s="19" t="s">
        <v>174</v>
      </c>
      <c r="AU125" s="19" t="s">
        <v>89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215</v>
      </c>
    </row>
    <row r="126" spans="2:65" s="1" customFormat="1" ht="38.25" customHeight="1">
      <c r="B126" s="145"/>
      <c r="C126" s="146" t="s">
        <v>190</v>
      </c>
      <c r="D126" s="146" t="s">
        <v>174</v>
      </c>
      <c r="E126" s="147" t="s">
        <v>217</v>
      </c>
      <c r="F126" s="209" t="s">
        <v>218</v>
      </c>
      <c r="G126" s="209"/>
      <c r="H126" s="209"/>
      <c r="I126" s="209"/>
      <c r="J126" s="148" t="s">
        <v>214</v>
      </c>
      <c r="K126" s="149">
        <v>227.6</v>
      </c>
      <c r="L126" s="203"/>
      <c r="M126" s="203"/>
      <c r="N126" s="203">
        <f t="shared" si="0"/>
        <v>0</v>
      </c>
      <c r="O126" s="203"/>
      <c r="P126" s="203"/>
      <c r="Q126" s="203"/>
      <c r="R126" s="150"/>
      <c r="T126" s="151" t="s">
        <v>5</v>
      </c>
      <c r="U126" s="41" t="s">
        <v>43</v>
      </c>
      <c r="V126" s="152">
        <v>0.229</v>
      </c>
      <c r="W126" s="152">
        <f t="shared" si="1"/>
        <v>52.120400000000004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178</v>
      </c>
      <c r="AT126" s="19" t="s">
        <v>174</v>
      </c>
      <c r="AU126" s="19" t="s">
        <v>89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219</v>
      </c>
    </row>
    <row r="127" spans="2:65" s="1" customFormat="1" ht="25.5" customHeight="1">
      <c r="B127" s="145"/>
      <c r="C127" s="146" t="s">
        <v>194</v>
      </c>
      <c r="D127" s="146" t="s">
        <v>174</v>
      </c>
      <c r="E127" s="147" t="s">
        <v>221</v>
      </c>
      <c r="F127" s="209" t="s">
        <v>222</v>
      </c>
      <c r="G127" s="209"/>
      <c r="H127" s="209"/>
      <c r="I127" s="209"/>
      <c r="J127" s="148" t="s">
        <v>214</v>
      </c>
      <c r="K127" s="149">
        <v>16</v>
      </c>
      <c r="L127" s="203"/>
      <c r="M127" s="203"/>
      <c r="N127" s="203">
        <f t="shared" si="0"/>
        <v>0</v>
      </c>
      <c r="O127" s="203"/>
      <c r="P127" s="203"/>
      <c r="Q127" s="203"/>
      <c r="R127" s="150"/>
      <c r="T127" s="151" t="s">
        <v>5</v>
      </c>
      <c r="U127" s="41" t="s">
        <v>43</v>
      </c>
      <c r="V127" s="152">
        <v>0.046</v>
      </c>
      <c r="W127" s="152">
        <f t="shared" si="1"/>
        <v>0.736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89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223</v>
      </c>
    </row>
    <row r="128" spans="2:65" s="1" customFormat="1" ht="25.5" customHeight="1">
      <c r="B128" s="145"/>
      <c r="C128" s="146" t="s">
        <v>198</v>
      </c>
      <c r="D128" s="146" t="s">
        <v>174</v>
      </c>
      <c r="E128" s="147" t="s">
        <v>224</v>
      </c>
      <c r="F128" s="209" t="s">
        <v>225</v>
      </c>
      <c r="G128" s="209"/>
      <c r="H128" s="209"/>
      <c r="I128" s="209"/>
      <c r="J128" s="148" t="s">
        <v>214</v>
      </c>
      <c r="K128" s="149">
        <v>209.6</v>
      </c>
      <c r="L128" s="203"/>
      <c r="M128" s="203"/>
      <c r="N128" s="203">
        <f t="shared" si="0"/>
        <v>0</v>
      </c>
      <c r="O128" s="203"/>
      <c r="P128" s="203"/>
      <c r="Q128" s="203"/>
      <c r="R128" s="150"/>
      <c r="T128" s="151" t="s">
        <v>5</v>
      </c>
      <c r="U128" s="41" t="s">
        <v>43</v>
      </c>
      <c r="V128" s="152">
        <v>0.083</v>
      </c>
      <c r="W128" s="152">
        <f t="shared" si="1"/>
        <v>17.3968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178</v>
      </c>
      <c r="AT128" s="19" t="s">
        <v>174</v>
      </c>
      <c r="AU128" s="19" t="s">
        <v>89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226</v>
      </c>
    </row>
    <row r="129" spans="2:65" s="1" customFormat="1" ht="38.25" customHeight="1">
      <c r="B129" s="145"/>
      <c r="C129" s="146" t="s">
        <v>202</v>
      </c>
      <c r="D129" s="146" t="s">
        <v>174</v>
      </c>
      <c r="E129" s="147" t="s">
        <v>228</v>
      </c>
      <c r="F129" s="209" t="s">
        <v>229</v>
      </c>
      <c r="G129" s="209"/>
      <c r="H129" s="209"/>
      <c r="I129" s="209"/>
      <c r="J129" s="148" t="s">
        <v>214</v>
      </c>
      <c r="K129" s="149">
        <v>1048</v>
      </c>
      <c r="L129" s="203"/>
      <c r="M129" s="203"/>
      <c r="N129" s="203">
        <f t="shared" si="0"/>
        <v>0</v>
      </c>
      <c r="O129" s="203"/>
      <c r="P129" s="203"/>
      <c r="Q129" s="203"/>
      <c r="R129" s="150"/>
      <c r="T129" s="151" t="s">
        <v>5</v>
      </c>
      <c r="U129" s="41" t="s">
        <v>43</v>
      </c>
      <c r="V129" s="152">
        <v>0.004</v>
      </c>
      <c r="W129" s="152">
        <f t="shared" si="1"/>
        <v>4.192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89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230</v>
      </c>
    </row>
    <row r="130" spans="2:65" s="1" customFormat="1" ht="25.5" customHeight="1">
      <c r="B130" s="145"/>
      <c r="C130" s="146" t="s">
        <v>206</v>
      </c>
      <c r="D130" s="146" t="s">
        <v>174</v>
      </c>
      <c r="E130" s="147" t="s">
        <v>231</v>
      </c>
      <c r="F130" s="209" t="s">
        <v>232</v>
      </c>
      <c r="G130" s="209"/>
      <c r="H130" s="209"/>
      <c r="I130" s="209"/>
      <c r="J130" s="148" t="s">
        <v>214</v>
      </c>
      <c r="K130" s="149">
        <v>45</v>
      </c>
      <c r="L130" s="203"/>
      <c r="M130" s="203"/>
      <c r="N130" s="203">
        <f t="shared" si="0"/>
        <v>0</v>
      </c>
      <c r="O130" s="203"/>
      <c r="P130" s="203"/>
      <c r="Q130" s="203"/>
      <c r="R130" s="150"/>
      <c r="T130" s="151" t="s">
        <v>5</v>
      </c>
      <c r="U130" s="41" t="s">
        <v>43</v>
      </c>
      <c r="V130" s="152">
        <v>0.043</v>
      </c>
      <c r="W130" s="152">
        <f t="shared" si="1"/>
        <v>1.9349999999999998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89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233</v>
      </c>
    </row>
    <row r="131" spans="2:65" s="1" customFormat="1" ht="16.5" customHeight="1">
      <c r="B131" s="145"/>
      <c r="C131" s="155" t="s">
        <v>211</v>
      </c>
      <c r="D131" s="155" t="s">
        <v>235</v>
      </c>
      <c r="E131" s="156" t="s">
        <v>236</v>
      </c>
      <c r="F131" s="210" t="s">
        <v>237</v>
      </c>
      <c r="G131" s="210"/>
      <c r="H131" s="210"/>
      <c r="I131" s="210"/>
      <c r="J131" s="157" t="s">
        <v>238</v>
      </c>
      <c r="K131" s="158">
        <v>99</v>
      </c>
      <c r="L131" s="208"/>
      <c r="M131" s="208"/>
      <c r="N131" s="208">
        <f t="shared" si="0"/>
        <v>0</v>
      </c>
      <c r="O131" s="203"/>
      <c r="P131" s="203"/>
      <c r="Q131" s="203"/>
      <c r="R131" s="150"/>
      <c r="T131" s="151" t="s">
        <v>5</v>
      </c>
      <c r="U131" s="41" t="s">
        <v>43</v>
      </c>
      <c r="V131" s="152">
        <v>0</v>
      </c>
      <c r="W131" s="152">
        <f t="shared" si="1"/>
        <v>0</v>
      </c>
      <c r="X131" s="152">
        <v>1</v>
      </c>
      <c r="Y131" s="152">
        <f t="shared" si="2"/>
        <v>99</v>
      </c>
      <c r="Z131" s="152">
        <v>0</v>
      </c>
      <c r="AA131" s="153">
        <f t="shared" si="3"/>
        <v>0</v>
      </c>
      <c r="AR131" s="19" t="s">
        <v>202</v>
      </c>
      <c r="AT131" s="19" t="s">
        <v>235</v>
      </c>
      <c r="AU131" s="19" t="s">
        <v>89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239</v>
      </c>
    </row>
    <row r="132" spans="2:65" s="1" customFormat="1" ht="25.5" customHeight="1">
      <c r="B132" s="145"/>
      <c r="C132" s="146" t="s">
        <v>216</v>
      </c>
      <c r="D132" s="146" t="s">
        <v>174</v>
      </c>
      <c r="E132" s="147" t="s">
        <v>241</v>
      </c>
      <c r="F132" s="209" t="s">
        <v>242</v>
      </c>
      <c r="G132" s="209"/>
      <c r="H132" s="209"/>
      <c r="I132" s="209"/>
      <c r="J132" s="148" t="s">
        <v>238</v>
      </c>
      <c r="K132" s="149">
        <v>398.24</v>
      </c>
      <c r="L132" s="203"/>
      <c r="M132" s="203"/>
      <c r="N132" s="203">
        <f t="shared" si="0"/>
        <v>0</v>
      </c>
      <c r="O132" s="203"/>
      <c r="P132" s="203"/>
      <c r="Q132" s="203"/>
      <c r="R132" s="150"/>
      <c r="T132" s="151" t="s">
        <v>5</v>
      </c>
      <c r="U132" s="41" t="s">
        <v>43</v>
      </c>
      <c r="V132" s="152">
        <v>0</v>
      </c>
      <c r="W132" s="152">
        <f t="shared" si="1"/>
        <v>0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89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243</v>
      </c>
    </row>
    <row r="133" spans="2:65" s="1" customFormat="1" ht="25.5" customHeight="1">
      <c r="B133" s="145"/>
      <c r="C133" s="146" t="s">
        <v>220</v>
      </c>
      <c r="D133" s="146" t="s">
        <v>174</v>
      </c>
      <c r="E133" s="147" t="s">
        <v>244</v>
      </c>
      <c r="F133" s="209" t="s">
        <v>245</v>
      </c>
      <c r="G133" s="209"/>
      <c r="H133" s="209"/>
      <c r="I133" s="209"/>
      <c r="J133" s="148" t="s">
        <v>214</v>
      </c>
      <c r="K133" s="149">
        <v>18</v>
      </c>
      <c r="L133" s="203"/>
      <c r="M133" s="203"/>
      <c r="N133" s="203">
        <f t="shared" si="0"/>
        <v>0</v>
      </c>
      <c r="O133" s="203"/>
      <c r="P133" s="203"/>
      <c r="Q133" s="203"/>
      <c r="R133" s="150"/>
      <c r="T133" s="151" t="s">
        <v>5</v>
      </c>
      <c r="U133" s="41" t="s">
        <v>43</v>
      </c>
      <c r="V133" s="152">
        <v>0.299</v>
      </c>
      <c r="W133" s="152">
        <f t="shared" si="1"/>
        <v>5.382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89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246</v>
      </c>
    </row>
    <row r="134" spans="2:65" s="1" customFormat="1" ht="25.5" customHeight="1">
      <c r="B134" s="145"/>
      <c r="C134" s="146" t="s">
        <v>87</v>
      </c>
      <c r="D134" s="146" t="s">
        <v>174</v>
      </c>
      <c r="E134" s="147" t="s">
        <v>248</v>
      </c>
      <c r="F134" s="209" t="s">
        <v>249</v>
      </c>
      <c r="G134" s="209"/>
      <c r="H134" s="209"/>
      <c r="I134" s="209"/>
      <c r="J134" s="148" t="s">
        <v>177</v>
      </c>
      <c r="K134" s="149">
        <v>255</v>
      </c>
      <c r="L134" s="203"/>
      <c r="M134" s="203"/>
      <c r="N134" s="203">
        <f t="shared" si="0"/>
        <v>0</v>
      </c>
      <c r="O134" s="203"/>
      <c r="P134" s="203"/>
      <c r="Q134" s="203"/>
      <c r="R134" s="150"/>
      <c r="T134" s="151" t="s">
        <v>5</v>
      </c>
      <c r="U134" s="41" t="s">
        <v>43</v>
      </c>
      <c r="V134" s="152">
        <v>0.018</v>
      </c>
      <c r="W134" s="152">
        <f t="shared" si="1"/>
        <v>4.59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89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250</v>
      </c>
    </row>
    <row r="135" spans="2:63" s="10" customFormat="1" ht="29.85" customHeight="1">
      <c r="B135" s="134"/>
      <c r="C135" s="135"/>
      <c r="D135" s="144" t="s">
        <v>567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204">
        <f>BK135</f>
        <v>0</v>
      </c>
      <c r="O135" s="205"/>
      <c r="P135" s="205"/>
      <c r="Q135" s="205"/>
      <c r="R135" s="137"/>
      <c r="T135" s="138"/>
      <c r="U135" s="135"/>
      <c r="V135" s="135"/>
      <c r="W135" s="139">
        <f>SUM(W136:W140)</f>
        <v>35.3989</v>
      </c>
      <c r="X135" s="135"/>
      <c r="Y135" s="139">
        <f>SUM(Y136:Y140)</f>
        <v>27.0166966</v>
      </c>
      <c r="Z135" s="135"/>
      <c r="AA135" s="140">
        <f>SUM(AA136:AA140)</f>
        <v>0</v>
      </c>
      <c r="AR135" s="141" t="s">
        <v>83</v>
      </c>
      <c r="AT135" s="142" t="s">
        <v>77</v>
      </c>
      <c r="AU135" s="142" t="s">
        <v>83</v>
      </c>
      <c r="AY135" s="141" t="s">
        <v>173</v>
      </c>
      <c r="BK135" s="143">
        <f>SUM(BK136:BK140)</f>
        <v>0</v>
      </c>
    </row>
    <row r="136" spans="2:65" s="1" customFormat="1" ht="38.25" customHeight="1">
      <c r="B136" s="145"/>
      <c r="C136" s="146" t="s">
        <v>227</v>
      </c>
      <c r="D136" s="146" t="s">
        <v>174</v>
      </c>
      <c r="E136" s="147" t="s">
        <v>569</v>
      </c>
      <c r="F136" s="209" t="s">
        <v>570</v>
      </c>
      <c r="G136" s="209"/>
      <c r="H136" s="209"/>
      <c r="I136" s="209"/>
      <c r="J136" s="148" t="s">
        <v>214</v>
      </c>
      <c r="K136" s="149">
        <v>14.25</v>
      </c>
      <c r="L136" s="203"/>
      <c r="M136" s="203"/>
      <c r="N136" s="203">
        <f>ROUND(L136*K136,2)</f>
        <v>0</v>
      </c>
      <c r="O136" s="203"/>
      <c r="P136" s="203"/>
      <c r="Q136" s="203"/>
      <c r="R136" s="150"/>
      <c r="T136" s="151" t="s">
        <v>5</v>
      </c>
      <c r="U136" s="41" t="s">
        <v>43</v>
      </c>
      <c r="V136" s="152">
        <v>0.92</v>
      </c>
      <c r="W136" s="152">
        <f>V136*K136</f>
        <v>13.110000000000001</v>
      </c>
      <c r="X136" s="152">
        <v>1.63</v>
      </c>
      <c r="Y136" s="152">
        <f>X136*K136</f>
        <v>23.2275</v>
      </c>
      <c r="Z136" s="152">
        <v>0</v>
      </c>
      <c r="AA136" s="153">
        <f>Z136*K136</f>
        <v>0</v>
      </c>
      <c r="AR136" s="19" t="s">
        <v>178</v>
      </c>
      <c r="AT136" s="19" t="s">
        <v>174</v>
      </c>
      <c r="AU136" s="19" t="s">
        <v>89</v>
      </c>
      <c r="AY136" s="19" t="s">
        <v>173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9" t="s">
        <v>83</v>
      </c>
      <c r="BK136" s="154">
        <f>ROUND(L136*K136,2)</f>
        <v>0</v>
      </c>
      <c r="BL136" s="19" t="s">
        <v>178</v>
      </c>
      <c r="BM136" s="19" t="s">
        <v>571</v>
      </c>
    </row>
    <row r="137" spans="2:65" s="1" customFormat="1" ht="38.25" customHeight="1">
      <c r="B137" s="145"/>
      <c r="C137" s="146" t="s">
        <v>11</v>
      </c>
      <c r="D137" s="146" t="s">
        <v>174</v>
      </c>
      <c r="E137" s="147" t="s">
        <v>572</v>
      </c>
      <c r="F137" s="209" t="s">
        <v>573</v>
      </c>
      <c r="G137" s="209"/>
      <c r="H137" s="209"/>
      <c r="I137" s="209"/>
      <c r="J137" s="148" t="s">
        <v>177</v>
      </c>
      <c r="K137" s="149">
        <v>190</v>
      </c>
      <c r="L137" s="203"/>
      <c r="M137" s="203"/>
      <c r="N137" s="203">
        <f>ROUND(L137*K137,2)</f>
        <v>0</v>
      </c>
      <c r="O137" s="203"/>
      <c r="P137" s="203"/>
      <c r="Q137" s="203"/>
      <c r="R137" s="150"/>
      <c r="T137" s="151" t="s">
        <v>5</v>
      </c>
      <c r="U137" s="41" t="s">
        <v>43</v>
      </c>
      <c r="V137" s="152">
        <v>0.075</v>
      </c>
      <c r="W137" s="152">
        <f>V137*K137</f>
        <v>14.25</v>
      </c>
      <c r="X137" s="152">
        <v>0.00016694</v>
      </c>
      <c r="Y137" s="152">
        <f>X137*K137</f>
        <v>0.0317186</v>
      </c>
      <c r="Z137" s="152">
        <v>0</v>
      </c>
      <c r="AA137" s="153">
        <f>Z137*K137</f>
        <v>0</v>
      </c>
      <c r="AR137" s="19" t="s">
        <v>178</v>
      </c>
      <c r="AT137" s="19" t="s">
        <v>174</v>
      </c>
      <c r="AU137" s="19" t="s">
        <v>89</v>
      </c>
      <c r="AY137" s="19" t="s">
        <v>173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19" t="s">
        <v>83</v>
      </c>
      <c r="BK137" s="154">
        <f>ROUND(L137*K137,2)</f>
        <v>0</v>
      </c>
      <c r="BL137" s="19" t="s">
        <v>178</v>
      </c>
      <c r="BM137" s="19" t="s">
        <v>574</v>
      </c>
    </row>
    <row r="138" spans="2:65" s="1" customFormat="1" ht="16.5" customHeight="1">
      <c r="B138" s="145"/>
      <c r="C138" s="155" t="s">
        <v>234</v>
      </c>
      <c r="D138" s="155" t="s">
        <v>235</v>
      </c>
      <c r="E138" s="156" t="s">
        <v>575</v>
      </c>
      <c r="F138" s="210" t="s">
        <v>576</v>
      </c>
      <c r="G138" s="210"/>
      <c r="H138" s="210"/>
      <c r="I138" s="210"/>
      <c r="J138" s="157" t="s">
        <v>177</v>
      </c>
      <c r="K138" s="158">
        <v>193.8</v>
      </c>
      <c r="L138" s="208"/>
      <c r="M138" s="208"/>
      <c r="N138" s="208">
        <f>ROUND(L138*K138,2)</f>
        <v>0</v>
      </c>
      <c r="O138" s="203"/>
      <c r="P138" s="203"/>
      <c r="Q138" s="203"/>
      <c r="R138" s="150"/>
      <c r="T138" s="151" t="s">
        <v>5</v>
      </c>
      <c r="U138" s="41" t="s">
        <v>43</v>
      </c>
      <c r="V138" s="152">
        <v>0</v>
      </c>
      <c r="W138" s="152">
        <f>V138*K138</f>
        <v>0</v>
      </c>
      <c r="X138" s="152">
        <v>0.0002</v>
      </c>
      <c r="Y138" s="152">
        <f>X138*K138</f>
        <v>0.03876</v>
      </c>
      <c r="Z138" s="152">
        <v>0</v>
      </c>
      <c r="AA138" s="153">
        <f>Z138*K138</f>
        <v>0</v>
      </c>
      <c r="AR138" s="19" t="s">
        <v>202</v>
      </c>
      <c r="AT138" s="19" t="s">
        <v>235</v>
      </c>
      <c r="AU138" s="19" t="s">
        <v>89</v>
      </c>
      <c r="AY138" s="19" t="s">
        <v>173</v>
      </c>
      <c r="BE138" s="154">
        <f>IF(U138="základní",N138,0)</f>
        <v>0</v>
      </c>
      <c r="BF138" s="154">
        <f>IF(U138="snížená",N138,0)</f>
        <v>0</v>
      </c>
      <c r="BG138" s="154">
        <f>IF(U138="zákl. přenesená",N138,0)</f>
        <v>0</v>
      </c>
      <c r="BH138" s="154">
        <f>IF(U138="sníž. přenesená",N138,0)</f>
        <v>0</v>
      </c>
      <c r="BI138" s="154">
        <f>IF(U138="nulová",N138,0)</f>
        <v>0</v>
      </c>
      <c r="BJ138" s="19" t="s">
        <v>83</v>
      </c>
      <c r="BK138" s="154">
        <f>ROUND(L138*K138,2)</f>
        <v>0</v>
      </c>
      <c r="BL138" s="19" t="s">
        <v>178</v>
      </c>
      <c r="BM138" s="19" t="s">
        <v>577</v>
      </c>
    </row>
    <row r="139" spans="2:65" s="1" customFormat="1" ht="25.5" customHeight="1">
      <c r="B139" s="145"/>
      <c r="C139" s="146" t="s">
        <v>240</v>
      </c>
      <c r="D139" s="146" t="s">
        <v>174</v>
      </c>
      <c r="E139" s="147" t="s">
        <v>578</v>
      </c>
      <c r="F139" s="209" t="s">
        <v>579</v>
      </c>
      <c r="G139" s="209"/>
      <c r="H139" s="209"/>
      <c r="I139" s="209"/>
      <c r="J139" s="148" t="s">
        <v>214</v>
      </c>
      <c r="K139" s="149">
        <v>1.9</v>
      </c>
      <c r="L139" s="203"/>
      <c r="M139" s="203"/>
      <c r="N139" s="203">
        <f>ROUND(L139*K139,2)</f>
        <v>0</v>
      </c>
      <c r="O139" s="203"/>
      <c r="P139" s="203"/>
      <c r="Q139" s="203"/>
      <c r="R139" s="150"/>
      <c r="T139" s="151" t="s">
        <v>5</v>
      </c>
      <c r="U139" s="41" t="s">
        <v>43</v>
      </c>
      <c r="V139" s="152">
        <v>1.231</v>
      </c>
      <c r="W139" s="152">
        <f>V139*K139</f>
        <v>2.3389</v>
      </c>
      <c r="X139" s="152">
        <v>1.9205</v>
      </c>
      <c r="Y139" s="152">
        <f>X139*K139</f>
        <v>3.64895</v>
      </c>
      <c r="Z139" s="152">
        <v>0</v>
      </c>
      <c r="AA139" s="153">
        <f>Z139*K139</f>
        <v>0</v>
      </c>
      <c r="AR139" s="19" t="s">
        <v>178</v>
      </c>
      <c r="AT139" s="19" t="s">
        <v>174</v>
      </c>
      <c r="AU139" s="19" t="s">
        <v>89</v>
      </c>
      <c r="AY139" s="19" t="s">
        <v>173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19" t="s">
        <v>83</v>
      </c>
      <c r="BK139" s="154">
        <f>ROUND(L139*K139,2)</f>
        <v>0</v>
      </c>
      <c r="BL139" s="19" t="s">
        <v>178</v>
      </c>
      <c r="BM139" s="19" t="s">
        <v>580</v>
      </c>
    </row>
    <row r="140" spans="2:65" s="1" customFormat="1" ht="25.5" customHeight="1">
      <c r="B140" s="145"/>
      <c r="C140" s="146" t="s">
        <v>97</v>
      </c>
      <c r="D140" s="146" t="s">
        <v>174</v>
      </c>
      <c r="E140" s="147" t="s">
        <v>581</v>
      </c>
      <c r="F140" s="209" t="s">
        <v>582</v>
      </c>
      <c r="G140" s="209"/>
      <c r="H140" s="209"/>
      <c r="I140" s="209"/>
      <c r="J140" s="148" t="s">
        <v>209</v>
      </c>
      <c r="K140" s="149">
        <v>95</v>
      </c>
      <c r="L140" s="203"/>
      <c r="M140" s="203"/>
      <c r="N140" s="203">
        <f>ROUND(L140*K140,2)</f>
        <v>0</v>
      </c>
      <c r="O140" s="203"/>
      <c r="P140" s="203"/>
      <c r="Q140" s="203"/>
      <c r="R140" s="150"/>
      <c r="T140" s="151" t="s">
        <v>5</v>
      </c>
      <c r="U140" s="41" t="s">
        <v>43</v>
      </c>
      <c r="V140" s="152">
        <v>0.06</v>
      </c>
      <c r="W140" s="152">
        <f>V140*K140</f>
        <v>5.7</v>
      </c>
      <c r="X140" s="152">
        <v>0.0007344</v>
      </c>
      <c r="Y140" s="152">
        <f>X140*K140</f>
        <v>0.069768</v>
      </c>
      <c r="Z140" s="152">
        <v>0</v>
      </c>
      <c r="AA140" s="153">
        <f>Z140*K140</f>
        <v>0</v>
      </c>
      <c r="AR140" s="19" t="s">
        <v>178</v>
      </c>
      <c r="AT140" s="19" t="s">
        <v>174</v>
      </c>
      <c r="AU140" s="19" t="s">
        <v>89</v>
      </c>
      <c r="AY140" s="19" t="s">
        <v>173</v>
      </c>
      <c r="BE140" s="154">
        <f>IF(U140="základní",N140,0)</f>
        <v>0</v>
      </c>
      <c r="BF140" s="154">
        <f>IF(U140="snížená",N140,0)</f>
        <v>0</v>
      </c>
      <c r="BG140" s="154">
        <f>IF(U140="zákl. přenesená",N140,0)</f>
        <v>0</v>
      </c>
      <c r="BH140" s="154">
        <f>IF(U140="sníž. přenesená",N140,0)</f>
        <v>0</v>
      </c>
      <c r="BI140" s="154">
        <f>IF(U140="nulová",N140,0)</f>
        <v>0</v>
      </c>
      <c r="BJ140" s="19" t="s">
        <v>83</v>
      </c>
      <c r="BK140" s="154">
        <f>ROUND(L140*K140,2)</f>
        <v>0</v>
      </c>
      <c r="BL140" s="19" t="s">
        <v>178</v>
      </c>
      <c r="BM140" s="19" t="s">
        <v>583</v>
      </c>
    </row>
    <row r="141" spans="2:63" s="10" customFormat="1" ht="29.85" customHeight="1">
      <c r="B141" s="134"/>
      <c r="C141" s="135"/>
      <c r="D141" s="144" t="s">
        <v>146</v>
      </c>
      <c r="E141" s="144"/>
      <c r="F141" s="144"/>
      <c r="G141" s="144"/>
      <c r="H141" s="144"/>
      <c r="I141" s="144"/>
      <c r="J141" s="144"/>
      <c r="K141" s="144"/>
      <c r="L141" s="144"/>
      <c r="M141" s="144"/>
      <c r="N141" s="204">
        <f>BK141</f>
        <v>0</v>
      </c>
      <c r="O141" s="205"/>
      <c r="P141" s="205"/>
      <c r="Q141" s="205"/>
      <c r="R141" s="137"/>
      <c r="T141" s="138"/>
      <c r="U141" s="135"/>
      <c r="V141" s="135"/>
      <c r="W141" s="139">
        <f>W142</f>
        <v>3.9133009999999997</v>
      </c>
      <c r="X141" s="135"/>
      <c r="Y141" s="139">
        <f>Y142</f>
        <v>0</v>
      </c>
      <c r="Z141" s="135"/>
      <c r="AA141" s="140">
        <f>AA142</f>
        <v>0.7223999999999999</v>
      </c>
      <c r="AR141" s="141" t="s">
        <v>83</v>
      </c>
      <c r="AT141" s="142" t="s">
        <v>77</v>
      </c>
      <c r="AU141" s="142" t="s">
        <v>83</v>
      </c>
      <c r="AY141" s="141" t="s">
        <v>173</v>
      </c>
      <c r="BK141" s="143">
        <f>BK142</f>
        <v>0</v>
      </c>
    </row>
    <row r="142" spans="2:65" s="1" customFormat="1" ht="25.5" customHeight="1">
      <c r="B142" s="145"/>
      <c r="C142" s="146" t="s">
        <v>247</v>
      </c>
      <c r="D142" s="146" t="s">
        <v>174</v>
      </c>
      <c r="E142" s="147" t="s">
        <v>260</v>
      </c>
      <c r="F142" s="209" t="s">
        <v>261</v>
      </c>
      <c r="G142" s="209"/>
      <c r="H142" s="209"/>
      <c r="I142" s="209"/>
      <c r="J142" s="148" t="s">
        <v>214</v>
      </c>
      <c r="K142" s="149">
        <v>0.301</v>
      </c>
      <c r="L142" s="203"/>
      <c r="M142" s="203"/>
      <c r="N142" s="203">
        <f>ROUND(L142*K142,2)</f>
        <v>0</v>
      </c>
      <c r="O142" s="203"/>
      <c r="P142" s="203"/>
      <c r="Q142" s="203"/>
      <c r="R142" s="150"/>
      <c r="T142" s="151" t="s">
        <v>5</v>
      </c>
      <c r="U142" s="41" t="s">
        <v>43</v>
      </c>
      <c r="V142" s="152">
        <v>13.001</v>
      </c>
      <c r="W142" s="152">
        <f>V142*K142</f>
        <v>3.9133009999999997</v>
      </c>
      <c r="X142" s="152">
        <v>0</v>
      </c>
      <c r="Y142" s="152">
        <f>X142*K142</f>
        <v>0</v>
      </c>
      <c r="Z142" s="152">
        <v>2.4</v>
      </c>
      <c r="AA142" s="153">
        <f>Z142*K142</f>
        <v>0.7223999999999999</v>
      </c>
      <c r="AR142" s="19" t="s">
        <v>178</v>
      </c>
      <c r="AT142" s="19" t="s">
        <v>174</v>
      </c>
      <c r="AU142" s="19" t="s">
        <v>89</v>
      </c>
      <c r="AY142" s="19" t="s">
        <v>173</v>
      </c>
      <c r="BE142" s="154">
        <f>IF(U142="základní",N142,0)</f>
        <v>0</v>
      </c>
      <c r="BF142" s="154">
        <f>IF(U142="snížená",N142,0)</f>
        <v>0</v>
      </c>
      <c r="BG142" s="154">
        <f>IF(U142="zákl. přenesená",N142,0)</f>
        <v>0</v>
      </c>
      <c r="BH142" s="154">
        <f>IF(U142="sníž. přenesená",N142,0)</f>
        <v>0</v>
      </c>
      <c r="BI142" s="154">
        <f>IF(U142="nulová",N142,0)</f>
        <v>0</v>
      </c>
      <c r="BJ142" s="19" t="s">
        <v>83</v>
      </c>
      <c r="BK142" s="154">
        <f>ROUND(L142*K142,2)</f>
        <v>0</v>
      </c>
      <c r="BL142" s="19" t="s">
        <v>178</v>
      </c>
      <c r="BM142" s="19" t="s">
        <v>262</v>
      </c>
    </row>
    <row r="143" spans="2:63" s="10" customFormat="1" ht="29.85" customHeight="1">
      <c r="B143" s="134"/>
      <c r="C143" s="135"/>
      <c r="D143" s="144" t="s">
        <v>148</v>
      </c>
      <c r="E143" s="144"/>
      <c r="F143" s="144"/>
      <c r="G143" s="144"/>
      <c r="H143" s="144"/>
      <c r="I143" s="144"/>
      <c r="J143" s="144"/>
      <c r="K143" s="144"/>
      <c r="L143" s="144"/>
      <c r="M143" s="144"/>
      <c r="N143" s="204">
        <f>BK143</f>
        <v>0</v>
      </c>
      <c r="O143" s="205"/>
      <c r="P143" s="205"/>
      <c r="Q143" s="205"/>
      <c r="R143" s="137"/>
      <c r="T143" s="138"/>
      <c r="U143" s="135"/>
      <c r="V143" s="135"/>
      <c r="W143" s="139">
        <f>SUM(W144:W149)</f>
        <v>114.72200000000001</v>
      </c>
      <c r="X143" s="135"/>
      <c r="Y143" s="139">
        <f>SUM(Y144:Y149)</f>
        <v>209.1</v>
      </c>
      <c r="Z143" s="135"/>
      <c r="AA143" s="140">
        <f>SUM(AA144:AA149)</f>
        <v>0</v>
      </c>
      <c r="AR143" s="141" t="s">
        <v>83</v>
      </c>
      <c r="AT143" s="142" t="s">
        <v>77</v>
      </c>
      <c r="AU143" s="142" t="s">
        <v>83</v>
      </c>
      <c r="AY143" s="141" t="s">
        <v>173</v>
      </c>
      <c r="BK143" s="143">
        <f>SUM(BK144:BK149)</f>
        <v>0</v>
      </c>
    </row>
    <row r="144" spans="2:65" s="1" customFormat="1" ht="25.5" customHeight="1">
      <c r="B144" s="145"/>
      <c r="C144" s="146" t="s">
        <v>251</v>
      </c>
      <c r="D144" s="146" t="s">
        <v>174</v>
      </c>
      <c r="E144" s="147" t="s">
        <v>266</v>
      </c>
      <c r="F144" s="209" t="s">
        <v>267</v>
      </c>
      <c r="G144" s="209"/>
      <c r="H144" s="209"/>
      <c r="I144" s="209"/>
      <c r="J144" s="148" t="s">
        <v>177</v>
      </c>
      <c r="K144" s="149">
        <v>510</v>
      </c>
      <c r="L144" s="203"/>
      <c r="M144" s="203"/>
      <c r="N144" s="203">
        <f aca="true" t="shared" si="10" ref="N144:N149">ROUND(L144*K144,2)</f>
        <v>0</v>
      </c>
      <c r="O144" s="203"/>
      <c r="P144" s="203"/>
      <c r="Q144" s="203"/>
      <c r="R144" s="150"/>
      <c r="T144" s="151" t="s">
        <v>5</v>
      </c>
      <c r="U144" s="41" t="s">
        <v>43</v>
      </c>
      <c r="V144" s="152">
        <v>0.019</v>
      </c>
      <c r="W144" s="152">
        <f aca="true" t="shared" si="11" ref="W144:W149">V144*K144</f>
        <v>9.69</v>
      </c>
      <c r="X144" s="152">
        <v>0</v>
      </c>
      <c r="Y144" s="152">
        <f aca="true" t="shared" si="12" ref="Y144:Y149">X144*K144</f>
        <v>0</v>
      </c>
      <c r="Z144" s="152">
        <v>0</v>
      </c>
      <c r="AA144" s="153">
        <f aca="true" t="shared" si="13" ref="AA144:AA149">Z144*K144</f>
        <v>0</v>
      </c>
      <c r="AR144" s="19" t="s">
        <v>178</v>
      </c>
      <c r="AT144" s="19" t="s">
        <v>174</v>
      </c>
      <c r="AU144" s="19" t="s">
        <v>89</v>
      </c>
      <c r="AY144" s="19" t="s">
        <v>173</v>
      </c>
      <c r="BE144" s="154">
        <f aca="true" t="shared" si="14" ref="BE144:BE149">IF(U144="základní",N144,0)</f>
        <v>0</v>
      </c>
      <c r="BF144" s="154">
        <f aca="true" t="shared" si="15" ref="BF144:BF149">IF(U144="snížená",N144,0)</f>
        <v>0</v>
      </c>
      <c r="BG144" s="154">
        <f aca="true" t="shared" si="16" ref="BG144:BG149">IF(U144="zákl. přenesená",N144,0)</f>
        <v>0</v>
      </c>
      <c r="BH144" s="154">
        <f aca="true" t="shared" si="17" ref="BH144:BH149">IF(U144="sníž. přenesená",N144,0)</f>
        <v>0</v>
      </c>
      <c r="BI144" s="154">
        <f aca="true" t="shared" si="18" ref="BI144:BI149">IF(U144="nulová",N144,0)</f>
        <v>0</v>
      </c>
      <c r="BJ144" s="19" t="s">
        <v>83</v>
      </c>
      <c r="BK144" s="154">
        <f aca="true" t="shared" si="19" ref="BK144:BK149">ROUND(L144*K144,2)</f>
        <v>0</v>
      </c>
      <c r="BL144" s="19" t="s">
        <v>178</v>
      </c>
      <c r="BM144" s="19" t="s">
        <v>268</v>
      </c>
    </row>
    <row r="145" spans="2:65" s="1" customFormat="1" ht="16.5" customHeight="1">
      <c r="B145" s="145"/>
      <c r="C145" s="155" t="s">
        <v>10</v>
      </c>
      <c r="D145" s="155" t="s">
        <v>235</v>
      </c>
      <c r="E145" s="156" t="s">
        <v>269</v>
      </c>
      <c r="F145" s="210" t="s">
        <v>270</v>
      </c>
      <c r="G145" s="210"/>
      <c r="H145" s="210"/>
      <c r="I145" s="210"/>
      <c r="J145" s="157" t="s">
        <v>238</v>
      </c>
      <c r="K145" s="158">
        <v>209.1</v>
      </c>
      <c r="L145" s="208"/>
      <c r="M145" s="208"/>
      <c r="N145" s="208">
        <f t="shared" si="10"/>
        <v>0</v>
      </c>
      <c r="O145" s="203"/>
      <c r="P145" s="203"/>
      <c r="Q145" s="203"/>
      <c r="R145" s="150"/>
      <c r="T145" s="151" t="s">
        <v>5</v>
      </c>
      <c r="U145" s="41" t="s">
        <v>43</v>
      </c>
      <c r="V145" s="152">
        <v>0</v>
      </c>
      <c r="W145" s="152">
        <f t="shared" si="11"/>
        <v>0</v>
      </c>
      <c r="X145" s="152">
        <v>1</v>
      </c>
      <c r="Y145" s="152">
        <f t="shared" si="12"/>
        <v>209.1</v>
      </c>
      <c r="Z145" s="152">
        <v>0</v>
      </c>
      <c r="AA145" s="153">
        <f t="shared" si="13"/>
        <v>0</v>
      </c>
      <c r="AR145" s="19" t="s">
        <v>202</v>
      </c>
      <c r="AT145" s="19" t="s">
        <v>235</v>
      </c>
      <c r="AU145" s="19" t="s">
        <v>89</v>
      </c>
      <c r="AY145" s="19" t="s">
        <v>173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178</v>
      </c>
      <c r="BM145" s="19" t="s">
        <v>271</v>
      </c>
    </row>
    <row r="146" spans="2:65" s="1" customFormat="1" ht="16.5" customHeight="1">
      <c r="B146" s="145"/>
      <c r="C146" s="146" t="s">
        <v>259</v>
      </c>
      <c r="D146" s="146" t="s">
        <v>174</v>
      </c>
      <c r="E146" s="147" t="s">
        <v>277</v>
      </c>
      <c r="F146" s="209" t="s">
        <v>278</v>
      </c>
      <c r="G146" s="209"/>
      <c r="H146" s="209"/>
      <c r="I146" s="209"/>
      <c r="J146" s="148" t="s">
        <v>177</v>
      </c>
      <c r="K146" s="149">
        <v>100</v>
      </c>
      <c r="L146" s="203"/>
      <c r="M146" s="203"/>
      <c r="N146" s="203">
        <f t="shared" si="10"/>
        <v>0</v>
      </c>
      <c r="O146" s="203"/>
      <c r="P146" s="203"/>
      <c r="Q146" s="203"/>
      <c r="R146" s="150"/>
      <c r="T146" s="151" t="s">
        <v>5</v>
      </c>
      <c r="U146" s="41" t="s">
        <v>43</v>
      </c>
      <c r="V146" s="152">
        <v>0.023</v>
      </c>
      <c r="W146" s="152">
        <f t="shared" si="11"/>
        <v>2.3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R146" s="19" t="s">
        <v>178</v>
      </c>
      <c r="AT146" s="19" t="s">
        <v>174</v>
      </c>
      <c r="AU146" s="19" t="s">
        <v>89</v>
      </c>
      <c r="AY146" s="19" t="s">
        <v>173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178</v>
      </c>
      <c r="BM146" s="19" t="s">
        <v>279</v>
      </c>
    </row>
    <row r="147" spans="2:65" s="1" customFormat="1" ht="16.5" customHeight="1">
      <c r="B147" s="145"/>
      <c r="C147" s="146" t="s">
        <v>111</v>
      </c>
      <c r="D147" s="146" t="s">
        <v>174</v>
      </c>
      <c r="E147" s="147" t="s">
        <v>584</v>
      </c>
      <c r="F147" s="209" t="s">
        <v>585</v>
      </c>
      <c r="G147" s="209"/>
      <c r="H147" s="209"/>
      <c r="I147" s="209"/>
      <c r="J147" s="148" t="s">
        <v>177</v>
      </c>
      <c r="K147" s="149">
        <v>252</v>
      </c>
      <c r="L147" s="203"/>
      <c r="M147" s="203"/>
      <c r="N147" s="203">
        <f t="shared" si="10"/>
        <v>0</v>
      </c>
      <c r="O147" s="203"/>
      <c r="P147" s="203"/>
      <c r="Q147" s="203"/>
      <c r="R147" s="150"/>
      <c r="T147" s="151" t="s">
        <v>5</v>
      </c>
      <c r="U147" s="41" t="s">
        <v>43</v>
      </c>
      <c r="V147" s="152">
        <v>0.031</v>
      </c>
      <c r="W147" s="152">
        <f t="shared" si="11"/>
        <v>7.812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R147" s="19" t="s">
        <v>178</v>
      </c>
      <c r="AT147" s="19" t="s">
        <v>174</v>
      </c>
      <c r="AU147" s="19" t="s">
        <v>89</v>
      </c>
      <c r="AY147" s="19" t="s">
        <v>173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178</v>
      </c>
      <c r="BM147" s="19" t="s">
        <v>625</v>
      </c>
    </row>
    <row r="148" spans="2:65" s="1" customFormat="1" ht="25.5" customHeight="1">
      <c r="B148" s="145"/>
      <c r="C148" s="146" t="s">
        <v>114</v>
      </c>
      <c r="D148" s="146" t="s">
        <v>174</v>
      </c>
      <c r="E148" s="147" t="s">
        <v>586</v>
      </c>
      <c r="F148" s="209" t="s">
        <v>587</v>
      </c>
      <c r="G148" s="209"/>
      <c r="H148" s="209"/>
      <c r="I148" s="209"/>
      <c r="J148" s="148" t="s">
        <v>177</v>
      </c>
      <c r="K148" s="149">
        <v>210</v>
      </c>
      <c r="L148" s="203"/>
      <c r="M148" s="203"/>
      <c r="N148" s="203">
        <f t="shared" si="10"/>
        <v>0</v>
      </c>
      <c r="O148" s="203"/>
      <c r="P148" s="203"/>
      <c r="Q148" s="203"/>
      <c r="R148" s="150"/>
      <c r="T148" s="151" t="s">
        <v>5</v>
      </c>
      <c r="U148" s="41" t="s">
        <v>43</v>
      </c>
      <c r="V148" s="152">
        <v>0.027</v>
      </c>
      <c r="W148" s="152">
        <f t="shared" si="11"/>
        <v>5.67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9" t="s">
        <v>178</v>
      </c>
      <c r="AT148" s="19" t="s">
        <v>174</v>
      </c>
      <c r="AU148" s="19" t="s">
        <v>89</v>
      </c>
      <c r="AY148" s="19" t="s">
        <v>173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178</v>
      </c>
      <c r="BM148" s="19" t="s">
        <v>626</v>
      </c>
    </row>
    <row r="149" spans="2:65" s="1" customFormat="1" ht="25.5" customHeight="1">
      <c r="B149" s="145"/>
      <c r="C149" s="146" t="s">
        <v>117</v>
      </c>
      <c r="D149" s="146" t="s">
        <v>174</v>
      </c>
      <c r="E149" s="147" t="s">
        <v>589</v>
      </c>
      <c r="F149" s="209" t="s">
        <v>590</v>
      </c>
      <c r="G149" s="209"/>
      <c r="H149" s="209"/>
      <c r="I149" s="209"/>
      <c r="J149" s="148" t="s">
        <v>177</v>
      </c>
      <c r="K149" s="149">
        <v>210</v>
      </c>
      <c r="L149" s="203"/>
      <c r="M149" s="203"/>
      <c r="N149" s="203">
        <f t="shared" si="10"/>
        <v>0</v>
      </c>
      <c r="O149" s="203"/>
      <c r="P149" s="203"/>
      <c r="Q149" s="203"/>
      <c r="R149" s="150"/>
      <c r="T149" s="151" t="s">
        <v>5</v>
      </c>
      <c r="U149" s="41" t="s">
        <v>43</v>
      </c>
      <c r="V149" s="152">
        <v>0.425</v>
      </c>
      <c r="W149" s="152">
        <f t="shared" si="11"/>
        <v>89.25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R149" s="19" t="s">
        <v>178</v>
      </c>
      <c r="AT149" s="19" t="s">
        <v>174</v>
      </c>
      <c r="AU149" s="19" t="s">
        <v>89</v>
      </c>
      <c r="AY149" s="19" t="s">
        <v>173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178</v>
      </c>
      <c r="BM149" s="19" t="s">
        <v>627</v>
      </c>
    </row>
    <row r="150" spans="2:63" s="10" customFormat="1" ht="29.85" customHeight="1">
      <c r="B150" s="134"/>
      <c r="C150" s="135"/>
      <c r="D150" s="144" t="s">
        <v>150</v>
      </c>
      <c r="E150" s="144"/>
      <c r="F150" s="144"/>
      <c r="G150" s="144"/>
      <c r="H150" s="144"/>
      <c r="I150" s="144"/>
      <c r="J150" s="144"/>
      <c r="K150" s="144"/>
      <c r="L150" s="144"/>
      <c r="M150" s="144"/>
      <c r="N150" s="204">
        <f>BK150</f>
        <v>0</v>
      </c>
      <c r="O150" s="205"/>
      <c r="P150" s="205"/>
      <c r="Q150" s="205"/>
      <c r="R150" s="137"/>
      <c r="T150" s="138"/>
      <c r="U150" s="135"/>
      <c r="V150" s="135"/>
      <c r="W150" s="139">
        <f>SUM(W151:W173)</f>
        <v>221.80519500000003</v>
      </c>
      <c r="X150" s="135"/>
      <c r="Y150" s="139">
        <f>SUM(Y151:Y173)</f>
        <v>53.721336188600006</v>
      </c>
      <c r="Z150" s="135"/>
      <c r="AA150" s="140">
        <f>SUM(AA151:AA173)</f>
        <v>0.168</v>
      </c>
      <c r="AR150" s="141" t="s">
        <v>83</v>
      </c>
      <c r="AT150" s="142" t="s">
        <v>77</v>
      </c>
      <c r="AU150" s="142" t="s">
        <v>83</v>
      </c>
      <c r="AY150" s="141" t="s">
        <v>173</v>
      </c>
      <c r="BK150" s="143">
        <f>SUM(BK151:BK173)</f>
        <v>0</v>
      </c>
    </row>
    <row r="151" spans="2:65" s="1" customFormat="1" ht="25.5" customHeight="1">
      <c r="B151" s="145"/>
      <c r="C151" s="146" t="s">
        <v>272</v>
      </c>
      <c r="D151" s="146" t="s">
        <v>174</v>
      </c>
      <c r="E151" s="147" t="s">
        <v>426</v>
      </c>
      <c r="F151" s="209" t="s">
        <v>427</v>
      </c>
      <c r="G151" s="209"/>
      <c r="H151" s="209"/>
      <c r="I151" s="209"/>
      <c r="J151" s="148" t="s">
        <v>209</v>
      </c>
      <c r="K151" s="149">
        <v>24</v>
      </c>
      <c r="L151" s="203"/>
      <c r="M151" s="203"/>
      <c r="N151" s="203">
        <f aca="true" t="shared" si="20" ref="N151:N173">ROUND(L151*K151,2)</f>
        <v>0</v>
      </c>
      <c r="O151" s="203"/>
      <c r="P151" s="203"/>
      <c r="Q151" s="203"/>
      <c r="R151" s="150"/>
      <c r="T151" s="151" t="s">
        <v>5</v>
      </c>
      <c r="U151" s="41" t="s">
        <v>43</v>
      </c>
      <c r="V151" s="152">
        <v>0.003</v>
      </c>
      <c r="W151" s="152">
        <f aca="true" t="shared" si="21" ref="W151:W173">V151*K151</f>
        <v>0.07200000000000001</v>
      </c>
      <c r="X151" s="152">
        <v>0.0004</v>
      </c>
      <c r="Y151" s="152">
        <f aca="true" t="shared" si="22" ref="Y151:Y173">X151*K151</f>
        <v>0.009600000000000001</v>
      </c>
      <c r="Z151" s="152">
        <v>0</v>
      </c>
      <c r="AA151" s="153">
        <f aca="true" t="shared" si="23" ref="AA151:AA173">Z151*K151</f>
        <v>0</v>
      </c>
      <c r="AR151" s="19" t="s">
        <v>178</v>
      </c>
      <c r="AT151" s="19" t="s">
        <v>174</v>
      </c>
      <c r="AU151" s="19" t="s">
        <v>89</v>
      </c>
      <c r="AY151" s="19" t="s">
        <v>173</v>
      </c>
      <c r="BE151" s="154">
        <f aca="true" t="shared" si="24" ref="BE151:BE173">IF(U151="základní",N151,0)</f>
        <v>0</v>
      </c>
      <c r="BF151" s="154">
        <f aca="true" t="shared" si="25" ref="BF151:BF173">IF(U151="snížená",N151,0)</f>
        <v>0</v>
      </c>
      <c r="BG151" s="154">
        <f aca="true" t="shared" si="26" ref="BG151:BG173">IF(U151="zákl. přenesená",N151,0)</f>
        <v>0</v>
      </c>
      <c r="BH151" s="154">
        <f aca="true" t="shared" si="27" ref="BH151:BH173">IF(U151="sníž. přenesená",N151,0)</f>
        <v>0</v>
      </c>
      <c r="BI151" s="154">
        <f aca="true" t="shared" si="28" ref="BI151:BI173">IF(U151="nulová",N151,0)</f>
        <v>0</v>
      </c>
      <c r="BJ151" s="19" t="s">
        <v>83</v>
      </c>
      <c r="BK151" s="154">
        <f aca="true" t="shared" si="29" ref="BK151:BK173">ROUND(L151*K151,2)</f>
        <v>0</v>
      </c>
      <c r="BL151" s="19" t="s">
        <v>178</v>
      </c>
      <c r="BM151" s="19" t="s">
        <v>592</v>
      </c>
    </row>
    <row r="152" spans="2:65" s="1" customFormat="1" ht="25.5" customHeight="1">
      <c r="B152" s="145"/>
      <c r="C152" s="146" t="s">
        <v>276</v>
      </c>
      <c r="D152" s="146" t="s">
        <v>174</v>
      </c>
      <c r="E152" s="147" t="s">
        <v>430</v>
      </c>
      <c r="F152" s="209" t="s">
        <v>431</v>
      </c>
      <c r="G152" s="209"/>
      <c r="H152" s="209"/>
      <c r="I152" s="209"/>
      <c r="J152" s="148" t="s">
        <v>209</v>
      </c>
      <c r="K152" s="149">
        <v>73</v>
      </c>
      <c r="L152" s="203"/>
      <c r="M152" s="203"/>
      <c r="N152" s="203">
        <f t="shared" si="20"/>
        <v>0</v>
      </c>
      <c r="O152" s="203"/>
      <c r="P152" s="203"/>
      <c r="Q152" s="203"/>
      <c r="R152" s="150"/>
      <c r="T152" s="151" t="s">
        <v>5</v>
      </c>
      <c r="U152" s="41" t="s">
        <v>43</v>
      </c>
      <c r="V152" s="152">
        <v>0.003</v>
      </c>
      <c r="W152" s="152">
        <f t="shared" si="21"/>
        <v>0.219</v>
      </c>
      <c r="X152" s="152">
        <v>0.000134</v>
      </c>
      <c r="Y152" s="152">
        <f t="shared" si="22"/>
        <v>0.009782</v>
      </c>
      <c r="Z152" s="152">
        <v>0</v>
      </c>
      <c r="AA152" s="153">
        <f t="shared" si="23"/>
        <v>0</v>
      </c>
      <c r="AR152" s="19" t="s">
        <v>178</v>
      </c>
      <c r="AT152" s="19" t="s">
        <v>174</v>
      </c>
      <c r="AU152" s="19" t="s">
        <v>89</v>
      </c>
      <c r="AY152" s="19" t="s">
        <v>173</v>
      </c>
      <c r="BE152" s="154">
        <f t="shared" si="24"/>
        <v>0</v>
      </c>
      <c r="BF152" s="154">
        <f t="shared" si="25"/>
        <v>0</v>
      </c>
      <c r="BG152" s="154">
        <f t="shared" si="26"/>
        <v>0</v>
      </c>
      <c r="BH152" s="154">
        <f t="shared" si="27"/>
        <v>0</v>
      </c>
      <c r="BI152" s="154">
        <f t="shared" si="28"/>
        <v>0</v>
      </c>
      <c r="BJ152" s="19" t="s">
        <v>83</v>
      </c>
      <c r="BK152" s="154">
        <f t="shared" si="29"/>
        <v>0</v>
      </c>
      <c r="BL152" s="19" t="s">
        <v>178</v>
      </c>
      <c r="BM152" s="19" t="s">
        <v>593</v>
      </c>
    </row>
    <row r="153" spans="2:65" s="1" customFormat="1" ht="25.5" customHeight="1">
      <c r="B153" s="145"/>
      <c r="C153" s="146" t="s">
        <v>120</v>
      </c>
      <c r="D153" s="146" t="s">
        <v>174</v>
      </c>
      <c r="E153" s="147" t="s">
        <v>594</v>
      </c>
      <c r="F153" s="209" t="s">
        <v>595</v>
      </c>
      <c r="G153" s="209"/>
      <c r="H153" s="209"/>
      <c r="I153" s="209"/>
      <c r="J153" s="148" t="s">
        <v>177</v>
      </c>
      <c r="K153" s="149">
        <v>84</v>
      </c>
      <c r="L153" s="203"/>
      <c r="M153" s="203"/>
      <c r="N153" s="203">
        <f t="shared" si="20"/>
        <v>0</v>
      </c>
      <c r="O153" s="203"/>
      <c r="P153" s="203"/>
      <c r="Q153" s="203"/>
      <c r="R153" s="150"/>
      <c r="T153" s="151" t="s">
        <v>5</v>
      </c>
      <c r="U153" s="41" t="s">
        <v>43</v>
      </c>
      <c r="V153" s="152">
        <v>0.119</v>
      </c>
      <c r="W153" s="152">
        <f t="shared" si="21"/>
        <v>9.995999999999999</v>
      </c>
      <c r="X153" s="152">
        <v>0.0016</v>
      </c>
      <c r="Y153" s="152">
        <f t="shared" si="22"/>
        <v>0.13440000000000002</v>
      </c>
      <c r="Z153" s="152">
        <v>0</v>
      </c>
      <c r="AA153" s="153">
        <f t="shared" si="23"/>
        <v>0</v>
      </c>
      <c r="AR153" s="19" t="s">
        <v>178</v>
      </c>
      <c r="AT153" s="19" t="s">
        <v>174</v>
      </c>
      <c r="AU153" s="19" t="s">
        <v>89</v>
      </c>
      <c r="AY153" s="19" t="s">
        <v>173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9" t="s">
        <v>83</v>
      </c>
      <c r="BK153" s="154">
        <f t="shared" si="29"/>
        <v>0</v>
      </c>
      <c r="BL153" s="19" t="s">
        <v>178</v>
      </c>
      <c r="BM153" s="19" t="s">
        <v>596</v>
      </c>
    </row>
    <row r="154" spans="2:65" s="1" customFormat="1" ht="38.25" customHeight="1">
      <c r="B154" s="145"/>
      <c r="C154" s="146" t="s">
        <v>283</v>
      </c>
      <c r="D154" s="146" t="s">
        <v>174</v>
      </c>
      <c r="E154" s="147" t="s">
        <v>438</v>
      </c>
      <c r="F154" s="209" t="s">
        <v>439</v>
      </c>
      <c r="G154" s="209"/>
      <c r="H154" s="209"/>
      <c r="I154" s="209"/>
      <c r="J154" s="148" t="s">
        <v>209</v>
      </c>
      <c r="K154" s="149">
        <v>100</v>
      </c>
      <c r="L154" s="203"/>
      <c r="M154" s="203"/>
      <c r="N154" s="203">
        <f t="shared" si="20"/>
        <v>0</v>
      </c>
      <c r="O154" s="203"/>
      <c r="P154" s="203"/>
      <c r="Q154" s="203"/>
      <c r="R154" s="150"/>
      <c r="T154" s="151" t="s">
        <v>5</v>
      </c>
      <c r="U154" s="41" t="s">
        <v>43</v>
      </c>
      <c r="V154" s="152">
        <v>0.136</v>
      </c>
      <c r="W154" s="152">
        <f t="shared" si="21"/>
        <v>13.600000000000001</v>
      </c>
      <c r="X154" s="152">
        <v>0.0808764</v>
      </c>
      <c r="Y154" s="152">
        <f t="shared" si="22"/>
        <v>8.08764</v>
      </c>
      <c r="Z154" s="152">
        <v>0</v>
      </c>
      <c r="AA154" s="153">
        <f t="shared" si="23"/>
        <v>0</v>
      </c>
      <c r="AR154" s="19" t="s">
        <v>178</v>
      </c>
      <c r="AT154" s="19" t="s">
        <v>174</v>
      </c>
      <c r="AU154" s="19" t="s">
        <v>89</v>
      </c>
      <c r="AY154" s="19" t="s">
        <v>173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9" t="s">
        <v>83</v>
      </c>
      <c r="BK154" s="154">
        <f t="shared" si="29"/>
        <v>0</v>
      </c>
      <c r="BL154" s="19" t="s">
        <v>178</v>
      </c>
      <c r="BM154" s="19" t="s">
        <v>440</v>
      </c>
    </row>
    <row r="155" spans="2:65" s="1" customFormat="1" ht="16.5" customHeight="1">
      <c r="B155" s="145"/>
      <c r="C155" s="155" t="s">
        <v>287</v>
      </c>
      <c r="D155" s="155" t="s">
        <v>235</v>
      </c>
      <c r="E155" s="156" t="s">
        <v>442</v>
      </c>
      <c r="F155" s="210" t="s">
        <v>443</v>
      </c>
      <c r="G155" s="210"/>
      <c r="H155" s="210"/>
      <c r="I155" s="210"/>
      <c r="J155" s="157" t="s">
        <v>257</v>
      </c>
      <c r="K155" s="158">
        <v>202</v>
      </c>
      <c r="L155" s="208"/>
      <c r="M155" s="208"/>
      <c r="N155" s="208">
        <f t="shared" si="20"/>
        <v>0</v>
      </c>
      <c r="O155" s="203"/>
      <c r="P155" s="203"/>
      <c r="Q155" s="203"/>
      <c r="R155" s="150"/>
      <c r="T155" s="151" t="s">
        <v>5</v>
      </c>
      <c r="U155" s="41" t="s">
        <v>43</v>
      </c>
      <c r="V155" s="152">
        <v>0</v>
      </c>
      <c r="W155" s="152">
        <f t="shared" si="21"/>
        <v>0</v>
      </c>
      <c r="X155" s="152">
        <v>0.0222</v>
      </c>
      <c r="Y155" s="152">
        <f t="shared" si="22"/>
        <v>4.4844</v>
      </c>
      <c r="Z155" s="152">
        <v>0</v>
      </c>
      <c r="AA155" s="153">
        <f t="shared" si="23"/>
        <v>0</v>
      </c>
      <c r="AR155" s="19" t="s">
        <v>202</v>
      </c>
      <c r="AT155" s="19" t="s">
        <v>235</v>
      </c>
      <c r="AU155" s="19" t="s">
        <v>89</v>
      </c>
      <c r="AY155" s="19" t="s">
        <v>173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9" t="s">
        <v>83</v>
      </c>
      <c r="BK155" s="154">
        <f t="shared" si="29"/>
        <v>0</v>
      </c>
      <c r="BL155" s="19" t="s">
        <v>178</v>
      </c>
      <c r="BM155" s="19" t="s">
        <v>444</v>
      </c>
    </row>
    <row r="156" spans="2:65" s="1" customFormat="1" ht="16.5" customHeight="1">
      <c r="B156" s="145"/>
      <c r="C156" s="146" t="s">
        <v>291</v>
      </c>
      <c r="D156" s="146" t="s">
        <v>174</v>
      </c>
      <c r="E156" s="147" t="s">
        <v>446</v>
      </c>
      <c r="F156" s="209" t="s">
        <v>447</v>
      </c>
      <c r="G156" s="209"/>
      <c r="H156" s="209"/>
      <c r="I156" s="209"/>
      <c r="J156" s="148" t="s">
        <v>209</v>
      </c>
      <c r="K156" s="149">
        <v>97</v>
      </c>
      <c r="L156" s="203"/>
      <c r="M156" s="203"/>
      <c r="N156" s="203">
        <f t="shared" si="20"/>
        <v>0</v>
      </c>
      <c r="O156" s="203"/>
      <c r="P156" s="203"/>
      <c r="Q156" s="203"/>
      <c r="R156" s="150"/>
      <c r="T156" s="151" t="s">
        <v>5</v>
      </c>
      <c r="U156" s="41" t="s">
        <v>43</v>
      </c>
      <c r="V156" s="152">
        <v>0.016</v>
      </c>
      <c r="W156" s="152">
        <f t="shared" si="21"/>
        <v>1.552</v>
      </c>
      <c r="X156" s="152">
        <v>3.75E-06</v>
      </c>
      <c r="Y156" s="152">
        <f t="shared" si="22"/>
        <v>0.00036375000000000003</v>
      </c>
      <c r="Z156" s="152">
        <v>0</v>
      </c>
      <c r="AA156" s="153">
        <f t="shared" si="23"/>
        <v>0</v>
      </c>
      <c r="AR156" s="19" t="s">
        <v>178</v>
      </c>
      <c r="AT156" s="19" t="s">
        <v>174</v>
      </c>
      <c r="AU156" s="19" t="s">
        <v>89</v>
      </c>
      <c r="AY156" s="19" t="s">
        <v>173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9" t="s">
        <v>83</v>
      </c>
      <c r="BK156" s="154">
        <f t="shared" si="29"/>
        <v>0</v>
      </c>
      <c r="BL156" s="19" t="s">
        <v>178</v>
      </c>
      <c r="BM156" s="19" t="s">
        <v>597</v>
      </c>
    </row>
    <row r="157" spans="2:65" s="1" customFormat="1" ht="16.5" customHeight="1">
      <c r="B157" s="145"/>
      <c r="C157" s="146" t="s">
        <v>295</v>
      </c>
      <c r="D157" s="146" t="s">
        <v>174</v>
      </c>
      <c r="E157" s="147" t="s">
        <v>450</v>
      </c>
      <c r="F157" s="209" t="s">
        <v>451</v>
      </c>
      <c r="G157" s="209"/>
      <c r="H157" s="209"/>
      <c r="I157" s="209"/>
      <c r="J157" s="148" t="s">
        <v>177</v>
      </c>
      <c r="K157" s="149">
        <v>84</v>
      </c>
      <c r="L157" s="203"/>
      <c r="M157" s="203"/>
      <c r="N157" s="203">
        <f t="shared" si="20"/>
        <v>0</v>
      </c>
      <c r="O157" s="203"/>
      <c r="P157" s="203"/>
      <c r="Q157" s="203"/>
      <c r="R157" s="150"/>
      <c r="T157" s="151" t="s">
        <v>5</v>
      </c>
      <c r="U157" s="41" t="s">
        <v>43</v>
      </c>
      <c r="V157" s="152">
        <v>0.083</v>
      </c>
      <c r="W157" s="152">
        <f t="shared" si="21"/>
        <v>6.972</v>
      </c>
      <c r="X157" s="152">
        <v>9.38E-06</v>
      </c>
      <c r="Y157" s="152">
        <f t="shared" si="22"/>
        <v>0.00078792</v>
      </c>
      <c r="Z157" s="152">
        <v>0</v>
      </c>
      <c r="AA157" s="153">
        <f t="shared" si="23"/>
        <v>0</v>
      </c>
      <c r="AR157" s="19" t="s">
        <v>178</v>
      </c>
      <c r="AT157" s="19" t="s">
        <v>174</v>
      </c>
      <c r="AU157" s="19" t="s">
        <v>89</v>
      </c>
      <c r="AY157" s="19" t="s">
        <v>173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9" t="s">
        <v>83</v>
      </c>
      <c r="BK157" s="154">
        <f t="shared" si="29"/>
        <v>0</v>
      </c>
      <c r="BL157" s="19" t="s">
        <v>178</v>
      </c>
      <c r="BM157" s="19" t="s">
        <v>598</v>
      </c>
    </row>
    <row r="158" spans="2:65" s="1" customFormat="1" ht="38.25" customHeight="1">
      <c r="B158" s="145"/>
      <c r="C158" s="146" t="s">
        <v>299</v>
      </c>
      <c r="D158" s="146" t="s">
        <v>174</v>
      </c>
      <c r="E158" s="147" t="s">
        <v>454</v>
      </c>
      <c r="F158" s="209" t="s">
        <v>455</v>
      </c>
      <c r="G158" s="209"/>
      <c r="H158" s="209"/>
      <c r="I158" s="209"/>
      <c r="J158" s="148" t="s">
        <v>209</v>
      </c>
      <c r="K158" s="149">
        <v>104</v>
      </c>
      <c r="L158" s="203"/>
      <c r="M158" s="203"/>
      <c r="N158" s="203">
        <f t="shared" si="20"/>
        <v>0</v>
      </c>
      <c r="O158" s="203"/>
      <c r="P158" s="203"/>
      <c r="Q158" s="203"/>
      <c r="R158" s="150"/>
      <c r="T158" s="151" t="s">
        <v>5</v>
      </c>
      <c r="U158" s="41" t="s">
        <v>43</v>
      </c>
      <c r="V158" s="152">
        <v>0.268</v>
      </c>
      <c r="W158" s="152">
        <f t="shared" si="21"/>
        <v>27.872</v>
      </c>
      <c r="X158" s="152">
        <v>0.15539952</v>
      </c>
      <c r="Y158" s="152">
        <f t="shared" si="22"/>
        <v>16.16155008</v>
      </c>
      <c r="Z158" s="152">
        <v>0</v>
      </c>
      <c r="AA158" s="153">
        <f t="shared" si="23"/>
        <v>0</v>
      </c>
      <c r="AR158" s="19" t="s">
        <v>178</v>
      </c>
      <c r="AT158" s="19" t="s">
        <v>174</v>
      </c>
      <c r="AU158" s="19" t="s">
        <v>89</v>
      </c>
      <c r="AY158" s="19" t="s">
        <v>173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9" t="s">
        <v>83</v>
      </c>
      <c r="BK158" s="154">
        <f t="shared" si="29"/>
        <v>0</v>
      </c>
      <c r="BL158" s="19" t="s">
        <v>178</v>
      </c>
      <c r="BM158" s="19" t="s">
        <v>456</v>
      </c>
    </row>
    <row r="159" spans="2:65" s="1" customFormat="1" ht="16.5" customHeight="1">
      <c r="B159" s="145"/>
      <c r="C159" s="155" t="s">
        <v>303</v>
      </c>
      <c r="D159" s="155" t="s">
        <v>235</v>
      </c>
      <c r="E159" s="156" t="s">
        <v>599</v>
      </c>
      <c r="F159" s="210" t="s">
        <v>600</v>
      </c>
      <c r="G159" s="210"/>
      <c r="H159" s="210"/>
      <c r="I159" s="210"/>
      <c r="J159" s="157" t="s">
        <v>257</v>
      </c>
      <c r="K159" s="158">
        <v>24.24</v>
      </c>
      <c r="L159" s="208"/>
      <c r="M159" s="208"/>
      <c r="N159" s="208">
        <f t="shared" si="20"/>
        <v>0</v>
      </c>
      <c r="O159" s="203"/>
      <c r="P159" s="203"/>
      <c r="Q159" s="203"/>
      <c r="R159" s="150"/>
      <c r="T159" s="151" t="s">
        <v>5</v>
      </c>
      <c r="U159" s="41" t="s">
        <v>43</v>
      </c>
      <c r="V159" s="152">
        <v>0</v>
      </c>
      <c r="W159" s="152">
        <f t="shared" si="21"/>
        <v>0</v>
      </c>
      <c r="X159" s="152">
        <v>0.108</v>
      </c>
      <c r="Y159" s="152">
        <f t="shared" si="22"/>
        <v>2.61792</v>
      </c>
      <c r="Z159" s="152">
        <v>0</v>
      </c>
      <c r="AA159" s="153">
        <f t="shared" si="23"/>
        <v>0</v>
      </c>
      <c r="AR159" s="19" t="s">
        <v>202</v>
      </c>
      <c r="AT159" s="19" t="s">
        <v>235</v>
      </c>
      <c r="AU159" s="19" t="s">
        <v>89</v>
      </c>
      <c r="AY159" s="19" t="s">
        <v>173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9" t="s">
        <v>83</v>
      </c>
      <c r="BK159" s="154">
        <f t="shared" si="29"/>
        <v>0</v>
      </c>
      <c r="BL159" s="19" t="s">
        <v>178</v>
      </c>
      <c r="BM159" s="19" t="s">
        <v>460</v>
      </c>
    </row>
    <row r="160" spans="2:65" s="1" customFormat="1" ht="25.5" customHeight="1">
      <c r="B160" s="145"/>
      <c r="C160" s="155" t="s">
        <v>307</v>
      </c>
      <c r="D160" s="155" t="s">
        <v>235</v>
      </c>
      <c r="E160" s="156" t="s">
        <v>458</v>
      </c>
      <c r="F160" s="210" t="s">
        <v>459</v>
      </c>
      <c r="G160" s="210"/>
      <c r="H160" s="210"/>
      <c r="I160" s="210"/>
      <c r="J160" s="157" t="s">
        <v>257</v>
      </c>
      <c r="K160" s="158">
        <v>75.75</v>
      </c>
      <c r="L160" s="208"/>
      <c r="M160" s="208"/>
      <c r="N160" s="208">
        <f t="shared" si="20"/>
        <v>0</v>
      </c>
      <c r="O160" s="203"/>
      <c r="P160" s="203"/>
      <c r="Q160" s="203"/>
      <c r="R160" s="150"/>
      <c r="T160" s="151" t="s">
        <v>5</v>
      </c>
      <c r="U160" s="41" t="s">
        <v>43</v>
      </c>
      <c r="V160" s="152">
        <v>0</v>
      </c>
      <c r="W160" s="152">
        <f t="shared" si="21"/>
        <v>0</v>
      </c>
      <c r="X160" s="152">
        <v>0.0821</v>
      </c>
      <c r="Y160" s="152">
        <f t="shared" si="22"/>
        <v>6.219075</v>
      </c>
      <c r="Z160" s="152">
        <v>0</v>
      </c>
      <c r="AA160" s="153">
        <f t="shared" si="23"/>
        <v>0</v>
      </c>
      <c r="AR160" s="19" t="s">
        <v>202</v>
      </c>
      <c r="AT160" s="19" t="s">
        <v>235</v>
      </c>
      <c r="AU160" s="19" t="s">
        <v>89</v>
      </c>
      <c r="AY160" s="19" t="s">
        <v>173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9" t="s">
        <v>83</v>
      </c>
      <c r="BK160" s="154">
        <f t="shared" si="29"/>
        <v>0</v>
      </c>
      <c r="BL160" s="19" t="s">
        <v>178</v>
      </c>
      <c r="BM160" s="19" t="s">
        <v>464</v>
      </c>
    </row>
    <row r="161" spans="2:65" s="1" customFormat="1" ht="25.5" customHeight="1">
      <c r="B161" s="145"/>
      <c r="C161" s="155" t="s">
        <v>311</v>
      </c>
      <c r="D161" s="155" t="s">
        <v>235</v>
      </c>
      <c r="E161" s="156" t="s">
        <v>466</v>
      </c>
      <c r="F161" s="210" t="s">
        <v>467</v>
      </c>
      <c r="G161" s="210"/>
      <c r="H161" s="210"/>
      <c r="I161" s="210"/>
      <c r="J161" s="157" t="s">
        <v>257</v>
      </c>
      <c r="K161" s="158">
        <v>5.05</v>
      </c>
      <c r="L161" s="208"/>
      <c r="M161" s="208"/>
      <c r="N161" s="208">
        <f t="shared" si="20"/>
        <v>0</v>
      </c>
      <c r="O161" s="203"/>
      <c r="P161" s="203"/>
      <c r="Q161" s="203"/>
      <c r="R161" s="150"/>
      <c r="T161" s="151" t="s">
        <v>5</v>
      </c>
      <c r="U161" s="41" t="s">
        <v>43</v>
      </c>
      <c r="V161" s="152">
        <v>0</v>
      </c>
      <c r="W161" s="152">
        <f t="shared" si="21"/>
        <v>0</v>
      </c>
      <c r="X161" s="152">
        <v>0.064</v>
      </c>
      <c r="Y161" s="152">
        <f t="shared" si="22"/>
        <v>0.3232</v>
      </c>
      <c r="Z161" s="152">
        <v>0</v>
      </c>
      <c r="AA161" s="153">
        <f t="shared" si="23"/>
        <v>0</v>
      </c>
      <c r="AR161" s="19" t="s">
        <v>202</v>
      </c>
      <c r="AT161" s="19" t="s">
        <v>235</v>
      </c>
      <c r="AU161" s="19" t="s">
        <v>89</v>
      </c>
      <c r="AY161" s="19" t="s">
        <v>173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9" t="s">
        <v>83</v>
      </c>
      <c r="BK161" s="154">
        <f t="shared" si="29"/>
        <v>0</v>
      </c>
      <c r="BL161" s="19" t="s">
        <v>178</v>
      </c>
      <c r="BM161" s="19" t="s">
        <v>468</v>
      </c>
    </row>
    <row r="162" spans="2:65" s="1" customFormat="1" ht="25.5" customHeight="1">
      <c r="B162" s="145"/>
      <c r="C162" s="146" t="s">
        <v>315</v>
      </c>
      <c r="D162" s="146" t="s">
        <v>174</v>
      </c>
      <c r="E162" s="147" t="s">
        <v>482</v>
      </c>
      <c r="F162" s="209" t="s">
        <v>483</v>
      </c>
      <c r="G162" s="209"/>
      <c r="H162" s="209"/>
      <c r="I162" s="209"/>
      <c r="J162" s="148" t="s">
        <v>214</v>
      </c>
      <c r="K162" s="149">
        <v>5.9</v>
      </c>
      <c r="L162" s="203"/>
      <c r="M162" s="203"/>
      <c r="N162" s="203">
        <f t="shared" si="20"/>
        <v>0</v>
      </c>
      <c r="O162" s="203"/>
      <c r="P162" s="203"/>
      <c r="Q162" s="203"/>
      <c r="R162" s="150"/>
      <c r="T162" s="151" t="s">
        <v>5</v>
      </c>
      <c r="U162" s="41" t="s">
        <v>43</v>
      </c>
      <c r="V162" s="152">
        <v>1.442</v>
      </c>
      <c r="W162" s="152">
        <f t="shared" si="21"/>
        <v>8.5078</v>
      </c>
      <c r="X162" s="152">
        <v>2.25634</v>
      </c>
      <c r="Y162" s="152">
        <f t="shared" si="22"/>
        <v>13.312406</v>
      </c>
      <c r="Z162" s="152">
        <v>0</v>
      </c>
      <c r="AA162" s="153">
        <f t="shared" si="23"/>
        <v>0</v>
      </c>
      <c r="AR162" s="19" t="s">
        <v>178</v>
      </c>
      <c r="AT162" s="19" t="s">
        <v>174</v>
      </c>
      <c r="AU162" s="19" t="s">
        <v>89</v>
      </c>
      <c r="AY162" s="19" t="s">
        <v>173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9" t="s">
        <v>83</v>
      </c>
      <c r="BK162" s="154">
        <f t="shared" si="29"/>
        <v>0</v>
      </c>
      <c r="BL162" s="19" t="s">
        <v>178</v>
      </c>
      <c r="BM162" s="19" t="s">
        <v>484</v>
      </c>
    </row>
    <row r="163" spans="2:65" s="1" customFormat="1" ht="38.25" customHeight="1">
      <c r="B163" s="145"/>
      <c r="C163" s="146" t="s">
        <v>319</v>
      </c>
      <c r="D163" s="146" t="s">
        <v>174</v>
      </c>
      <c r="E163" s="147" t="s">
        <v>602</v>
      </c>
      <c r="F163" s="209" t="s">
        <v>603</v>
      </c>
      <c r="G163" s="209"/>
      <c r="H163" s="209"/>
      <c r="I163" s="209"/>
      <c r="J163" s="148" t="s">
        <v>209</v>
      </c>
      <c r="K163" s="149">
        <v>52</v>
      </c>
      <c r="L163" s="203"/>
      <c r="M163" s="203"/>
      <c r="N163" s="203">
        <f t="shared" si="20"/>
        <v>0</v>
      </c>
      <c r="O163" s="203"/>
      <c r="P163" s="203"/>
      <c r="Q163" s="203"/>
      <c r="R163" s="150"/>
      <c r="T163" s="151" t="s">
        <v>5</v>
      </c>
      <c r="U163" s="41" t="s">
        <v>43</v>
      </c>
      <c r="V163" s="152">
        <v>0.26</v>
      </c>
      <c r="W163" s="152">
        <f t="shared" si="21"/>
        <v>13.52</v>
      </c>
      <c r="X163" s="152">
        <v>8.28E-06</v>
      </c>
      <c r="Y163" s="152">
        <f t="shared" si="22"/>
        <v>0.00043056</v>
      </c>
      <c r="Z163" s="152">
        <v>0</v>
      </c>
      <c r="AA163" s="153">
        <f t="shared" si="23"/>
        <v>0</v>
      </c>
      <c r="AR163" s="19" t="s">
        <v>178</v>
      </c>
      <c r="AT163" s="19" t="s">
        <v>174</v>
      </c>
      <c r="AU163" s="19" t="s">
        <v>89</v>
      </c>
      <c r="AY163" s="19" t="s">
        <v>173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9" t="s">
        <v>83</v>
      </c>
      <c r="BK163" s="154">
        <f t="shared" si="29"/>
        <v>0</v>
      </c>
      <c r="BL163" s="19" t="s">
        <v>178</v>
      </c>
      <c r="BM163" s="19" t="s">
        <v>628</v>
      </c>
    </row>
    <row r="164" spans="2:65" s="1" customFormat="1" ht="38.25" customHeight="1">
      <c r="B164" s="145"/>
      <c r="C164" s="146" t="s">
        <v>323</v>
      </c>
      <c r="D164" s="146" t="s">
        <v>174</v>
      </c>
      <c r="E164" s="147" t="s">
        <v>605</v>
      </c>
      <c r="F164" s="209" t="s">
        <v>606</v>
      </c>
      <c r="G164" s="209"/>
      <c r="H164" s="209"/>
      <c r="I164" s="209"/>
      <c r="J164" s="148" t="s">
        <v>209</v>
      </c>
      <c r="K164" s="149">
        <v>52</v>
      </c>
      <c r="L164" s="203"/>
      <c r="M164" s="203"/>
      <c r="N164" s="203">
        <f t="shared" si="20"/>
        <v>0</v>
      </c>
      <c r="O164" s="203"/>
      <c r="P164" s="203"/>
      <c r="Q164" s="203"/>
      <c r="R164" s="150"/>
      <c r="T164" s="151" t="s">
        <v>5</v>
      </c>
      <c r="U164" s="41" t="s">
        <v>43</v>
      </c>
      <c r="V164" s="152">
        <v>0.208</v>
      </c>
      <c r="W164" s="152">
        <f t="shared" si="21"/>
        <v>10.815999999999999</v>
      </c>
      <c r="X164" s="152">
        <v>0.004297</v>
      </c>
      <c r="Y164" s="152">
        <f t="shared" si="22"/>
        <v>0.22344399999999998</v>
      </c>
      <c r="Z164" s="152">
        <v>0</v>
      </c>
      <c r="AA164" s="153">
        <f t="shared" si="23"/>
        <v>0</v>
      </c>
      <c r="AR164" s="19" t="s">
        <v>178</v>
      </c>
      <c r="AT164" s="19" t="s">
        <v>174</v>
      </c>
      <c r="AU164" s="19" t="s">
        <v>89</v>
      </c>
      <c r="AY164" s="19" t="s">
        <v>173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9" t="s">
        <v>83</v>
      </c>
      <c r="BK164" s="154">
        <f t="shared" si="29"/>
        <v>0</v>
      </c>
      <c r="BL164" s="19" t="s">
        <v>178</v>
      </c>
      <c r="BM164" s="19" t="s">
        <v>629</v>
      </c>
    </row>
    <row r="165" spans="2:65" s="1" customFormat="1" ht="25.5" customHeight="1">
      <c r="B165" s="145"/>
      <c r="C165" s="146" t="s">
        <v>327</v>
      </c>
      <c r="D165" s="146" t="s">
        <v>174</v>
      </c>
      <c r="E165" s="147" t="s">
        <v>608</v>
      </c>
      <c r="F165" s="209" t="s">
        <v>609</v>
      </c>
      <c r="G165" s="209"/>
      <c r="H165" s="209"/>
      <c r="I165" s="209"/>
      <c r="J165" s="148" t="s">
        <v>257</v>
      </c>
      <c r="K165" s="149">
        <v>360</v>
      </c>
      <c r="L165" s="203"/>
      <c r="M165" s="203"/>
      <c r="N165" s="203">
        <f t="shared" si="20"/>
        <v>0</v>
      </c>
      <c r="O165" s="203"/>
      <c r="P165" s="203"/>
      <c r="Q165" s="203"/>
      <c r="R165" s="150"/>
      <c r="T165" s="151" t="s">
        <v>5</v>
      </c>
      <c r="U165" s="41" t="s">
        <v>43</v>
      </c>
      <c r="V165" s="152">
        <v>0.085</v>
      </c>
      <c r="W165" s="152">
        <f t="shared" si="21"/>
        <v>30.6</v>
      </c>
      <c r="X165" s="152">
        <v>0.00202</v>
      </c>
      <c r="Y165" s="152">
        <f t="shared" si="22"/>
        <v>0.7272000000000001</v>
      </c>
      <c r="Z165" s="152">
        <v>0</v>
      </c>
      <c r="AA165" s="153">
        <f t="shared" si="23"/>
        <v>0</v>
      </c>
      <c r="AR165" s="19" t="s">
        <v>178</v>
      </c>
      <c r="AT165" s="19" t="s">
        <v>174</v>
      </c>
      <c r="AU165" s="19" t="s">
        <v>89</v>
      </c>
      <c r="AY165" s="19" t="s">
        <v>173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9" t="s">
        <v>83</v>
      </c>
      <c r="BK165" s="154">
        <f t="shared" si="29"/>
        <v>0</v>
      </c>
      <c r="BL165" s="19" t="s">
        <v>178</v>
      </c>
      <c r="BM165" s="19" t="s">
        <v>630</v>
      </c>
    </row>
    <row r="166" spans="2:65" s="1" customFormat="1" ht="38.25" customHeight="1">
      <c r="B166" s="145"/>
      <c r="C166" s="146" t="s">
        <v>331</v>
      </c>
      <c r="D166" s="146" t="s">
        <v>174</v>
      </c>
      <c r="E166" s="147" t="s">
        <v>611</v>
      </c>
      <c r="F166" s="209" t="s">
        <v>612</v>
      </c>
      <c r="G166" s="209"/>
      <c r="H166" s="209"/>
      <c r="I166" s="209"/>
      <c r="J166" s="148" t="s">
        <v>209</v>
      </c>
      <c r="K166" s="149">
        <v>52</v>
      </c>
      <c r="L166" s="203"/>
      <c r="M166" s="203"/>
      <c r="N166" s="203">
        <f t="shared" si="20"/>
        <v>0</v>
      </c>
      <c r="O166" s="203"/>
      <c r="P166" s="203"/>
      <c r="Q166" s="203"/>
      <c r="R166" s="150"/>
      <c r="T166" s="151" t="s">
        <v>5</v>
      </c>
      <c r="U166" s="41" t="s">
        <v>43</v>
      </c>
      <c r="V166" s="152">
        <v>0.15</v>
      </c>
      <c r="W166" s="152">
        <f t="shared" si="21"/>
        <v>7.8</v>
      </c>
      <c r="X166" s="152">
        <v>0.00606</v>
      </c>
      <c r="Y166" s="152">
        <f t="shared" si="22"/>
        <v>0.31512</v>
      </c>
      <c r="Z166" s="152">
        <v>0</v>
      </c>
      <c r="AA166" s="153">
        <f t="shared" si="23"/>
        <v>0</v>
      </c>
      <c r="AR166" s="19" t="s">
        <v>178</v>
      </c>
      <c r="AT166" s="19" t="s">
        <v>174</v>
      </c>
      <c r="AU166" s="19" t="s">
        <v>89</v>
      </c>
      <c r="AY166" s="19" t="s">
        <v>173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9" t="s">
        <v>83</v>
      </c>
      <c r="BK166" s="154">
        <f t="shared" si="29"/>
        <v>0</v>
      </c>
      <c r="BL166" s="19" t="s">
        <v>178</v>
      </c>
      <c r="BM166" s="19" t="s">
        <v>631</v>
      </c>
    </row>
    <row r="167" spans="2:65" s="1" customFormat="1" ht="38.25" customHeight="1">
      <c r="B167" s="145"/>
      <c r="C167" s="146" t="s">
        <v>100</v>
      </c>
      <c r="D167" s="146" t="s">
        <v>174</v>
      </c>
      <c r="E167" s="147" t="s">
        <v>614</v>
      </c>
      <c r="F167" s="209" t="s">
        <v>615</v>
      </c>
      <c r="G167" s="209"/>
      <c r="H167" s="209"/>
      <c r="I167" s="209"/>
      <c r="J167" s="148" t="s">
        <v>238</v>
      </c>
      <c r="K167" s="149">
        <v>0.795</v>
      </c>
      <c r="L167" s="203"/>
      <c r="M167" s="203"/>
      <c r="N167" s="203">
        <f t="shared" si="20"/>
        <v>0</v>
      </c>
      <c r="O167" s="203"/>
      <c r="P167" s="203"/>
      <c r="Q167" s="203"/>
      <c r="R167" s="150"/>
      <c r="T167" s="151" t="s">
        <v>5</v>
      </c>
      <c r="U167" s="41" t="s">
        <v>43</v>
      </c>
      <c r="V167" s="152">
        <v>9.881</v>
      </c>
      <c r="W167" s="152">
        <f t="shared" si="21"/>
        <v>7.855395000000001</v>
      </c>
      <c r="X167" s="152">
        <v>1.01522808</v>
      </c>
      <c r="Y167" s="152">
        <f t="shared" si="22"/>
        <v>0.8071063236</v>
      </c>
      <c r="Z167" s="152">
        <v>0</v>
      </c>
      <c r="AA167" s="153">
        <f t="shared" si="23"/>
        <v>0</v>
      </c>
      <c r="AR167" s="19" t="s">
        <v>178</v>
      </c>
      <c r="AT167" s="19" t="s">
        <v>174</v>
      </c>
      <c r="AU167" s="19" t="s">
        <v>89</v>
      </c>
      <c r="AY167" s="19" t="s">
        <v>173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9" t="s">
        <v>83</v>
      </c>
      <c r="BK167" s="154">
        <f t="shared" si="29"/>
        <v>0</v>
      </c>
      <c r="BL167" s="19" t="s">
        <v>178</v>
      </c>
      <c r="BM167" s="19" t="s">
        <v>632</v>
      </c>
    </row>
    <row r="168" spans="2:65" s="1" customFormat="1" ht="25.5" customHeight="1">
      <c r="B168" s="145"/>
      <c r="C168" s="146" t="s">
        <v>338</v>
      </c>
      <c r="D168" s="146" t="s">
        <v>174</v>
      </c>
      <c r="E168" s="147" t="s">
        <v>617</v>
      </c>
      <c r="F168" s="209" t="s">
        <v>618</v>
      </c>
      <c r="G168" s="209"/>
      <c r="H168" s="209"/>
      <c r="I168" s="209"/>
      <c r="J168" s="148" t="s">
        <v>177</v>
      </c>
      <c r="K168" s="149">
        <v>49.5</v>
      </c>
      <c r="L168" s="203"/>
      <c r="M168" s="203"/>
      <c r="N168" s="203">
        <f t="shared" si="20"/>
        <v>0</v>
      </c>
      <c r="O168" s="203"/>
      <c r="P168" s="203"/>
      <c r="Q168" s="203"/>
      <c r="R168" s="150"/>
      <c r="T168" s="151" t="s">
        <v>5</v>
      </c>
      <c r="U168" s="41" t="s">
        <v>43</v>
      </c>
      <c r="V168" s="152">
        <v>0.2</v>
      </c>
      <c r="W168" s="152">
        <f t="shared" si="21"/>
        <v>9.9</v>
      </c>
      <c r="X168" s="152">
        <v>0.0010235</v>
      </c>
      <c r="Y168" s="152">
        <f t="shared" si="22"/>
        <v>0.05066325000000001</v>
      </c>
      <c r="Z168" s="152">
        <v>0</v>
      </c>
      <c r="AA168" s="153">
        <f t="shared" si="23"/>
        <v>0</v>
      </c>
      <c r="AR168" s="19" t="s">
        <v>178</v>
      </c>
      <c r="AT168" s="19" t="s">
        <v>174</v>
      </c>
      <c r="AU168" s="19" t="s">
        <v>89</v>
      </c>
      <c r="AY168" s="19" t="s">
        <v>173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9" t="s">
        <v>83</v>
      </c>
      <c r="BK168" s="154">
        <f t="shared" si="29"/>
        <v>0</v>
      </c>
      <c r="BL168" s="19" t="s">
        <v>178</v>
      </c>
      <c r="BM168" s="19" t="s">
        <v>619</v>
      </c>
    </row>
    <row r="169" spans="2:65" s="1" customFormat="1" ht="25.5" customHeight="1">
      <c r="B169" s="145"/>
      <c r="C169" s="146" t="s">
        <v>342</v>
      </c>
      <c r="D169" s="146" t="s">
        <v>174</v>
      </c>
      <c r="E169" s="147" t="s">
        <v>486</v>
      </c>
      <c r="F169" s="209" t="s">
        <v>487</v>
      </c>
      <c r="G169" s="209"/>
      <c r="H169" s="209"/>
      <c r="I169" s="209"/>
      <c r="J169" s="148" t="s">
        <v>177</v>
      </c>
      <c r="K169" s="149">
        <v>255</v>
      </c>
      <c r="L169" s="203"/>
      <c r="M169" s="203"/>
      <c r="N169" s="203">
        <f t="shared" si="20"/>
        <v>0</v>
      </c>
      <c r="O169" s="203"/>
      <c r="P169" s="203"/>
      <c r="Q169" s="203"/>
      <c r="R169" s="150"/>
      <c r="T169" s="151" t="s">
        <v>5</v>
      </c>
      <c r="U169" s="41" t="s">
        <v>43</v>
      </c>
      <c r="V169" s="152">
        <v>0.08</v>
      </c>
      <c r="W169" s="152">
        <f t="shared" si="21"/>
        <v>20.400000000000002</v>
      </c>
      <c r="X169" s="152">
        <v>0.0006875</v>
      </c>
      <c r="Y169" s="152">
        <f t="shared" si="22"/>
        <v>0.17531249999999998</v>
      </c>
      <c r="Z169" s="152">
        <v>0</v>
      </c>
      <c r="AA169" s="153">
        <f t="shared" si="23"/>
        <v>0</v>
      </c>
      <c r="AR169" s="19" t="s">
        <v>178</v>
      </c>
      <c r="AT169" s="19" t="s">
        <v>174</v>
      </c>
      <c r="AU169" s="19" t="s">
        <v>89</v>
      </c>
      <c r="AY169" s="19" t="s">
        <v>173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9" t="s">
        <v>83</v>
      </c>
      <c r="BK169" s="154">
        <f t="shared" si="29"/>
        <v>0</v>
      </c>
      <c r="BL169" s="19" t="s">
        <v>178</v>
      </c>
      <c r="BM169" s="19" t="s">
        <v>488</v>
      </c>
    </row>
    <row r="170" spans="2:65" s="1" customFormat="1" ht="38.25" customHeight="1">
      <c r="B170" s="145"/>
      <c r="C170" s="146" t="s">
        <v>103</v>
      </c>
      <c r="D170" s="146" t="s">
        <v>174</v>
      </c>
      <c r="E170" s="147" t="s">
        <v>490</v>
      </c>
      <c r="F170" s="209" t="s">
        <v>491</v>
      </c>
      <c r="G170" s="209"/>
      <c r="H170" s="209"/>
      <c r="I170" s="209"/>
      <c r="J170" s="148" t="s">
        <v>209</v>
      </c>
      <c r="K170" s="149">
        <v>100</v>
      </c>
      <c r="L170" s="203"/>
      <c r="M170" s="203"/>
      <c r="N170" s="203">
        <f t="shared" si="20"/>
        <v>0</v>
      </c>
      <c r="O170" s="203"/>
      <c r="P170" s="203"/>
      <c r="Q170" s="203"/>
      <c r="R170" s="150"/>
      <c r="T170" s="151" t="s">
        <v>5</v>
      </c>
      <c r="U170" s="41" t="s">
        <v>43</v>
      </c>
      <c r="V170" s="152">
        <v>0.186</v>
      </c>
      <c r="W170" s="152">
        <f t="shared" si="21"/>
        <v>18.6</v>
      </c>
      <c r="X170" s="152">
        <v>0.000605063</v>
      </c>
      <c r="Y170" s="152">
        <f t="shared" si="22"/>
        <v>0.0605063</v>
      </c>
      <c r="Z170" s="152">
        <v>0</v>
      </c>
      <c r="AA170" s="153">
        <f t="shared" si="23"/>
        <v>0</v>
      </c>
      <c r="AR170" s="19" t="s">
        <v>178</v>
      </c>
      <c r="AT170" s="19" t="s">
        <v>174</v>
      </c>
      <c r="AU170" s="19" t="s">
        <v>89</v>
      </c>
      <c r="AY170" s="19" t="s">
        <v>173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9" t="s">
        <v>83</v>
      </c>
      <c r="BK170" s="154">
        <f t="shared" si="29"/>
        <v>0</v>
      </c>
      <c r="BL170" s="19" t="s">
        <v>178</v>
      </c>
      <c r="BM170" s="19" t="s">
        <v>492</v>
      </c>
    </row>
    <row r="171" spans="2:65" s="1" customFormat="1" ht="25.5" customHeight="1">
      <c r="B171" s="145"/>
      <c r="C171" s="146" t="s">
        <v>349</v>
      </c>
      <c r="D171" s="146" t="s">
        <v>174</v>
      </c>
      <c r="E171" s="147" t="s">
        <v>494</v>
      </c>
      <c r="F171" s="209" t="s">
        <v>495</v>
      </c>
      <c r="G171" s="209"/>
      <c r="H171" s="209"/>
      <c r="I171" s="209"/>
      <c r="J171" s="148" t="s">
        <v>209</v>
      </c>
      <c r="K171" s="149">
        <v>105</v>
      </c>
      <c r="L171" s="203"/>
      <c r="M171" s="203"/>
      <c r="N171" s="203">
        <f t="shared" si="20"/>
        <v>0</v>
      </c>
      <c r="O171" s="203"/>
      <c r="P171" s="203"/>
      <c r="Q171" s="203"/>
      <c r="R171" s="150"/>
      <c r="T171" s="151" t="s">
        <v>5</v>
      </c>
      <c r="U171" s="41" t="s">
        <v>43</v>
      </c>
      <c r="V171" s="152">
        <v>0.307</v>
      </c>
      <c r="W171" s="152">
        <f t="shared" si="21"/>
        <v>32.235</v>
      </c>
      <c r="X171" s="152">
        <v>4.081E-06</v>
      </c>
      <c r="Y171" s="152">
        <f t="shared" si="22"/>
        <v>0.00042850500000000003</v>
      </c>
      <c r="Z171" s="152">
        <v>0</v>
      </c>
      <c r="AA171" s="153">
        <f t="shared" si="23"/>
        <v>0</v>
      </c>
      <c r="AR171" s="19" t="s">
        <v>178</v>
      </c>
      <c r="AT171" s="19" t="s">
        <v>174</v>
      </c>
      <c r="AU171" s="19" t="s">
        <v>89</v>
      </c>
      <c r="AY171" s="19" t="s">
        <v>173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83</v>
      </c>
      <c r="BK171" s="154">
        <f t="shared" si="29"/>
        <v>0</v>
      </c>
      <c r="BL171" s="19" t="s">
        <v>178</v>
      </c>
      <c r="BM171" s="19" t="s">
        <v>496</v>
      </c>
    </row>
    <row r="172" spans="2:65" s="1" customFormat="1" ht="38.25" customHeight="1">
      <c r="B172" s="145"/>
      <c r="C172" s="146" t="s">
        <v>353</v>
      </c>
      <c r="D172" s="146" t="s">
        <v>174</v>
      </c>
      <c r="E172" s="147" t="s">
        <v>506</v>
      </c>
      <c r="F172" s="209" t="s">
        <v>507</v>
      </c>
      <c r="G172" s="209"/>
      <c r="H172" s="209"/>
      <c r="I172" s="209"/>
      <c r="J172" s="148" t="s">
        <v>257</v>
      </c>
      <c r="K172" s="149">
        <v>2</v>
      </c>
      <c r="L172" s="203"/>
      <c r="M172" s="203"/>
      <c r="N172" s="203">
        <f t="shared" si="20"/>
        <v>0</v>
      </c>
      <c r="O172" s="203"/>
      <c r="P172" s="203"/>
      <c r="Q172" s="203"/>
      <c r="R172" s="150"/>
      <c r="T172" s="151" t="s">
        <v>5</v>
      </c>
      <c r="U172" s="41" t="s">
        <v>43</v>
      </c>
      <c r="V172" s="152">
        <v>0.557</v>
      </c>
      <c r="W172" s="152">
        <f t="shared" si="21"/>
        <v>1.114</v>
      </c>
      <c r="X172" s="152">
        <v>0</v>
      </c>
      <c r="Y172" s="152">
        <f t="shared" si="22"/>
        <v>0</v>
      </c>
      <c r="Z172" s="152">
        <v>0.082</v>
      </c>
      <c r="AA172" s="153">
        <f t="shared" si="23"/>
        <v>0.164</v>
      </c>
      <c r="AR172" s="19" t="s">
        <v>178</v>
      </c>
      <c r="AT172" s="19" t="s">
        <v>174</v>
      </c>
      <c r="AU172" s="19" t="s">
        <v>89</v>
      </c>
      <c r="AY172" s="19" t="s">
        <v>173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83</v>
      </c>
      <c r="BK172" s="154">
        <f t="shared" si="29"/>
        <v>0</v>
      </c>
      <c r="BL172" s="19" t="s">
        <v>178</v>
      </c>
      <c r="BM172" s="19" t="s">
        <v>508</v>
      </c>
    </row>
    <row r="173" spans="2:65" s="1" customFormat="1" ht="25.5" customHeight="1">
      <c r="B173" s="145"/>
      <c r="C173" s="146" t="s">
        <v>357</v>
      </c>
      <c r="D173" s="146" t="s">
        <v>174</v>
      </c>
      <c r="E173" s="147" t="s">
        <v>620</v>
      </c>
      <c r="F173" s="209" t="s">
        <v>621</v>
      </c>
      <c r="G173" s="209"/>
      <c r="H173" s="209"/>
      <c r="I173" s="209"/>
      <c r="J173" s="148" t="s">
        <v>257</v>
      </c>
      <c r="K173" s="149">
        <v>1</v>
      </c>
      <c r="L173" s="203"/>
      <c r="M173" s="203"/>
      <c r="N173" s="203">
        <f t="shared" si="20"/>
        <v>0</v>
      </c>
      <c r="O173" s="203"/>
      <c r="P173" s="203"/>
      <c r="Q173" s="203"/>
      <c r="R173" s="150"/>
      <c r="T173" s="151" t="s">
        <v>5</v>
      </c>
      <c r="U173" s="41" t="s">
        <v>43</v>
      </c>
      <c r="V173" s="152">
        <v>0.174</v>
      </c>
      <c r="W173" s="152">
        <f t="shared" si="21"/>
        <v>0.174</v>
      </c>
      <c r="X173" s="152">
        <v>0</v>
      </c>
      <c r="Y173" s="152">
        <f t="shared" si="22"/>
        <v>0</v>
      </c>
      <c r="Z173" s="152">
        <v>0.004</v>
      </c>
      <c r="AA173" s="153">
        <f t="shared" si="23"/>
        <v>0.004</v>
      </c>
      <c r="AR173" s="19" t="s">
        <v>178</v>
      </c>
      <c r="AT173" s="19" t="s">
        <v>174</v>
      </c>
      <c r="AU173" s="19" t="s">
        <v>89</v>
      </c>
      <c r="AY173" s="19" t="s">
        <v>173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83</v>
      </c>
      <c r="BK173" s="154">
        <f t="shared" si="29"/>
        <v>0</v>
      </c>
      <c r="BL173" s="19" t="s">
        <v>178</v>
      </c>
      <c r="BM173" s="19" t="s">
        <v>622</v>
      </c>
    </row>
    <row r="174" spans="2:63" s="10" customFormat="1" ht="29.85" customHeight="1">
      <c r="B174" s="134"/>
      <c r="C174" s="135"/>
      <c r="D174" s="144" t="s">
        <v>151</v>
      </c>
      <c r="E174" s="144"/>
      <c r="F174" s="144"/>
      <c r="G174" s="144"/>
      <c r="H174" s="144"/>
      <c r="I174" s="144"/>
      <c r="J174" s="144"/>
      <c r="K174" s="144"/>
      <c r="L174" s="144"/>
      <c r="M174" s="144"/>
      <c r="N174" s="204">
        <f>BK174</f>
        <v>0</v>
      </c>
      <c r="O174" s="205"/>
      <c r="P174" s="205"/>
      <c r="Q174" s="205"/>
      <c r="R174" s="137"/>
      <c r="T174" s="138"/>
      <c r="U174" s="135"/>
      <c r="V174" s="135"/>
      <c r="W174" s="139">
        <f>SUM(W175:W179)</f>
        <v>3.7691879999999998</v>
      </c>
      <c r="X174" s="135"/>
      <c r="Y174" s="139">
        <f>SUM(Y175:Y179)</f>
        <v>0</v>
      </c>
      <c r="Z174" s="135"/>
      <c r="AA174" s="140">
        <f>SUM(AA175:AA179)</f>
        <v>0</v>
      </c>
      <c r="AR174" s="141" t="s">
        <v>83</v>
      </c>
      <c r="AT174" s="142" t="s">
        <v>77</v>
      </c>
      <c r="AU174" s="142" t="s">
        <v>83</v>
      </c>
      <c r="AY174" s="141" t="s">
        <v>173</v>
      </c>
      <c r="BK174" s="143">
        <f>SUM(BK175:BK179)</f>
        <v>0</v>
      </c>
    </row>
    <row r="175" spans="2:65" s="1" customFormat="1" ht="25.5" customHeight="1">
      <c r="B175" s="145"/>
      <c r="C175" s="146" t="s">
        <v>361</v>
      </c>
      <c r="D175" s="146" t="s">
        <v>174</v>
      </c>
      <c r="E175" s="147" t="s">
        <v>510</v>
      </c>
      <c r="F175" s="209" t="s">
        <v>511</v>
      </c>
      <c r="G175" s="209"/>
      <c r="H175" s="209"/>
      <c r="I175" s="209"/>
      <c r="J175" s="148" t="s">
        <v>238</v>
      </c>
      <c r="K175" s="149">
        <v>64.986</v>
      </c>
      <c r="L175" s="203"/>
      <c r="M175" s="203"/>
      <c r="N175" s="203">
        <f>ROUND(L175*K175,2)</f>
        <v>0</v>
      </c>
      <c r="O175" s="203"/>
      <c r="P175" s="203"/>
      <c r="Q175" s="203"/>
      <c r="R175" s="150"/>
      <c r="T175" s="151" t="s">
        <v>5</v>
      </c>
      <c r="U175" s="41" t="s">
        <v>43</v>
      </c>
      <c r="V175" s="152">
        <v>0.03</v>
      </c>
      <c r="W175" s="152">
        <f>V175*K175</f>
        <v>1.94958</v>
      </c>
      <c r="X175" s="152">
        <v>0</v>
      </c>
      <c r="Y175" s="152">
        <f>X175*K175</f>
        <v>0</v>
      </c>
      <c r="Z175" s="152">
        <v>0</v>
      </c>
      <c r="AA175" s="153">
        <f>Z175*K175</f>
        <v>0</v>
      </c>
      <c r="AR175" s="19" t="s">
        <v>178</v>
      </c>
      <c r="AT175" s="19" t="s">
        <v>174</v>
      </c>
      <c r="AU175" s="19" t="s">
        <v>89</v>
      </c>
      <c r="AY175" s="19" t="s">
        <v>173</v>
      </c>
      <c r="BE175" s="154">
        <f>IF(U175="základní",N175,0)</f>
        <v>0</v>
      </c>
      <c r="BF175" s="154">
        <f>IF(U175="snížená",N175,0)</f>
        <v>0</v>
      </c>
      <c r="BG175" s="154">
        <f>IF(U175="zákl. přenesená",N175,0)</f>
        <v>0</v>
      </c>
      <c r="BH175" s="154">
        <f>IF(U175="sníž. přenesená",N175,0)</f>
        <v>0</v>
      </c>
      <c r="BI175" s="154">
        <f>IF(U175="nulová",N175,0)</f>
        <v>0</v>
      </c>
      <c r="BJ175" s="19" t="s">
        <v>83</v>
      </c>
      <c r="BK175" s="154">
        <f>ROUND(L175*K175,2)</f>
        <v>0</v>
      </c>
      <c r="BL175" s="19" t="s">
        <v>178</v>
      </c>
      <c r="BM175" s="19" t="s">
        <v>512</v>
      </c>
    </row>
    <row r="176" spans="2:65" s="1" customFormat="1" ht="25.5" customHeight="1">
      <c r="B176" s="145"/>
      <c r="C176" s="146" t="s">
        <v>365</v>
      </c>
      <c r="D176" s="146" t="s">
        <v>174</v>
      </c>
      <c r="E176" s="147" t="s">
        <v>514</v>
      </c>
      <c r="F176" s="209" t="s">
        <v>515</v>
      </c>
      <c r="G176" s="209"/>
      <c r="H176" s="209"/>
      <c r="I176" s="209"/>
      <c r="J176" s="148" t="s">
        <v>238</v>
      </c>
      <c r="K176" s="149">
        <v>909.804</v>
      </c>
      <c r="L176" s="203"/>
      <c r="M176" s="203"/>
      <c r="N176" s="203">
        <f>ROUND(L176*K176,2)</f>
        <v>0</v>
      </c>
      <c r="O176" s="203"/>
      <c r="P176" s="203"/>
      <c r="Q176" s="203"/>
      <c r="R176" s="150"/>
      <c r="T176" s="151" t="s">
        <v>5</v>
      </c>
      <c r="U176" s="41" t="s">
        <v>43</v>
      </c>
      <c r="V176" s="152">
        <v>0.002</v>
      </c>
      <c r="W176" s="152">
        <f>V176*K176</f>
        <v>1.819608</v>
      </c>
      <c r="X176" s="152">
        <v>0</v>
      </c>
      <c r="Y176" s="152">
        <f>X176*K176</f>
        <v>0</v>
      </c>
      <c r="Z176" s="152">
        <v>0</v>
      </c>
      <c r="AA176" s="153">
        <f>Z176*K176</f>
        <v>0</v>
      </c>
      <c r="AR176" s="19" t="s">
        <v>178</v>
      </c>
      <c r="AT176" s="19" t="s">
        <v>174</v>
      </c>
      <c r="AU176" s="19" t="s">
        <v>89</v>
      </c>
      <c r="AY176" s="19" t="s">
        <v>173</v>
      </c>
      <c r="BE176" s="154">
        <f>IF(U176="základní",N176,0)</f>
        <v>0</v>
      </c>
      <c r="BF176" s="154">
        <f>IF(U176="snížená",N176,0)</f>
        <v>0</v>
      </c>
      <c r="BG176" s="154">
        <f>IF(U176="zákl. přenesená",N176,0)</f>
        <v>0</v>
      </c>
      <c r="BH176" s="154">
        <f>IF(U176="sníž. přenesená",N176,0)</f>
        <v>0</v>
      </c>
      <c r="BI176" s="154">
        <f>IF(U176="nulová",N176,0)</f>
        <v>0</v>
      </c>
      <c r="BJ176" s="19" t="s">
        <v>83</v>
      </c>
      <c r="BK176" s="154">
        <f>ROUND(L176*K176,2)</f>
        <v>0</v>
      </c>
      <c r="BL176" s="19" t="s">
        <v>178</v>
      </c>
      <c r="BM176" s="19" t="s">
        <v>516</v>
      </c>
    </row>
    <row r="177" spans="2:65" s="1" customFormat="1" ht="25.5" customHeight="1">
      <c r="B177" s="145"/>
      <c r="C177" s="146" t="s">
        <v>369</v>
      </c>
      <c r="D177" s="146" t="s">
        <v>174</v>
      </c>
      <c r="E177" s="147" t="s">
        <v>518</v>
      </c>
      <c r="F177" s="209" t="s">
        <v>519</v>
      </c>
      <c r="G177" s="209"/>
      <c r="H177" s="209"/>
      <c r="I177" s="209"/>
      <c r="J177" s="148" t="s">
        <v>238</v>
      </c>
      <c r="K177" s="149">
        <v>28.264</v>
      </c>
      <c r="L177" s="203"/>
      <c r="M177" s="203"/>
      <c r="N177" s="203">
        <f>ROUND(L177*K177,2)</f>
        <v>0</v>
      </c>
      <c r="O177" s="203"/>
      <c r="P177" s="203"/>
      <c r="Q177" s="203"/>
      <c r="R177" s="150"/>
      <c r="T177" s="151" t="s">
        <v>5</v>
      </c>
      <c r="U177" s="41" t="s">
        <v>43</v>
      </c>
      <c r="V177" s="152">
        <v>0</v>
      </c>
      <c r="W177" s="152">
        <f>V177*K177</f>
        <v>0</v>
      </c>
      <c r="X177" s="152">
        <v>0</v>
      </c>
      <c r="Y177" s="152">
        <f>X177*K177</f>
        <v>0</v>
      </c>
      <c r="Z177" s="152">
        <v>0</v>
      </c>
      <c r="AA177" s="153">
        <f>Z177*K177</f>
        <v>0</v>
      </c>
      <c r="AR177" s="19" t="s">
        <v>178</v>
      </c>
      <c r="AT177" s="19" t="s">
        <v>174</v>
      </c>
      <c r="AU177" s="19" t="s">
        <v>89</v>
      </c>
      <c r="AY177" s="19" t="s">
        <v>173</v>
      </c>
      <c r="BE177" s="154">
        <f>IF(U177="základní",N177,0)</f>
        <v>0</v>
      </c>
      <c r="BF177" s="154">
        <f>IF(U177="snížená",N177,0)</f>
        <v>0</v>
      </c>
      <c r="BG177" s="154">
        <f>IF(U177="zákl. přenesená",N177,0)</f>
        <v>0</v>
      </c>
      <c r="BH177" s="154">
        <f>IF(U177="sníž. přenesená",N177,0)</f>
        <v>0</v>
      </c>
      <c r="BI177" s="154">
        <f>IF(U177="nulová",N177,0)</f>
        <v>0</v>
      </c>
      <c r="BJ177" s="19" t="s">
        <v>83</v>
      </c>
      <c r="BK177" s="154">
        <f>ROUND(L177*K177,2)</f>
        <v>0</v>
      </c>
      <c r="BL177" s="19" t="s">
        <v>178</v>
      </c>
      <c r="BM177" s="19" t="s">
        <v>520</v>
      </c>
    </row>
    <row r="178" spans="2:65" s="1" customFormat="1" ht="25.5" customHeight="1">
      <c r="B178" s="145"/>
      <c r="C178" s="146" t="s">
        <v>373</v>
      </c>
      <c r="D178" s="146" t="s">
        <v>174</v>
      </c>
      <c r="E178" s="147" t="s">
        <v>522</v>
      </c>
      <c r="F178" s="209" t="s">
        <v>523</v>
      </c>
      <c r="G178" s="209"/>
      <c r="H178" s="209"/>
      <c r="I178" s="209"/>
      <c r="J178" s="148" t="s">
        <v>238</v>
      </c>
      <c r="K178" s="149">
        <v>0.722</v>
      </c>
      <c r="L178" s="203"/>
      <c r="M178" s="203"/>
      <c r="N178" s="203">
        <f>ROUND(L178*K178,2)</f>
        <v>0</v>
      </c>
      <c r="O178" s="203"/>
      <c r="P178" s="203"/>
      <c r="Q178" s="203"/>
      <c r="R178" s="150"/>
      <c r="T178" s="151" t="s">
        <v>5</v>
      </c>
      <c r="U178" s="41" t="s">
        <v>43</v>
      </c>
      <c r="V178" s="152">
        <v>0</v>
      </c>
      <c r="W178" s="152">
        <f>V178*K178</f>
        <v>0</v>
      </c>
      <c r="X178" s="152">
        <v>0</v>
      </c>
      <c r="Y178" s="152">
        <f>X178*K178</f>
        <v>0</v>
      </c>
      <c r="Z178" s="152">
        <v>0</v>
      </c>
      <c r="AA178" s="153">
        <f>Z178*K178</f>
        <v>0</v>
      </c>
      <c r="AR178" s="19" t="s">
        <v>178</v>
      </c>
      <c r="AT178" s="19" t="s">
        <v>174</v>
      </c>
      <c r="AU178" s="19" t="s">
        <v>89</v>
      </c>
      <c r="AY178" s="19" t="s">
        <v>173</v>
      </c>
      <c r="BE178" s="154">
        <f>IF(U178="základní",N178,0)</f>
        <v>0</v>
      </c>
      <c r="BF178" s="154">
        <f>IF(U178="snížená",N178,0)</f>
        <v>0</v>
      </c>
      <c r="BG178" s="154">
        <f>IF(U178="zákl. přenesená",N178,0)</f>
        <v>0</v>
      </c>
      <c r="BH178" s="154">
        <f>IF(U178="sníž. přenesená",N178,0)</f>
        <v>0</v>
      </c>
      <c r="BI178" s="154">
        <f>IF(U178="nulová",N178,0)</f>
        <v>0</v>
      </c>
      <c r="BJ178" s="19" t="s">
        <v>83</v>
      </c>
      <c r="BK178" s="154">
        <f>ROUND(L178*K178,2)</f>
        <v>0</v>
      </c>
      <c r="BL178" s="19" t="s">
        <v>178</v>
      </c>
      <c r="BM178" s="19" t="s">
        <v>524</v>
      </c>
    </row>
    <row r="179" spans="2:65" s="1" customFormat="1" ht="25.5" customHeight="1">
      <c r="B179" s="145"/>
      <c r="C179" s="146" t="s">
        <v>377</v>
      </c>
      <c r="D179" s="146" t="s">
        <v>174</v>
      </c>
      <c r="E179" s="147" t="s">
        <v>526</v>
      </c>
      <c r="F179" s="209" t="s">
        <v>527</v>
      </c>
      <c r="G179" s="209"/>
      <c r="H179" s="209"/>
      <c r="I179" s="209"/>
      <c r="J179" s="148" t="s">
        <v>238</v>
      </c>
      <c r="K179" s="149">
        <v>36</v>
      </c>
      <c r="L179" s="203"/>
      <c r="M179" s="203"/>
      <c r="N179" s="203">
        <f>ROUND(L179*K179,2)</f>
        <v>0</v>
      </c>
      <c r="O179" s="203"/>
      <c r="P179" s="203"/>
      <c r="Q179" s="203"/>
      <c r="R179" s="150"/>
      <c r="T179" s="151" t="s">
        <v>5</v>
      </c>
      <c r="U179" s="41" t="s">
        <v>43</v>
      </c>
      <c r="V179" s="152">
        <v>0</v>
      </c>
      <c r="W179" s="152">
        <f>V179*K179</f>
        <v>0</v>
      </c>
      <c r="X179" s="152">
        <v>0</v>
      </c>
      <c r="Y179" s="152">
        <f>X179*K179</f>
        <v>0</v>
      </c>
      <c r="Z179" s="152">
        <v>0</v>
      </c>
      <c r="AA179" s="153">
        <f>Z179*K179</f>
        <v>0</v>
      </c>
      <c r="AR179" s="19" t="s">
        <v>178</v>
      </c>
      <c r="AT179" s="19" t="s">
        <v>174</v>
      </c>
      <c r="AU179" s="19" t="s">
        <v>89</v>
      </c>
      <c r="AY179" s="19" t="s">
        <v>173</v>
      </c>
      <c r="BE179" s="154">
        <f>IF(U179="základní",N179,0)</f>
        <v>0</v>
      </c>
      <c r="BF179" s="154">
        <f>IF(U179="snížená",N179,0)</f>
        <v>0</v>
      </c>
      <c r="BG179" s="154">
        <f>IF(U179="zákl. přenesená",N179,0)</f>
        <v>0</v>
      </c>
      <c r="BH179" s="154">
        <f>IF(U179="sníž. přenesená",N179,0)</f>
        <v>0</v>
      </c>
      <c r="BI179" s="154">
        <f>IF(U179="nulová",N179,0)</f>
        <v>0</v>
      </c>
      <c r="BJ179" s="19" t="s">
        <v>83</v>
      </c>
      <c r="BK179" s="154">
        <f>ROUND(L179*K179,2)</f>
        <v>0</v>
      </c>
      <c r="BL179" s="19" t="s">
        <v>178</v>
      </c>
      <c r="BM179" s="19" t="s">
        <v>528</v>
      </c>
    </row>
    <row r="180" spans="2:63" s="10" customFormat="1" ht="29.85" customHeight="1">
      <c r="B180" s="134"/>
      <c r="C180" s="135"/>
      <c r="D180" s="144" t="s">
        <v>152</v>
      </c>
      <c r="E180" s="144"/>
      <c r="F180" s="144"/>
      <c r="G180" s="144"/>
      <c r="H180" s="144"/>
      <c r="I180" s="144"/>
      <c r="J180" s="144"/>
      <c r="K180" s="144"/>
      <c r="L180" s="144"/>
      <c r="M180" s="144"/>
      <c r="N180" s="204">
        <f>BK180</f>
        <v>0</v>
      </c>
      <c r="O180" s="205"/>
      <c r="P180" s="205"/>
      <c r="Q180" s="205"/>
      <c r="R180" s="137"/>
      <c r="T180" s="138"/>
      <c r="U180" s="135"/>
      <c r="V180" s="135"/>
      <c r="W180" s="139">
        <f>W181</f>
        <v>154.36868600000003</v>
      </c>
      <c r="X180" s="135"/>
      <c r="Y180" s="139">
        <f>Y181</f>
        <v>0</v>
      </c>
      <c r="Z180" s="135"/>
      <c r="AA180" s="140">
        <f>AA181</f>
        <v>0</v>
      </c>
      <c r="AR180" s="141" t="s">
        <v>83</v>
      </c>
      <c r="AT180" s="142" t="s">
        <v>77</v>
      </c>
      <c r="AU180" s="142" t="s">
        <v>83</v>
      </c>
      <c r="AY180" s="141" t="s">
        <v>173</v>
      </c>
      <c r="BK180" s="143">
        <f>BK181</f>
        <v>0</v>
      </c>
    </row>
    <row r="181" spans="2:65" s="1" customFormat="1" ht="25.5" customHeight="1">
      <c r="B181" s="145"/>
      <c r="C181" s="146" t="s">
        <v>381</v>
      </c>
      <c r="D181" s="146" t="s">
        <v>174</v>
      </c>
      <c r="E181" s="147" t="s">
        <v>542</v>
      </c>
      <c r="F181" s="209" t="s">
        <v>543</v>
      </c>
      <c r="G181" s="209"/>
      <c r="H181" s="209"/>
      <c r="I181" s="209"/>
      <c r="J181" s="148" t="s">
        <v>238</v>
      </c>
      <c r="K181" s="149">
        <v>388.838</v>
      </c>
      <c r="L181" s="203"/>
      <c r="M181" s="203"/>
      <c r="N181" s="203">
        <f>ROUND(L181*K181,2)</f>
        <v>0</v>
      </c>
      <c r="O181" s="203"/>
      <c r="P181" s="203"/>
      <c r="Q181" s="203"/>
      <c r="R181" s="150"/>
      <c r="T181" s="151" t="s">
        <v>5</v>
      </c>
      <c r="U181" s="159" t="s">
        <v>43</v>
      </c>
      <c r="V181" s="160">
        <v>0.397</v>
      </c>
      <c r="W181" s="160">
        <f>V181*K181</f>
        <v>154.36868600000003</v>
      </c>
      <c r="X181" s="160">
        <v>0</v>
      </c>
      <c r="Y181" s="160">
        <f>X181*K181</f>
        <v>0</v>
      </c>
      <c r="Z181" s="160">
        <v>0</v>
      </c>
      <c r="AA181" s="161">
        <f>Z181*K181</f>
        <v>0</v>
      </c>
      <c r="AR181" s="19" t="s">
        <v>178</v>
      </c>
      <c r="AT181" s="19" t="s">
        <v>174</v>
      </c>
      <c r="AU181" s="19" t="s">
        <v>89</v>
      </c>
      <c r="AY181" s="19" t="s">
        <v>173</v>
      </c>
      <c r="BE181" s="154">
        <f>IF(U181="základní",N181,0)</f>
        <v>0</v>
      </c>
      <c r="BF181" s="154">
        <f>IF(U181="snížená",N181,0)</f>
        <v>0</v>
      </c>
      <c r="BG181" s="154">
        <f>IF(U181="zákl. přenesená",N181,0)</f>
        <v>0</v>
      </c>
      <c r="BH181" s="154">
        <f>IF(U181="sníž. přenesená",N181,0)</f>
        <v>0</v>
      </c>
      <c r="BI181" s="154">
        <f>IF(U181="nulová",N181,0)</f>
        <v>0</v>
      </c>
      <c r="BJ181" s="19" t="s">
        <v>83</v>
      </c>
      <c r="BK181" s="154">
        <f>ROUND(L181*K181,2)</f>
        <v>0</v>
      </c>
      <c r="BL181" s="19" t="s">
        <v>178</v>
      </c>
      <c r="BM181" s="19" t="s">
        <v>544</v>
      </c>
    </row>
    <row r="182" spans="2:18" s="1" customFormat="1" ht="6.9" customHeight="1">
      <c r="B182" s="56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8"/>
    </row>
  </sheetData>
  <mergeCells count="232">
    <mergeCell ref="F170:I170"/>
    <mergeCell ref="F169:I169"/>
    <mergeCell ref="F171:I171"/>
    <mergeCell ref="F172:I172"/>
    <mergeCell ref="F173:I173"/>
    <mergeCell ref="F175:I175"/>
    <mergeCell ref="F176:I176"/>
    <mergeCell ref="F177:I177"/>
    <mergeCell ref="F178:I178"/>
    <mergeCell ref="F179:I179"/>
    <mergeCell ref="F181:I181"/>
    <mergeCell ref="L175:M175"/>
    <mergeCell ref="L173:M173"/>
    <mergeCell ref="L176:M176"/>
    <mergeCell ref="L177:M177"/>
    <mergeCell ref="L178:M178"/>
    <mergeCell ref="L179:M179"/>
    <mergeCell ref="L181:M181"/>
    <mergeCell ref="N170:Q170"/>
    <mergeCell ref="N169:Q169"/>
    <mergeCell ref="N171:Q171"/>
    <mergeCell ref="N172:Q172"/>
    <mergeCell ref="N173:Q173"/>
    <mergeCell ref="N175:Q175"/>
    <mergeCell ref="N176:Q176"/>
    <mergeCell ref="N177:Q177"/>
    <mergeCell ref="N178:Q178"/>
    <mergeCell ref="N179:Q179"/>
    <mergeCell ref="N181:Q181"/>
    <mergeCell ref="N174:Q174"/>
    <mergeCell ref="N180:Q180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N154:Q154"/>
    <mergeCell ref="N155:Q155"/>
    <mergeCell ref="N156:Q156"/>
    <mergeCell ref="N157:Q157"/>
    <mergeCell ref="N158:Q158"/>
    <mergeCell ref="N168:Q168"/>
    <mergeCell ref="L158:M158"/>
    <mergeCell ref="L159:M159"/>
    <mergeCell ref="L160:M160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L169:M169"/>
    <mergeCell ref="L170:M170"/>
    <mergeCell ref="L171:M171"/>
    <mergeCell ref="L172:M172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N97:Q97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L118:M118"/>
    <mergeCell ref="N118:Q118"/>
    <mergeCell ref="N119:Q119"/>
    <mergeCell ref="N120:Q120"/>
    <mergeCell ref="N121:Q121"/>
    <mergeCell ref="L122:M122"/>
    <mergeCell ref="N122:Q122"/>
    <mergeCell ref="L123:M123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F118:I118"/>
    <mergeCell ref="F125:I125"/>
    <mergeCell ref="F124:I124"/>
    <mergeCell ref="F122:I122"/>
    <mergeCell ref="F123:I123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L124:M124"/>
    <mergeCell ref="L130:M130"/>
    <mergeCell ref="L127:M127"/>
    <mergeCell ref="L125:M125"/>
    <mergeCell ref="L126:M126"/>
    <mergeCell ref="L128:M128"/>
    <mergeCell ref="L129:M129"/>
    <mergeCell ref="L131:M131"/>
    <mergeCell ref="F149:I149"/>
    <mergeCell ref="F151:I151"/>
    <mergeCell ref="L132:M132"/>
    <mergeCell ref="L133:M133"/>
    <mergeCell ref="L134:M134"/>
    <mergeCell ref="L136:M136"/>
    <mergeCell ref="L137:M137"/>
    <mergeCell ref="L138:M138"/>
    <mergeCell ref="L139:M139"/>
    <mergeCell ref="F136:I136"/>
    <mergeCell ref="F138:I138"/>
    <mergeCell ref="F137:I137"/>
    <mergeCell ref="F139:I139"/>
    <mergeCell ref="F152:I152"/>
    <mergeCell ref="F153:I153"/>
    <mergeCell ref="N153:Q153"/>
    <mergeCell ref="N151:Q151"/>
    <mergeCell ref="N152:Q152"/>
    <mergeCell ref="N150:Q150"/>
    <mergeCell ref="L140:M140"/>
    <mergeCell ref="L142:M142"/>
    <mergeCell ref="L144:M144"/>
    <mergeCell ref="L145:M145"/>
    <mergeCell ref="L146:M146"/>
    <mergeCell ref="L147:M147"/>
    <mergeCell ref="L148:M148"/>
    <mergeCell ref="L149:M149"/>
    <mergeCell ref="L151:M151"/>
    <mergeCell ref="L152:M152"/>
    <mergeCell ref="L153:M153"/>
    <mergeCell ref="F140:I140"/>
    <mergeCell ref="F142:I142"/>
    <mergeCell ref="F144:I144"/>
    <mergeCell ref="F145:I145"/>
    <mergeCell ref="F146:I146"/>
    <mergeCell ref="F147:I147"/>
    <mergeCell ref="F148:I148"/>
    <mergeCell ref="L154:M154"/>
    <mergeCell ref="L155:M155"/>
    <mergeCell ref="L156:M156"/>
    <mergeCell ref="L157:M157"/>
    <mergeCell ref="N135:Q135"/>
    <mergeCell ref="N136:Q136"/>
    <mergeCell ref="N137:Q137"/>
    <mergeCell ref="N138:Q138"/>
    <mergeCell ref="N139:Q139"/>
    <mergeCell ref="N140:Q140"/>
    <mergeCell ref="N142:Q142"/>
    <mergeCell ref="N144:Q144"/>
    <mergeCell ref="N145:Q145"/>
    <mergeCell ref="N146:Q146"/>
    <mergeCell ref="N147:Q147"/>
    <mergeCell ref="N148:Q148"/>
    <mergeCell ref="N149:Q149"/>
    <mergeCell ref="N141:Q141"/>
    <mergeCell ref="N143:Q143"/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</mergeCells>
  <hyperlinks>
    <hyperlink ref="F1:G1" location="C2" display="1) Krycí list rozpočtu"/>
    <hyperlink ref="H1:K1" location="C87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45"/>
  <sheetViews>
    <sheetView showGridLines="0" workbookViewId="0" topLeftCell="A1">
      <pane ySplit="1" topLeftCell="A113" activePane="bottomLeft" state="frozen"/>
      <selection pane="bottomLeft" activeCell="AG145" sqref="AG1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99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134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633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N96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ROUND((SUM(BE96:BE97)+SUM(BE116:BE144)),2)</f>
        <v>0</v>
      </c>
      <c r="I33" s="214"/>
      <c r="J33" s="214"/>
      <c r="K33" s="33"/>
      <c r="L33" s="33"/>
      <c r="M33" s="229">
        <f>ROUND(ROUND((SUM(BE96:BE97)+SUM(BE116:BE144)),2)*F33,2)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ROUND((SUM(BF96:BF97)+SUM(BF116:BF144)),2)</f>
        <v>0</v>
      </c>
      <c r="I34" s="214"/>
      <c r="J34" s="214"/>
      <c r="K34" s="33"/>
      <c r="L34" s="33"/>
      <c r="M34" s="229">
        <f>ROUND(ROUND((SUM(BF96:BF97)+SUM(BF116:BF144)),2)*F34,2)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ROUND((SUM(BG96:BG97)+SUM(BG116:BG144)),2)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ROUND((SUM(BH96:BH97)+SUM(BH116:BH144)),2)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ROUND((SUM(BI96:BI97)+SUM(BI116:BI144)),2)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134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18 - SO 302 - Odvodnění dopravních ploch - chodník - 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Čiklová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N116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N117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145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N118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147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N129</f>
        <v>0</v>
      </c>
      <c r="O92" s="164"/>
      <c r="P92" s="164"/>
      <c r="Q92" s="164"/>
      <c r="R92" s="124"/>
    </row>
    <row r="93" spans="2:18" s="8" customFormat="1" ht="19.95" customHeight="1">
      <c r="B93" s="122"/>
      <c r="C93" s="96"/>
      <c r="D93" s="123" t="s">
        <v>149</v>
      </c>
      <c r="E93" s="96"/>
      <c r="F93" s="96"/>
      <c r="G93" s="96"/>
      <c r="H93" s="96"/>
      <c r="I93" s="96"/>
      <c r="J93" s="96"/>
      <c r="K93" s="96"/>
      <c r="L93" s="96"/>
      <c r="M93" s="96"/>
      <c r="N93" s="163">
        <f>N131</f>
        <v>0</v>
      </c>
      <c r="O93" s="164"/>
      <c r="P93" s="164"/>
      <c r="Q93" s="164"/>
      <c r="R93" s="124"/>
    </row>
    <row r="94" spans="2:18" s="8" customFormat="1" ht="19.95" customHeight="1">
      <c r="B94" s="122"/>
      <c r="C94" s="96"/>
      <c r="D94" s="123" t="s">
        <v>152</v>
      </c>
      <c r="E94" s="96"/>
      <c r="F94" s="96"/>
      <c r="G94" s="96"/>
      <c r="H94" s="96"/>
      <c r="I94" s="96"/>
      <c r="J94" s="96"/>
      <c r="K94" s="96"/>
      <c r="L94" s="96"/>
      <c r="M94" s="96"/>
      <c r="N94" s="163">
        <f>N143</f>
        <v>0</v>
      </c>
      <c r="O94" s="164"/>
      <c r="P94" s="164"/>
      <c r="Q94" s="164"/>
      <c r="R94" s="124"/>
    </row>
    <row r="95" spans="2:18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21" s="1" customFormat="1" ht="29.25" customHeight="1">
      <c r="B96" s="32"/>
      <c r="C96" s="117" t="s">
        <v>158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25">
        <v>0</v>
      </c>
      <c r="O96" s="226"/>
      <c r="P96" s="226"/>
      <c r="Q96" s="226"/>
      <c r="R96" s="34"/>
      <c r="T96" s="125"/>
      <c r="U96" s="126" t="s">
        <v>42</v>
      </c>
    </row>
    <row r="97" spans="2:18" s="1" customFormat="1" ht="18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18" s="1" customFormat="1" ht="29.25" customHeight="1">
      <c r="B98" s="32"/>
      <c r="C98" s="108" t="s">
        <v>126</v>
      </c>
      <c r="D98" s="109"/>
      <c r="E98" s="109"/>
      <c r="F98" s="109"/>
      <c r="G98" s="109"/>
      <c r="H98" s="109"/>
      <c r="I98" s="109"/>
      <c r="J98" s="109"/>
      <c r="K98" s="109"/>
      <c r="L98" s="169">
        <f>ROUND(SUM(N89+N96),2)</f>
        <v>0</v>
      </c>
      <c r="M98" s="169"/>
      <c r="N98" s="169"/>
      <c r="O98" s="169"/>
      <c r="P98" s="169"/>
      <c r="Q98" s="169"/>
      <c r="R98" s="34"/>
    </row>
    <row r="99" spans="2:18" s="1" customFormat="1" ht="6.9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9" customHeight="1">
      <c r="B104" s="32"/>
      <c r="C104" s="180" t="s">
        <v>159</v>
      </c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34"/>
    </row>
    <row r="105" spans="2:18" s="1" customFormat="1" ht="6.9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30" customHeight="1">
      <c r="B106" s="32"/>
      <c r="C106" s="29" t="s">
        <v>17</v>
      </c>
      <c r="D106" s="33"/>
      <c r="E106" s="33"/>
      <c r="F106" s="212" t="str">
        <f>F6</f>
        <v>Smíšená stezka a chodníky - etapa II - Chodníky a nástupiště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33"/>
      <c r="R106" s="34"/>
    </row>
    <row r="107" spans="2:18" ht="30" customHeight="1">
      <c r="B107" s="23"/>
      <c r="C107" s="29" t="s">
        <v>133</v>
      </c>
      <c r="D107" s="25"/>
      <c r="E107" s="25"/>
      <c r="F107" s="212" t="s">
        <v>134</v>
      </c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25"/>
      <c r="R107" s="24"/>
    </row>
    <row r="108" spans="2:18" s="1" customFormat="1" ht="36.9" customHeight="1">
      <c r="B108" s="32"/>
      <c r="C108" s="66" t="s">
        <v>135</v>
      </c>
      <c r="D108" s="33"/>
      <c r="E108" s="33"/>
      <c r="F108" s="182" t="str">
        <f>F8</f>
        <v>18 - SO 302 - Odvodnění dopravních ploch - chodník - uznatelné náklady</v>
      </c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33"/>
      <c r="R108" s="34"/>
    </row>
    <row r="109" spans="2:18" s="1" customFormat="1" ht="6.9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8" customHeight="1">
      <c r="B110" s="32"/>
      <c r="C110" s="29" t="s">
        <v>21</v>
      </c>
      <c r="D110" s="33"/>
      <c r="E110" s="33"/>
      <c r="F110" s="27" t="str">
        <f>F10</f>
        <v>Lomnice</v>
      </c>
      <c r="G110" s="33"/>
      <c r="H110" s="33"/>
      <c r="I110" s="33"/>
      <c r="J110" s="33"/>
      <c r="K110" s="29" t="s">
        <v>23</v>
      </c>
      <c r="L110" s="33"/>
      <c r="M110" s="215" t="str">
        <f>IF(O10="","",O10)</f>
        <v>1. 7. 2018</v>
      </c>
      <c r="N110" s="215"/>
      <c r="O110" s="215"/>
      <c r="P110" s="215"/>
      <c r="Q110" s="33"/>
      <c r="R110" s="34"/>
    </row>
    <row r="111" spans="2:18" s="1" customFormat="1" ht="6.9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3.2">
      <c r="B112" s="32"/>
      <c r="C112" s="29" t="s">
        <v>25</v>
      </c>
      <c r="D112" s="33"/>
      <c r="E112" s="33"/>
      <c r="F112" s="27" t="str">
        <f>E13</f>
        <v>obec Lomnice</v>
      </c>
      <c r="G112" s="33"/>
      <c r="H112" s="33"/>
      <c r="I112" s="33"/>
      <c r="J112" s="33"/>
      <c r="K112" s="29" t="s">
        <v>31</v>
      </c>
      <c r="L112" s="33"/>
      <c r="M112" s="198" t="str">
        <f>E19</f>
        <v>ATELIS - ateliér liniových staveb</v>
      </c>
      <c r="N112" s="198"/>
      <c r="O112" s="198"/>
      <c r="P112" s="198"/>
      <c r="Q112" s="198"/>
      <c r="R112" s="34"/>
    </row>
    <row r="113" spans="2:18" s="1" customFormat="1" ht="14.4" customHeight="1">
      <c r="B113" s="32"/>
      <c r="C113" s="29" t="s">
        <v>29</v>
      </c>
      <c r="D113" s="33"/>
      <c r="E113" s="33"/>
      <c r="F113" s="27" t="str">
        <f>IF(E16="","",E16)</f>
        <v xml:space="preserve"> </v>
      </c>
      <c r="G113" s="33"/>
      <c r="H113" s="33"/>
      <c r="I113" s="33"/>
      <c r="J113" s="33"/>
      <c r="K113" s="29" t="s">
        <v>36</v>
      </c>
      <c r="L113" s="33"/>
      <c r="M113" s="198" t="str">
        <f>E22</f>
        <v>Čiklová</v>
      </c>
      <c r="N113" s="198"/>
      <c r="O113" s="198"/>
      <c r="P113" s="198"/>
      <c r="Q113" s="198"/>
      <c r="R113" s="34"/>
    </row>
    <row r="114" spans="2:18" s="1" customFormat="1" ht="10.3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27" s="9" customFormat="1" ht="29.25" customHeight="1">
      <c r="B115" s="127"/>
      <c r="C115" s="128" t="s">
        <v>160</v>
      </c>
      <c r="D115" s="129" t="s">
        <v>161</v>
      </c>
      <c r="E115" s="129" t="s">
        <v>60</v>
      </c>
      <c r="F115" s="222" t="s">
        <v>162</v>
      </c>
      <c r="G115" s="222"/>
      <c r="H115" s="222"/>
      <c r="I115" s="222"/>
      <c r="J115" s="129" t="s">
        <v>163</v>
      </c>
      <c r="K115" s="129" t="s">
        <v>164</v>
      </c>
      <c r="L115" s="222" t="s">
        <v>165</v>
      </c>
      <c r="M115" s="222"/>
      <c r="N115" s="222" t="s">
        <v>141</v>
      </c>
      <c r="O115" s="222"/>
      <c r="P115" s="222"/>
      <c r="Q115" s="223"/>
      <c r="R115" s="130"/>
      <c r="T115" s="73" t="s">
        <v>166</v>
      </c>
      <c r="U115" s="74" t="s">
        <v>42</v>
      </c>
      <c r="V115" s="74" t="s">
        <v>167</v>
      </c>
      <c r="W115" s="74" t="s">
        <v>168</v>
      </c>
      <c r="X115" s="74" t="s">
        <v>169</v>
      </c>
      <c r="Y115" s="74" t="s">
        <v>170</v>
      </c>
      <c r="Z115" s="74" t="s">
        <v>171</v>
      </c>
      <c r="AA115" s="75" t="s">
        <v>172</v>
      </c>
    </row>
    <row r="116" spans="2:63" s="1" customFormat="1" ht="29.25" customHeight="1">
      <c r="B116" s="32"/>
      <c r="C116" s="77" t="s">
        <v>137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216">
        <f>BK116</f>
        <v>0</v>
      </c>
      <c r="O116" s="217"/>
      <c r="P116" s="217"/>
      <c r="Q116" s="217"/>
      <c r="R116" s="34"/>
      <c r="T116" s="76"/>
      <c r="U116" s="48"/>
      <c r="V116" s="48"/>
      <c r="W116" s="131">
        <f>W117</f>
        <v>209.06236599999997</v>
      </c>
      <c r="X116" s="48"/>
      <c r="Y116" s="131">
        <f>Y117</f>
        <v>94.37785775</v>
      </c>
      <c r="Z116" s="48"/>
      <c r="AA116" s="132">
        <f>AA117</f>
        <v>0</v>
      </c>
      <c r="AT116" s="19" t="s">
        <v>77</v>
      </c>
      <c r="AU116" s="19" t="s">
        <v>143</v>
      </c>
      <c r="BK116" s="133">
        <f>BK117</f>
        <v>0</v>
      </c>
    </row>
    <row r="117" spans="2:63" s="10" customFormat="1" ht="37.35" customHeight="1">
      <c r="B117" s="134"/>
      <c r="C117" s="135"/>
      <c r="D117" s="136" t="s">
        <v>144</v>
      </c>
      <c r="E117" s="136"/>
      <c r="F117" s="136"/>
      <c r="G117" s="136"/>
      <c r="H117" s="136"/>
      <c r="I117" s="136"/>
      <c r="J117" s="136"/>
      <c r="K117" s="136"/>
      <c r="L117" s="136"/>
      <c r="M117" s="136"/>
      <c r="N117" s="218">
        <f>BK117</f>
        <v>0</v>
      </c>
      <c r="O117" s="219"/>
      <c r="P117" s="219"/>
      <c r="Q117" s="219"/>
      <c r="R117" s="137"/>
      <c r="T117" s="138"/>
      <c r="U117" s="135"/>
      <c r="V117" s="135"/>
      <c r="W117" s="139">
        <f>W118+W129+W131+W143</f>
        <v>209.06236599999997</v>
      </c>
      <c r="X117" s="135"/>
      <c r="Y117" s="139">
        <f>Y118+Y129+Y131+Y143</f>
        <v>94.37785775</v>
      </c>
      <c r="Z117" s="135"/>
      <c r="AA117" s="140">
        <f>AA118+AA129+AA131+AA143</f>
        <v>0</v>
      </c>
      <c r="AR117" s="141" t="s">
        <v>83</v>
      </c>
      <c r="AT117" s="142" t="s">
        <v>77</v>
      </c>
      <c r="AU117" s="142" t="s">
        <v>78</v>
      </c>
      <c r="AY117" s="141" t="s">
        <v>173</v>
      </c>
      <c r="BK117" s="143">
        <f>BK118+BK129+BK131+BK143</f>
        <v>0</v>
      </c>
    </row>
    <row r="118" spans="2:63" s="10" customFormat="1" ht="19.95" customHeight="1">
      <c r="B118" s="134"/>
      <c r="C118" s="135"/>
      <c r="D118" s="144" t="s">
        <v>145</v>
      </c>
      <c r="E118" s="144"/>
      <c r="F118" s="144"/>
      <c r="G118" s="144"/>
      <c r="H118" s="144"/>
      <c r="I118" s="144"/>
      <c r="J118" s="144"/>
      <c r="K118" s="144"/>
      <c r="L118" s="144"/>
      <c r="M118" s="144"/>
      <c r="N118" s="220">
        <f>BK118</f>
        <v>0</v>
      </c>
      <c r="O118" s="221"/>
      <c r="P118" s="221"/>
      <c r="Q118" s="221"/>
      <c r="R118" s="137"/>
      <c r="T118" s="138"/>
      <c r="U118" s="135"/>
      <c r="V118" s="135"/>
      <c r="W118" s="139">
        <f>SUM(W119:W128)</f>
        <v>93.99579999999999</v>
      </c>
      <c r="X118" s="135"/>
      <c r="Y118" s="139">
        <f>SUM(Y119:Y128)</f>
        <v>90.16</v>
      </c>
      <c r="Z118" s="135"/>
      <c r="AA118" s="140">
        <f>SUM(AA119:AA128)</f>
        <v>0</v>
      </c>
      <c r="AR118" s="141" t="s">
        <v>83</v>
      </c>
      <c r="AT118" s="142" t="s">
        <v>77</v>
      </c>
      <c r="AU118" s="142" t="s">
        <v>83</v>
      </c>
      <c r="AY118" s="141" t="s">
        <v>173</v>
      </c>
      <c r="BK118" s="143">
        <f>SUM(BK119:BK128)</f>
        <v>0</v>
      </c>
    </row>
    <row r="119" spans="2:65" s="1" customFormat="1" ht="25.5" customHeight="1">
      <c r="B119" s="145"/>
      <c r="C119" s="146" t="s">
        <v>83</v>
      </c>
      <c r="D119" s="146" t="s">
        <v>174</v>
      </c>
      <c r="E119" s="147" t="s">
        <v>634</v>
      </c>
      <c r="F119" s="209" t="s">
        <v>635</v>
      </c>
      <c r="G119" s="209"/>
      <c r="H119" s="209"/>
      <c r="I119" s="209"/>
      <c r="J119" s="148" t="s">
        <v>214</v>
      </c>
      <c r="K119" s="149">
        <v>35</v>
      </c>
      <c r="L119" s="203"/>
      <c r="M119" s="203"/>
      <c r="N119" s="203">
        <f aca="true" t="shared" si="0" ref="N119:N128">ROUND(L119*K119,2)</f>
        <v>0</v>
      </c>
      <c r="O119" s="203"/>
      <c r="P119" s="203"/>
      <c r="Q119" s="203"/>
      <c r="R119" s="150"/>
      <c r="T119" s="151" t="s">
        <v>5</v>
      </c>
      <c r="U119" s="41" t="s">
        <v>43</v>
      </c>
      <c r="V119" s="152">
        <v>1.355</v>
      </c>
      <c r="W119" s="152">
        <f aca="true" t="shared" si="1" ref="W119:W128">V119*K119</f>
        <v>47.425</v>
      </c>
      <c r="X119" s="152">
        <v>0</v>
      </c>
      <c r="Y119" s="152">
        <f aca="true" t="shared" si="2" ref="Y119:Y128">X119*K119</f>
        <v>0</v>
      </c>
      <c r="Z119" s="152">
        <v>0</v>
      </c>
      <c r="AA119" s="153">
        <f aca="true" t="shared" si="3" ref="AA119:AA128">Z119*K119</f>
        <v>0</v>
      </c>
      <c r="AR119" s="19" t="s">
        <v>178</v>
      </c>
      <c r="AT119" s="19" t="s">
        <v>174</v>
      </c>
      <c r="AU119" s="19" t="s">
        <v>89</v>
      </c>
      <c r="AY119" s="19" t="s">
        <v>173</v>
      </c>
      <c r="BE119" s="154">
        <f aca="true" t="shared" si="4" ref="BE119:BE128">IF(U119="základní",N119,0)</f>
        <v>0</v>
      </c>
      <c r="BF119" s="154">
        <f aca="true" t="shared" si="5" ref="BF119:BF128">IF(U119="snížená",N119,0)</f>
        <v>0</v>
      </c>
      <c r="BG119" s="154">
        <f aca="true" t="shared" si="6" ref="BG119:BG128">IF(U119="zákl. přenesená",N119,0)</f>
        <v>0</v>
      </c>
      <c r="BH119" s="154">
        <f aca="true" t="shared" si="7" ref="BH119:BH128">IF(U119="sníž. přenesená",N119,0)</f>
        <v>0</v>
      </c>
      <c r="BI119" s="154">
        <f aca="true" t="shared" si="8" ref="BI119:BI128">IF(U119="nulová",N119,0)</f>
        <v>0</v>
      </c>
      <c r="BJ119" s="19" t="s">
        <v>83</v>
      </c>
      <c r="BK119" s="154">
        <f aca="true" t="shared" si="9" ref="BK119:BK128">ROUND(L119*K119,2)</f>
        <v>0</v>
      </c>
      <c r="BL119" s="19" t="s">
        <v>178</v>
      </c>
      <c r="BM119" s="19" t="s">
        <v>219</v>
      </c>
    </row>
    <row r="120" spans="2:65" s="1" customFormat="1" ht="25.5" customHeight="1">
      <c r="B120" s="145"/>
      <c r="C120" s="146" t="s">
        <v>89</v>
      </c>
      <c r="D120" s="146" t="s">
        <v>174</v>
      </c>
      <c r="E120" s="147" t="s">
        <v>636</v>
      </c>
      <c r="F120" s="209" t="s">
        <v>637</v>
      </c>
      <c r="G120" s="209"/>
      <c r="H120" s="209"/>
      <c r="I120" s="209"/>
      <c r="J120" s="148" t="s">
        <v>214</v>
      </c>
      <c r="K120" s="149">
        <v>11</v>
      </c>
      <c r="L120" s="203"/>
      <c r="M120" s="203"/>
      <c r="N120" s="203">
        <f t="shared" si="0"/>
        <v>0</v>
      </c>
      <c r="O120" s="203"/>
      <c r="P120" s="203"/>
      <c r="Q120" s="203"/>
      <c r="R120" s="150"/>
      <c r="T120" s="151" t="s">
        <v>5</v>
      </c>
      <c r="U120" s="41" t="s">
        <v>43</v>
      </c>
      <c r="V120" s="152">
        <v>2.663</v>
      </c>
      <c r="W120" s="152">
        <f t="shared" si="1"/>
        <v>29.293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9" t="s">
        <v>178</v>
      </c>
      <c r="AT120" s="19" t="s">
        <v>174</v>
      </c>
      <c r="AU120" s="19" t="s">
        <v>89</v>
      </c>
      <c r="AY120" s="19" t="s">
        <v>173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9" t="s">
        <v>83</v>
      </c>
      <c r="BK120" s="154">
        <f t="shared" si="9"/>
        <v>0</v>
      </c>
      <c r="BL120" s="19" t="s">
        <v>178</v>
      </c>
      <c r="BM120" s="19" t="s">
        <v>638</v>
      </c>
    </row>
    <row r="121" spans="2:65" s="1" customFormat="1" ht="25.5" customHeight="1">
      <c r="B121" s="145"/>
      <c r="C121" s="146" t="s">
        <v>183</v>
      </c>
      <c r="D121" s="146" t="s">
        <v>174</v>
      </c>
      <c r="E121" s="147" t="s">
        <v>224</v>
      </c>
      <c r="F121" s="209" t="s">
        <v>225</v>
      </c>
      <c r="G121" s="209"/>
      <c r="H121" s="209"/>
      <c r="I121" s="209"/>
      <c r="J121" s="148" t="s">
        <v>214</v>
      </c>
      <c r="K121" s="149">
        <v>46</v>
      </c>
      <c r="L121" s="203"/>
      <c r="M121" s="203"/>
      <c r="N121" s="203">
        <f t="shared" si="0"/>
        <v>0</v>
      </c>
      <c r="O121" s="203"/>
      <c r="P121" s="203"/>
      <c r="Q121" s="203"/>
      <c r="R121" s="150"/>
      <c r="T121" s="151" t="s">
        <v>5</v>
      </c>
      <c r="U121" s="41" t="s">
        <v>43</v>
      </c>
      <c r="V121" s="152">
        <v>0.083</v>
      </c>
      <c r="W121" s="152">
        <f t="shared" si="1"/>
        <v>3.818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9" t="s">
        <v>178</v>
      </c>
      <c r="AT121" s="19" t="s">
        <v>174</v>
      </c>
      <c r="AU121" s="19" t="s">
        <v>89</v>
      </c>
      <c r="AY121" s="19" t="s">
        <v>173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178</v>
      </c>
      <c r="BM121" s="19" t="s">
        <v>226</v>
      </c>
    </row>
    <row r="122" spans="2:65" s="1" customFormat="1" ht="38.25" customHeight="1">
      <c r="B122" s="145"/>
      <c r="C122" s="146" t="s">
        <v>178</v>
      </c>
      <c r="D122" s="146" t="s">
        <v>174</v>
      </c>
      <c r="E122" s="147" t="s">
        <v>228</v>
      </c>
      <c r="F122" s="209" t="s">
        <v>229</v>
      </c>
      <c r="G122" s="209"/>
      <c r="H122" s="209"/>
      <c r="I122" s="209"/>
      <c r="J122" s="148" t="s">
        <v>214</v>
      </c>
      <c r="K122" s="149">
        <v>230</v>
      </c>
      <c r="L122" s="203"/>
      <c r="M122" s="203"/>
      <c r="N122" s="203">
        <f t="shared" si="0"/>
        <v>0</v>
      </c>
      <c r="O122" s="203"/>
      <c r="P122" s="203"/>
      <c r="Q122" s="203"/>
      <c r="R122" s="150"/>
      <c r="T122" s="151" t="s">
        <v>5</v>
      </c>
      <c r="U122" s="41" t="s">
        <v>43</v>
      </c>
      <c r="V122" s="152">
        <v>0.004</v>
      </c>
      <c r="W122" s="152">
        <f t="shared" si="1"/>
        <v>0.92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9" t="s">
        <v>178</v>
      </c>
      <c r="AT122" s="19" t="s">
        <v>174</v>
      </c>
      <c r="AU122" s="19" t="s">
        <v>89</v>
      </c>
      <c r="AY122" s="19" t="s">
        <v>173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178</v>
      </c>
      <c r="BM122" s="19" t="s">
        <v>230</v>
      </c>
    </row>
    <row r="123" spans="2:65" s="1" customFormat="1" ht="25.5" customHeight="1">
      <c r="B123" s="145"/>
      <c r="C123" s="146" t="s">
        <v>190</v>
      </c>
      <c r="D123" s="146" t="s">
        <v>174</v>
      </c>
      <c r="E123" s="147" t="s">
        <v>241</v>
      </c>
      <c r="F123" s="209" t="s">
        <v>242</v>
      </c>
      <c r="G123" s="209"/>
      <c r="H123" s="209"/>
      <c r="I123" s="209"/>
      <c r="J123" s="148" t="s">
        <v>238</v>
      </c>
      <c r="K123" s="149">
        <v>87.4</v>
      </c>
      <c r="L123" s="203"/>
      <c r="M123" s="203"/>
      <c r="N123" s="203">
        <f t="shared" si="0"/>
        <v>0</v>
      </c>
      <c r="O123" s="203"/>
      <c r="P123" s="203"/>
      <c r="Q123" s="203"/>
      <c r="R123" s="150"/>
      <c r="T123" s="151" t="s">
        <v>5</v>
      </c>
      <c r="U123" s="41" t="s">
        <v>43</v>
      </c>
      <c r="V123" s="152">
        <v>0</v>
      </c>
      <c r="W123" s="152">
        <f t="shared" si="1"/>
        <v>0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R123" s="19" t="s">
        <v>178</v>
      </c>
      <c r="AT123" s="19" t="s">
        <v>174</v>
      </c>
      <c r="AU123" s="19" t="s">
        <v>89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178</v>
      </c>
      <c r="BM123" s="19" t="s">
        <v>243</v>
      </c>
    </row>
    <row r="124" spans="2:65" s="1" customFormat="1" ht="25.5" customHeight="1">
      <c r="B124" s="145"/>
      <c r="C124" s="146" t="s">
        <v>194</v>
      </c>
      <c r="D124" s="146" t="s">
        <v>174</v>
      </c>
      <c r="E124" s="147" t="s">
        <v>244</v>
      </c>
      <c r="F124" s="209" t="s">
        <v>245</v>
      </c>
      <c r="G124" s="209"/>
      <c r="H124" s="209"/>
      <c r="I124" s="209"/>
      <c r="J124" s="148" t="s">
        <v>214</v>
      </c>
      <c r="K124" s="149">
        <v>25.2</v>
      </c>
      <c r="L124" s="203"/>
      <c r="M124" s="203"/>
      <c r="N124" s="203">
        <f t="shared" si="0"/>
        <v>0</v>
      </c>
      <c r="O124" s="203"/>
      <c r="P124" s="203"/>
      <c r="Q124" s="203"/>
      <c r="R124" s="150"/>
      <c r="T124" s="151" t="s">
        <v>5</v>
      </c>
      <c r="U124" s="41" t="s">
        <v>43</v>
      </c>
      <c r="V124" s="152">
        <v>0.299</v>
      </c>
      <c r="W124" s="152">
        <f t="shared" si="1"/>
        <v>7.5348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R124" s="19" t="s">
        <v>178</v>
      </c>
      <c r="AT124" s="19" t="s">
        <v>174</v>
      </c>
      <c r="AU124" s="19" t="s">
        <v>89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178</v>
      </c>
      <c r="BM124" s="19" t="s">
        <v>639</v>
      </c>
    </row>
    <row r="125" spans="2:65" s="1" customFormat="1" ht="16.5" customHeight="1">
      <c r="B125" s="145"/>
      <c r="C125" s="155" t="s">
        <v>198</v>
      </c>
      <c r="D125" s="155" t="s">
        <v>235</v>
      </c>
      <c r="E125" s="156" t="s">
        <v>236</v>
      </c>
      <c r="F125" s="210" t="s">
        <v>237</v>
      </c>
      <c r="G125" s="210"/>
      <c r="H125" s="210"/>
      <c r="I125" s="210"/>
      <c r="J125" s="157" t="s">
        <v>238</v>
      </c>
      <c r="K125" s="158">
        <v>38.5</v>
      </c>
      <c r="L125" s="208"/>
      <c r="M125" s="208"/>
      <c r="N125" s="208">
        <f t="shared" si="0"/>
        <v>0</v>
      </c>
      <c r="O125" s="203"/>
      <c r="P125" s="203"/>
      <c r="Q125" s="203"/>
      <c r="R125" s="150"/>
      <c r="T125" s="151" t="s">
        <v>5</v>
      </c>
      <c r="U125" s="41" t="s">
        <v>43</v>
      </c>
      <c r="V125" s="152">
        <v>0</v>
      </c>
      <c r="W125" s="152">
        <f t="shared" si="1"/>
        <v>0</v>
      </c>
      <c r="X125" s="152">
        <v>1</v>
      </c>
      <c r="Y125" s="152">
        <f t="shared" si="2"/>
        <v>38.5</v>
      </c>
      <c r="Z125" s="152">
        <v>0</v>
      </c>
      <c r="AA125" s="153">
        <f t="shared" si="3"/>
        <v>0</v>
      </c>
      <c r="AR125" s="19" t="s">
        <v>202</v>
      </c>
      <c r="AT125" s="19" t="s">
        <v>235</v>
      </c>
      <c r="AU125" s="19" t="s">
        <v>89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178</v>
      </c>
      <c r="BM125" s="19" t="s">
        <v>640</v>
      </c>
    </row>
    <row r="126" spans="2:65" s="1" customFormat="1" ht="16.5" customHeight="1">
      <c r="B126" s="145"/>
      <c r="C126" s="155" t="s">
        <v>202</v>
      </c>
      <c r="D126" s="155" t="s">
        <v>235</v>
      </c>
      <c r="E126" s="156" t="s">
        <v>641</v>
      </c>
      <c r="F126" s="210" t="s">
        <v>642</v>
      </c>
      <c r="G126" s="210"/>
      <c r="H126" s="210"/>
      <c r="I126" s="210"/>
      <c r="J126" s="157" t="s">
        <v>238</v>
      </c>
      <c r="K126" s="158">
        <v>15.785</v>
      </c>
      <c r="L126" s="208"/>
      <c r="M126" s="208"/>
      <c r="N126" s="208">
        <f t="shared" si="0"/>
        <v>0</v>
      </c>
      <c r="O126" s="203"/>
      <c r="P126" s="203"/>
      <c r="Q126" s="203"/>
      <c r="R126" s="150"/>
      <c r="T126" s="151" t="s">
        <v>5</v>
      </c>
      <c r="U126" s="41" t="s">
        <v>43</v>
      </c>
      <c r="V126" s="152">
        <v>0</v>
      </c>
      <c r="W126" s="152">
        <f t="shared" si="1"/>
        <v>0</v>
      </c>
      <c r="X126" s="152">
        <v>1</v>
      </c>
      <c r="Y126" s="152">
        <f t="shared" si="2"/>
        <v>15.785</v>
      </c>
      <c r="Z126" s="152">
        <v>0</v>
      </c>
      <c r="AA126" s="153">
        <f t="shared" si="3"/>
        <v>0</v>
      </c>
      <c r="AR126" s="19" t="s">
        <v>202</v>
      </c>
      <c r="AT126" s="19" t="s">
        <v>235</v>
      </c>
      <c r="AU126" s="19" t="s">
        <v>89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178</v>
      </c>
      <c r="BM126" s="19" t="s">
        <v>643</v>
      </c>
    </row>
    <row r="127" spans="2:65" s="1" customFormat="1" ht="25.5" customHeight="1">
      <c r="B127" s="145"/>
      <c r="C127" s="146" t="s">
        <v>206</v>
      </c>
      <c r="D127" s="146" t="s">
        <v>174</v>
      </c>
      <c r="E127" s="147" t="s">
        <v>644</v>
      </c>
      <c r="F127" s="209" t="s">
        <v>645</v>
      </c>
      <c r="G127" s="209"/>
      <c r="H127" s="209"/>
      <c r="I127" s="209"/>
      <c r="J127" s="148" t="s">
        <v>214</v>
      </c>
      <c r="K127" s="149">
        <v>17.5</v>
      </c>
      <c r="L127" s="203"/>
      <c r="M127" s="203"/>
      <c r="N127" s="203">
        <f t="shared" si="0"/>
        <v>0</v>
      </c>
      <c r="O127" s="203"/>
      <c r="P127" s="203"/>
      <c r="Q127" s="203"/>
      <c r="R127" s="150"/>
      <c r="T127" s="151" t="s">
        <v>5</v>
      </c>
      <c r="U127" s="41" t="s">
        <v>43</v>
      </c>
      <c r="V127" s="152">
        <v>0.286</v>
      </c>
      <c r="W127" s="152">
        <f t="shared" si="1"/>
        <v>5.005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178</v>
      </c>
      <c r="AT127" s="19" t="s">
        <v>174</v>
      </c>
      <c r="AU127" s="19" t="s">
        <v>89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646</v>
      </c>
    </row>
    <row r="128" spans="2:65" s="1" customFormat="1" ht="16.5" customHeight="1">
      <c r="B128" s="145"/>
      <c r="C128" s="155" t="s">
        <v>211</v>
      </c>
      <c r="D128" s="155" t="s">
        <v>235</v>
      </c>
      <c r="E128" s="156" t="s">
        <v>647</v>
      </c>
      <c r="F128" s="210" t="s">
        <v>648</v>
      </c>
      <c r="G128" s="210"/>
      <c r="H128" s="210"/>
      <c r="I128" s="210"/>
      <c r="J128" s="157" t="s">
        <v>238</v>
      </c>
      <c r="K128" s="158">
        <v>35.875</v>
      </c>
      <c r="L128" s="208"/>
      <c r="M128" s="208"/>
      <c r="N128" s="208">
        <f t="shared" si="0"/>
        <v>0</v>
      </c>
      <c r="O128" s="203"/>
      <c r="P128" s="203"/>
      <c r="Q128" s="203"/>
      <c r="R128" s="150"/>
      <c r="T128" s="151" t="s">
        <v>5</v>
      </c>
      <c r="U128" s="41" t="s">
        <v>43</v>
      </c>
      <c r="V128" s="152">
        <v>0</v>
      </c>
      <c r="W128" s="152">
        <f t="shared" si="1"/>
        <v>0</v>
      </c>
      <c r="X128" s="152">
        <v>1</v>
      </c>
      <c r="Y128" s="152">
        <f t="shared" si="2"/>
        <v>35.875</v>
      </c>
      <c r="Z128" s="152">
        <v>0</v>
      </c>
      <c r="AA128" s="153">
        <f t="shared" si="3"/>
        <v>0</v>
      </c>
      <c r="AR128" s="19" t="s">
        <v>202</v>
      </c>
      <c r="AT128" s="19" t="s">
        <v>235</v>
      </c>
      <c r="AU128" s="19" t="s">
        <v>89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649</v>
      </c>
    </row>
    <row r="129" spans="2:63" s="10" customFormat="1" ht="29.85" customHeight="1">
      <c r="B129" s="134"/>
      <c r="C129" s="135"/>
      <c r="D129" s="144" t="s">
        <v>147</v>
      </c>
      <c r="E129" s="144"/>
      <c r="F129" s="144"/>
      <c r="G129" s="144"/>
      <c r="H129" s="144"/>
      <c r="I129" s="144"/>
      <c r="J129" s="144"/>
      <c r="K129" s="144"/>
      <c r="L129" s="144"/>
      <c r="M129" s="144"/>
      <c r="N129" s="204">
        <f>BK129</f>
        <v>0</v>
      </c>
      <c r="O129" s="205"/>
      <c r="P129" s="205"/>
      <c r="Q129" s="205"/>
      <c r="R129" s="137"/>
      <c r="T129" s="138"/>
      <c r="U129" s="135"/>
      <c r="V129" s="135"/>
      <c r="W129" s="139">
        <f>W130</f>
        <v>4.6095</v>
      </c>
      <c r="X129" s="135"/>
      <c r="Y129" s="139">
        <f>Y130</f>
        <v>0</v>
      </c>
      <c r="Z129" s="135"/>
      <c r="AA129" s="140">
        <f>AA130</f>
        <v>0</v>
      </c>
      <c r="AR129" s="141" t="s">
        <v>83</v>
      </c>
      <c r="AT129" s="142" t="s">
        <v>77</v>
      </c>
      <c r="AU129" s="142" t="s">
        <v>83</v>
      </c>
      <c r="AY129" s="141" t="s">
        <v>173</v>
      </c>
      <c r="BK129" s="143">
        <f>BK130</f>
        <v>0</v>
      </c>
    </row>
    <row r="130" spans="2:65" s="1" customFormat="1" ht="25.5" customHeight="1">
      <c r="B130" s="145"/>
      <c r="C130" s="146" t="s">
        <v>216</v>
      </c>
      <c r="D130" s="146" t="s">
        <v>174</v>
      </c>
      <c r="E130" s="147" t="s">
        <v>650</v>
      </c>
      <c r="F130" s="209" t="s">
        <v>651</v>
      </c>
      <c r="G130" s="209"/>
      <c r="H130" s="209"/>
      <c r="I130" s="209"/>
      <c r="J130" s="148" t="s">
        <v>214</v>
      </c>
      <c r="K130" s="149">
        <v>3.5</v>
      </c>
      <c r="L130" s="203"/>
      <c r="M130" s="203"/>
      <c r="N130" s="203">
        <f>ROUND(L130*K130,2)</f>
        <v>0</v>
      </c>
      <c r="O130" s="203"/>
      <c r="P130" s="203"/>
      <c r="Q130" s="203"/>
      <c r="R130" s="150"/>
      <c r="T130" s="151" t="s">
        <v>5</v>
      </c>
      <c r="U130" s="41" t="s">
        <v>43</v>
      </c>
      <c r="V130" s="152">
        <v>1.317</v>
      </c>
      <c r="W130" s="152">
        <f>V130*K130</f>
        <v>4.6095</v>
      </c>
      <c r="X130" s="152">
        <v>0</v>
      </c>
      <c r="Y130" s="152">
        <f>X130*K130</f>
        <v>0</v>
      </c>
      <c r="Z130" s="152">
        <v>0</v>
      </c>
      <c r="AA130" s="153">
        <f>Z130*K130</f>
        <v>0</v>
      </c>
      <c r="AR130" s="19" t="s">
        <v>178</v>
      </c>
      <c r="AT130" s="19" t="s">
        <v>174</v>
      </c>
      <c r="AU130" s="19" t="s">
        <v>89</v>
      </c>
      <c r="AY130" s="19" t="s">
        <v>173</v>
      </c>
      <c r="BE130" s="154">
        <f>IF(U130="základní",N130,0)</f>
        <v>0</v>
      </c>
      <c r="BF130" s="154">
        <f>IF(U130="snížená",N130,0)</f>
        <v>0</v>
      </c>
      <c r="BG130" s="154">
        <f>IF(U130="zákl. přenesená",N130,0)</f>
        <v>0</v>
      </c>
      <c r="BH130" s="154">
        <f>IF(U130="sníž. přenesená",N130,0)</f>
        <v>0</v>
      </c>
      <c r="BI130" s="154">
        <f>IF(U130="nulová",N130,0)</f>
        <v>0</v>
      </c>
      <c r="BJ130" s="19" t="s">
        <v>83</v>
      </c>
      <c r="BK130" s="154">
        <f>ROUND(L130*K130,2)</f>
        <v>0</v>
      </c>
      <c r="BL130" s="19" t="s">
        <v>178</v>
      </c>
      <c r="BM130" s="19" t="s">
        <v>652</v>
      </c>
    </row>
    <row r="131" spans="2:63" s="10" customFormat="1" ht="29.85" customHeight="1">
      <c r="B131" s="134"/>
      <c r="C131" s="135"/>
      <c r="D131" s="144" t="s">
        <v>149</v>
      </c>
      <c r="E131" s="144"/>
      <c r="F131" s="144"/>
      <c r="G131" s="144"/>
      <c r="H131" s="144"/>
      <c r="I131" s="144"/>
      <c r="J131" s="144"/>
      <c r="K131" s="144"/>
      <c r="L131" s="144"/>
      <c r="M131" s="144"/>
      <c r="N131" s="204">
        <f>BK131</f>
        <v>0</v>
      </c>
      <c r="O131" s="205"/>
      <c r="P131" s="205"/>
      <c r="Q131" s="205"/>
      <c r="R131" s="137"/>
      <c r="T131" s="138"/>
      <c r="U131" s="135"/>
      <c r="V131" s="135"/>
      <c r="W131" s="139">
        <f>SUM(W132:W142)</f>
        <v>72.989</v>
      </c>
      <c r="X131" s="135"/>
      <c r="Y131" s="139">
        <f>SUM(Y132:Y142)</f>
        <v>4.21785775</v>
      </c>
      <c r="Z131" s="135"/>
      <c r="AA131" s="140">
        <f>SUM(AA132:AA142)</f>
        <v>0</v>
      </c>
      <c r="AR131" s="141" t="s">
        <v>83</v>
      </c>
      <c r="AT131" s="142" t="s">
        <v>77</v>
      </c>
      <c r="AU131" s="142" t="s">
        <v>83</v>
      </c>
      <c r="AY131" s="141" t="s">
        <v>173</v>
      </c>
      <c r="BK131" s="143">
        <f>SUM(BK132:BK142)</f>
        <v>0</v>
      </c>
    </row>
    <row r="132" spans="2:65" s="1" customFormat="1" ht="25.5" customHeight="1">
      <c r="B132" s="145"/>
      <c r="C132" s="146" t="s">
        <v>220</v>
      </c>
      <c r="D132" s="146" t="s">
        <v>174</v>
      </c>
      <c r="E132" s="147" t="s">
        <v>653</v>
      </c>
      <c r="F132" s="209" t="s">
        <v>654</v>
      </c>
      <c r="G132" s="209"/>
      <c r="H132" s="209"/>
      <c r="I132" s="209"/>
      <c r="J132" s="148" t="s">
        <v>209</v>
      </c>
      <c r="K132" s="149">
        <v>50</v>
      </c>
      <c r="L132" s="203"/>
      <c r="M132" s="203"/>
      <c r="N132" s="203">
        <f aca="true" t="shared" si="10" ref="N132:N142">ROUND(L132*K132,2)</f>
        <v>0</v>
      </c>
      <c r="O132" s="203"/>
      <c r="P132" s="203"/>
      <c r="Q132" s="203"/>
      <c r="R132" s="150"/>
      <c r="T132" s="151" t="s">
        <v>5</v>
      </c>
      <c r="U132" s="41" t="s">
        <v>43</v>
      </c>
      <c r="V132" s="152">
        <v>0.28</v>
      </c>
      <c r="W132" s="152">
        <f aca="true" t="shared" si="11" ref="W132:W142">V132*K132</f>
        <v>14.000000000000002</v>
      </c>
      <c r="X132" s="152">
        <v>0.00065674</v>
      </c>
      <c r="Y132" s="152">
        <f aca="true" t="shared" si="12" ref="Y132:Y142">X132*K132</f>
        <v>0.032837</v>
      </c>
      <c r="Z132" s="152">
        <v>0</v>
      </c>
      <c r="AA132" s="153">
        <f aca="true" t="shared" si="13" ref="AA132:AA142">Z132*K132</f>
        <v>0</v>
      </c>
      <c r="AR132" s="19" t="s">
        <v>178</v>
      </c>
      <c r="AT132" s="19" t="s">
        <v>174</v>
      </c>
      <c r="AU132" s="19" t="s">
        <v>89</v>
      </c>
      <c r="AY132" s="19" t="s">
        <v>173</v>
      </c>
      <c r="BE132" s="154">
        <f aca="true" t="shared" si="14" ref="BE132:BE142">IF(U132="základní",N132,0)</f>
        <v>0</v>
      </c>
      <c r="BF132" s="154">
        <f aca="true" t="shared" si="15" ref="BF132:BF142">IF(U132="snížená",N132,0)</f>
        <v>0</v>
      </c>
      <c r="BG132" s="154">
        <f aca="true" t="shared" si="16" ref="BG132:BG142">IF(U132="zákl. přenesená",N132,0)</f>
        <v>0</v>
      </c>
      <c r="BH132" s="154">
        <f aca="true" t="shared" si="17" ref="BH132:BH142">IF(U132="sníž. přenesená",N132,0)</f>
        <v>0</v>
      </c>
      <c r="BI132" s="154">
        <f aca="true" t="shared" si="18" ref="BI132:BI142">IF(U132="nulová",N132,0)</f>
        <v>0</v>
      </c>
      <c r="BJ132" s="19" t="s">
        <v>83</v>
      </c>
      <c r="BK132" s="154">
        <f aca="true" t="shared" si="19" ref="BK132:BK142">ROUND(L132*K132,2)</f>
        <v>0</v>
      </c>
      <c r="BL132" s="19" t="s">
        <v>178</v>
      </c>
      <c r="BM132" s="19" t="s">
        <v>655</v>
      </c>
    </row>
    <row r="133" spans="2:65" s="1" customFormat="1" ht="25.5" customHeight="1">
      <c r="B133" s="145"/>
      <c r="C133" s="146" t="s">
        <v>87</v>
      </c>
      <c r="D133" s="146" t="s">
        <v>174</v>
      </c>
      <c r="E133" s="147" t="s">
        <v>656</v>
      </c>
      <c r="F133" s="209" t="s">
        <v>657</v>
      </c>
      <c r="G133" s="209"/>
      <c r="H133" s="209"/>
      <c r="I133" s="209"/>
      <c r="J133" s="148" t="s">
        <v>257</v>
      </c>
      <c r="K133" s="149">
        <v>5</v>
      </c>
      <c r="L133" s="203"/>
      <c r="M133" s="203"/>
      <c r="N133" s="203">
        <f t="shared" si="10"/>
        <v>0</v>
      </c>
      <c r="O133" s="203"/>
      <c r="P133" s="203"/>
      <c r="Q133" s="203"/>
      <c r="R133" s="150"/>
      <c r="T133" s="151" t="s">
        <v>5</v>
      </c>
      <c r="U133" s="41" t="s">
        <v>43</v>
      </c>
      <c r="V133" s="152">
        <v>0.745</v>
      </c>
      <c r="W133" s="152">
        <f t="shared" si="11"/>
        <v>3.725</v>
      </c>
      <c r="X133" s="152">
        <v>5.75E-06</v>
      </c>
      <c r="Y133" s="152">
        <f t="shared" si="12"/>
        <v>2.875E-05</v>
      </c>
      <c r="Z133" s="152">
        <v>0</v>
      </c>
      <c r="AA133" s="153">
        <f t="shared" si="13"/>
        <v>0</v>
      </c>
      <c r="AR133" s="19" t="s">
        <v>178</v>
      </c>
      <c r="AT133" s="19" t="s">
        <v>174</v>
      </c>
      <c r="AU133" s="19" t="s">
        <v>89</v>
      </c>
      <c r="AY133" s="19" t="s">
        <v>173</v>
      </c>
      <c r="BE133" s="154">
        <f t="shared" si="14"/>
        <v>0</v>
      </c>
      <c r="BF133" s="154">
        <f t="shared" si="15"/>
        <v>0</v>
      </c>
      <c r="BG133" s="154">
        <f t="shared" si="16"/>
        <v>0</v>
      </c>
      <c r="BH133" s="154">
        <f t="shared" si="17"/>
        <v>0</v>
      </c>
      <c r="BI133" s="154">
        <f t="shared" si="18"/>
        <v>0</v>
      </c>
      <c r="BJ133" s="19" t="s">
        <v>83</v>
      </c>
      <c r="BK133" s="154">
        <f t="shared" si="19"/>
        <v>0</v>
      </c>
      <c r="BL133" s="19" t="s">
        <v>178</v>
      </c>
      <c r="BM133" s="19" t="s">
        <v>658</v>
      </c>
    </row>
    <row r="134" spans="2:65" s="1" customFormat="1" ht="16.5" customHeight="1">
      <c r="B134" s="145"/>
      <c r="C134" s="155" t="s">
        <v>227</v>
      </c>
      <c r="D134" s="155" t="s">
        <v>235</v>
      </c>
      <c r="E134" s="156" t="s">
        <v>659</v>
      </c>
      <c r="F134" s="210" t="s">
        <v>660</v>
      </c>
      <c r="G134" s="210"/>
      <c r="H134" s="210"/>
      <c r="I134" s="210"/>
      <c r="J134" s="157" t="s">
        <v>257</v>
      </c>
      <c r="K134" s="158">
        <v>5</v>
      </c>
      <c r="L134" s="208"/>
      <c r="M134" s="208"/>
      <c r="N134" s="208">
        <f t="shared" si="10"/>
        <v>0</v>
      </c>
      <c r="O134" s="203"/>
      <c r="P134" s="203"/>
      <c r="Q134" s="203"/>
      <c r="R134" s="150"/>
      <c r="T134" s="151" t="s">
        <v>5</v>
      </c>
      <c r="U134" s="41" t="s">
        <v>43</v>
      </c>
      <c r="V134" s="152">
        <v>0</v>
      </c>
      <c r="W134" s="152">
        <f t="shared" si="11"/>
        <v>0</v>
      </c>
      <c r="X134" s="152">
        <v>6E-05</v>
      </c>
      <c r="Y134" s="152">
        <f t="shared" si="12"/>
        <v>0.00030000000000000003</v>
      </c>
      <c r="Z134" s="152">
        <v>0</v>
      </c>
      <c r="AA134" s="153">
        <f t="shared" si="13"/>
        <v>0</v>
      </c>
      <c r="AR134" s="19" t="s">
        <v>202</v>
      </c>
      <c r="AT134" s="19" t="s">
        <v>235</v>
      </c>
      <c r="AU134" s="19" t="s">
        <v>89</v>
      </c>
      <c r="AY134" s="19" t="s">
        <v>173</v>
      </c>
      <c r="BE134" s="154">
        <f t="shared" si="14"/>
        <v>0</v>
      </c>
      <c r="BF134" s="154">
        <f t="shared" si="15"/>
        <v>0</v>
      </c>
      <c r="BG134" s="154">
        <f t="shared" si="16"/>
        <v>0</v>
      </c>
      <c r="BH134" s="154">
        <f t="shared" si="17"/>
        <v>0</v>
      </c>
      <c r="BI134" s="154">
        <f t="shared" si="18"/>
        <v>0</v>
      </c>
      <c r="BJ134" s="19" t="s">
        <v>83</v>
      </c>
      <c r="BK134" s="154">
        <f t="shared" si="19"/>
        <v>0</v>
      </c>
      <c r="BL134" s="19" t="s">
        <v>178</v>
      </c>
      <c r="BM134" s="19" t="s">
        <v>661</v>
      </c>
    </row>
    <row r="135" spans="2:65" s="1" customFormat="1" ht="25.5" customHeight="1">
      <c r="B135" s="145"/>
      <c r="C135" s="146" t="s">
        <v>11</v>
      </c>
      <c r="D135" s="146" t="s">
        <v>174</v>
      </c>
      <c r="E135" s="147" t="s">
        <v>662</v>
      </c>
      <c r="F135" s="209" t="s">
        <v>663</v>
      </c>
      <c r="G135" s="209"/>
      <c r="H135" s="209"/>
      <c r="I135" s="209"/>
      <c r="J135" s="148" t="s">
        <v>257</v>
      </c>
      <c r="K135" s="149">
        <v>11</v>
      </c>
      <c r="L135" s="203"/>
      <c r="M135" s="203"/>
      <c r="N135" s="203">
        <f t="shared" si="10"/>
        <v>0</v>
      </c>
      <c r="O135" s="203"/>
      <c r="P135" s="203"/>
      <c r="Q135" s="203"/>
      <c r="R135" s="150"/>
      <c r="T135" s="151" t="s">
        <v>5</v>
      </c>
      <c r="U135" s="41" t="s">
        <v>43</v>
      </c>
      <c r="V135" s="152">
        <v>5.024</v>
      </c>
      <c r="W135" s="152">
        <f t="shared" si="11"/>
        <v>55.264</v>
      </c>
      <c r="X135" s="152">
        <v>0.144942</v>
      </c>
      <c r="Y135" s="152">
        <f t="shared" si="12"/>
        <v>1.5943619999999998</v>
      </c>
      <c r="Z135" s="152">
        <v>0</v>
      </c>
      <c r="AA135" s="153">
        <f t="shared" si="13"/>
        <v>0</v>
      </c>
      <c r="AR135" s="19" t="s">
        <v>178</v>
      </c>
      <c r="AT135" s="19" t="s">
        <v>174</v>
      </c>
      <c r="AU135" s="19" t="s">
        <v>89</v>
      </c>
      <c r="AY135" s="19" t="s">
        <v>173</v>
      </c>
      <c r="BE135" s="154">
        <f t="shared" si="14"/>
        <v>0</v>
      </c>
      <c r="BF135" s="154">
        <f t="shared" si="15"/>
        <v>0</v>
      </c>
      <c r="BG135" s="154">
        <f t="shared" si="16"/>
        <v>0</v>
      </c>
      <c r="BH135" s="154">
        <f t="shared" si="17"/>
        <v>0</v>
      </c>
      <c r="BI135" s="154">
        <f t="shared" si="18"/>
        <v>0</v>
      </c>
      <c r="BJ135" s="19" t="s">
        <v>83</v>
      </c>
      <c r="BK135" s="154">
        <f t="shared" si="19"/>
        <v>0</v>
      </c>
      <c r="BL135" s="19" t="s">
        <v>178</v>
      </c>
      <c r="BM135" s="19" t="s">
        <v>664</v>
      </c>
    </row>
    <row r="136" spans="2:65" s="1" customFormat="1" ht="38.25" customHeight="1">
      <c r="B136" s="145"/>
      <c r="C136" s="155" t="s">
        <v>234</v>
      </c>
      <c r="D136" s="155" t="s">
        <v>235</v>
      </c>
      <c r="E136" s="156" t="s">
        <v>665</v>
      </c>
      <c r="F136" s="210" t="s">
        <v>666</v>
      </c>
      <c r="G136" s="210"/>
      <c r="H136" s="210"/>
      <c r="I136" s="210"/>
      <c r="J136" s="157" t="s">
        <v>257</v>
      </c>
      <c r="K136" s="158">
        <v>11.11</v>
      </c>
      <c r="L136" s="208"/>
      <c r="M136" s="208"/>
      <c r="N136" s="208">
        <f t="shared" si="10"/>
        <v>0</v>
      </c>
      <c r="O136" s="203"/>
      <c r="P136" s="203"/>
      <c r="Q136" s="203"/>
      <c r="R136" s="150"/>
      <c r="T136" s="151" t="s">
        <v>5</v>
      </c>
      <c r="U136" s="41" t="s">
        <v>43</v>
      </c>
      <c r="V136" s="152">
        <v>0</v>
      </c>
      <c r="W136" s="152">
        <f t="shared" si="11"/>
        <v>0</v>
      </c>
      <c r="X136" s="152">
        <v>0.097</v>
      </c>
      <c r="Y136" s="152">
        <f t="shared" si="12"/>
        <v>1.07767</v>
      </c>
      <c r="Z136" s="152">
        <v>0</v>
      </c>
      <c r="AA136" s="153">
        <f t="shared" si="13"/>
        <v>0</v>
      </c>
      <c r="AR136" s="19" t="s">
        <v>202</v>
      </c>
      <c r="AT136" s="19" t="s">
        <v>235</v>
      </c>
      <c r="AU136" s="19" t="s">
        <v>89</v>
      </c>
      <c r="AY136" s="19" t="s">
        <v>173</v>
      </c>
      <c r="BE136" s="154">
        <f t="shared" si="14"/>
        <v>0</v>
      </c>
      <c r="BF136" s="154">
        <f t="shared" si="15"/>
        <v>0</v>
      </c>
      <c r="BG136" s="154">
        <f t="shared" si="16"/>
        <v>0</v>
      </c>
      <c r="BH136" s="154">
        <f t="shared" si="17"/>
        <v>0</v>
      </c>
      <c r="BI136" s="154">
        <f t="shared" si="18"/>
        <v>0</v>
      </c>
      <c r="BJ136" s="19" t="s">
        <v>83</v>
      </c>
      <c r="BK136" s="154">
        <f t="shared" si="19"/>
        <v>0</v>
      </c>
      <c r="BL136" s="19" t="s">
        <v>178</v>
      </c>
      <c r="BM136" s="19" t="s">
        <v>667</v>
      </c>
    </row>
    <row r="137" spans="2:65" s="1" customFormat="1" ht="25.5" customHeight="1">
      <c r="B137" s="145"/>
      <c r="C137" s="155" t="s">
        <v>240</v>
      </c>
      <c r="D137" s="155" t="s">
        <v>235</v>
      </c>
      <c r="E137" s="156" t="s">
        <v>668</v>
      </c>
      <c r="F137" s="210" t="s">
        <v>669</v>
      </c>
      <c r="G137" s="210"/>
      <c r="H137" s="210"/>
      <c r="I137" s="210"/>
      <c r="J137" s="157" t="s">
        <v>257</v>
      </c>
      <c r="K137" s="158">
        <v>1.01</v>
      </c>
      <c r="L137" s="208"/>
      <c r="M137" s="208"/>
      <c r="N137" s="208">
        <f t="shared" si="10"/>
        <v>0</v>
      </c>
      <c r="O137" s="203"/>
      <c r="P137" s="203"/>
      <c r="Q137" s="203"/>
      <c r="R137" s="150"/>
      <c r="T137" s="151" t="s">
        <v>5</v>
      </c>
      <c r="U137" s="41" t="s">
        <v>43</v>
      </c>
      <c r="V137" s="152">
        <v>0</v>
      </c>
      <c r="W137" s="152">
        <f t="shared" si="11"/>
        <v>0</v>
      </c>
      <c r="X137" s="152">
        <v>0.058</v>
      </c>
      <c r="Y137" s="152">
        <f t="shared" si="12"/>
        <v>0.05858</v>
      </c>
      <c r="Z137" s="152">
        <v>0</v>
      </c>
      <c r="AA137" s="153">
        <f t="shared" si="13"/>
        <v>0</v>
      </c>
      <c r="AR137" s="19" t="s">
        <v>202</v>
      </c>
      <c r="AT137" s="19" t="s">
        <v>235</v>
      </c>
      <c r="AU137" s="19" t="s">
        <v>89</v>
      </c>
      <c r="AY137" s="19" t="s">
        <v>173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83</v>
      </c>
      <c r="BK137" s="154">
        <f t="shared" si="19"/>
        <v>0</v>
      </c>
      <c r="BL137" s="19" t="s">
        <v>178</v>
      </c>
      <c r="BM137" s="19" t="s">
        <v>670</v>
      </c>
    </row>
    <row r="138" spans="2:65" s="1" customFormat="1" ht="25.5" customHeight="1">
      <c r="B138" s="145"/>
      <c r="C138" s="155" t="s">
        <v>97</v>
      </c>
      <c r="D138" s="155" t="s">
        <v>235</v>
      </c>
      <c r="E138" s="156" t="s">
        <v>671</v>
      </c>
      <c r="F138" s="210" t="s">
        <v>672</v>
      </c>
      <c r="G138" s="210"/>
      <c r="H138" s="210"/>
      <c r="I138" s="210"/>
      <c r="J138" s="157" t="s">
        <v>257</v>
      </c>
      <c r="K138" s="158">
        <v>10.1</v>
      </c>
      <c r="L138" s="208"/>
      <c r="M138" s="208"/>
      <c r="N138" s="208">
        <f t="shared" si="10"/>
        <v>0</v>
      </c>
      <c r="O138" s="203"/>
      <c r="P138" s="203"/>
      <c r="Q138" s="203"/>
      <c r="R138" s="150"/>
      <c r="T138" s="151" t="s">
        <v>5</v>
      </c>
      <c r="U138" s="41" t="s">
        <v>43</v>
      </c>
      <c r="V138" s="152">
        <v>0</v>
      </c>
      <c r="W138" s="152">
        <f t="shared" si="11"/>
        <v>0</v>
      </c>
      <c r="X138" s="152">
        <v>0.04</v>
      </c>
      <c r="Y138" s="152">
        <f t="shared" si="12"/>
        <v>0.40399999999999997</v>
      </c>
      <c r="Z138" s="152">
        <v>0</v>
      </c>
      <c r="AA138" s="153">
        <f t="shared" si="13"/>
        <v>0</v>
      </c>
      <c r="AR138" s="19" t="s">
        <v>202</v>
      </c>
      <c r="AT138" s="19" t="s">
        <v>235</v>
      </c>
      <c r="AU138" s="19" t="s">
        <v>89</v>
      </c>
      <c r="AY138" s="19" t="s">
        <v>173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178</v>
      </c>
      <c r="BM138" s="19" t="s">
        <v>673</v>
      </c>
    </row>
    <row r="139" spans="2:65" s="1" customFormat="1" ht="25.5" customHeight="1">
      <c r="B139" s="145"/>
      <c r="C139" s="155" t="s">
        <v>247</v>
      </c>
      <c r="D139" s="155" t="s">
        <v>235</v>
      </c>
      <c r="E139" s="156" t="s">
        <v>674</v>
      </c>
      <c r="F139" s="210" t="s">
        <v>675</v>
      </c>
      <c r="G139" s="210"/>
      <c r="H139" s="210"/>
      <c r="I139" s="210"/>
      <c r="J139" s="157" t="s">
        <v>257</v>
      </c>
      <c r="K139" s="158">
        <v>1.01</v>
      </c>
      <c r="L139" s="208"/>
      <c r="M139" s="208"/>
      <c r="N139" s="208">
        <f t="shared" si="10"/>
        <v>0</v>
      </c>
      <c r="O139" s="203"/>
      <c r="P139" s="203"/>
      <c r="Q139" s="203"/>
      <c r="R139" s="150"/>
      <c r="T139" s="151" t="s">
        <v>5</v>
      </c>
      <c r="U139" s="41" t="s">
        <v>43</v>
      </c>
      <c r="V139" s="152">
        <v>0</v>
      </c>
      <c r="W139" s="152">
        <f t="shared" si="11"/>
        <v>0</v>
      </c>
      <c r="X139" s="152">
        <v>0.111</v>
      </c>
      <c r="Y139" s="152">
        <f t="shared" si="12"/>
        <v>0.11211</v>
      </c>
      <c r="Z139" s="152">
        <v>0</v>
      </c>
      <c r="AA139" s="153">
        <f t="shared" si="13"/>
        <v>0</v>
      </c>
      <c r="AR139" s="19" t="s">
        <v>202</v>
      </c>
      <c r="AT139" s="19" t="s">
        <v>235</v>
      </c>
      <c r="AU139" s="19" t="s">
        <v>89</v>
      </c>
      <c r="AY139" s="19" t="s">
        <v>173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178</v>
      </c>
      <c r="BM139" s="19" t="s">
        <v>676</v>
      </c>
    </row>
    <row r="140" spans="2:65" s="1" customFormat="1" ht="38.25" customHeight="1">
      <c r="B140" s="145"/>
      <c r="C140" s="155" t="s">
        <v>251</v>
      </c>
      <c r="D140" s="155" t="s">
        <v>235</v>
      </c>
      <c r="E140" s="156" t="s">
        <v>677</v>
      </c>
      <c r="F140" s="210" t="s">
        <v>678</v>
      </c>
      <c r="G140" s="210"/>
      <c r="H140" s="210"/>
      <c r="I140" s="210"/>
      <c r="J140" s="157" t="s">
        <v>257</v>
      </c>
      <c r="K140" s="158">
        <v>11.11</v>
      </c>
      <c r="L140" s="208"/>
      <c r="M140" s="208"/>
      <c r="N140" s="208">
        <f t="shared" si="10"/>
        <v>0</v>
      </c>
      <c r="O140" s="203"/>
      <c r="P140" s="203"/>
      <c r="Q140" s="203"/>
      <c r="R140" s="150"/>
      <c r="T140" s="151" t="s">
        <v>5</v>
      </c>
      <c r="U140" s="41" t="s">
        <v>43</v>
      </c>
      <c r="V140" s="152">
        <v>0</v>
      </c>
      <c r="W140" s="152">
        <f t="shared" si="11"/>
        <v>0</v>
      </c>
      <c r="X140" s="152">
        <v>0.027</v>
      </c>
      <c r="Y140" s="152">
        <f t="shared" si="12"/>
        <v>0.29996999999999996</v>
      </c>
      <c r="Z140" s="152">
        <v>0</v>
      </c>
      <c r="AA140" s="153">
        <f t="shared" si="13"/>
        <v>0</v>
      </c>
      <c r="AR140" s="19" t="s">
        <v>202</v>
      </c>
      <c r="AT140" s="19" t="s">
        <v>235</v>
      </c>
      <c r="AU140" s="19" t="s">
        <v>89</v>
      </c>
      <c r="AY140" s="19" t="s">
        <v>173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178</v>
      </c>
      <c r="BM140" s="19" t="s">
        <v>679</v>
      </c>
    </row>
    <row r="141" spans="2:65" s="1" customFormat="1" ht="16.5" customHeight="1">
      <c r="B141" s="145"/>
      <c r="C141" s="155" t="s">
        <v>10</v>
      </c>
      <c r="D141" s="155" t="s">
        <v>235</v>
      </c>
      <c r="E141" s="156" t="s">
        <v>680</v>
      </c>
      <c r="F141" s="210" t="s">
        <v>681</v>
      </c>
      <c r="G141" s="210"/>
      <c r="H141" s="210"/>
      <c r="I141" s="210"/>
      <c r="J141" s="157" t="s">
        <v>257</v>
      </c>
      <c r="K141" s="158">
        <v>2</v>
      </c>
      <c r="L141" s="208"/>
      <c r="M141" s="208"/>
      <c r="N141" s="208">
        <f t="shared" si="10"/>
        <v>0</v>
      </c>
      <c r="O141" s="203"/>
      <c r="P141" s="203"/>
      <c r="Q141" s="203"/>
      <c r="R141" s="150"/>
      <c r="T141" s="151" t="s">
        <v>5</v>
      </c>
      <c r="U141" s="41" t="s">
        <v>43</v>
      </c>
      <c r="V141" s="152">
        <v>0</v>
      </c>
      <c r="W141" s="152">
        <f t="shared" si="11"/>
        <v>0</v>
      </c>
      <c r="X141" s="152">
        <v>0.058</v>
      </c>
      <c r="Y141" s="152">
        <f t="shared" si="12"/>
        <v>0.116</v>
      </c>
      <c r="Z141" s="152">
        <v>0</v>
      </c>
      <c r="AA141" s="153">
        <f t="shared" si="13"/>
        <v>0</v>
      </c>
      <c r="AR141" s="19" t="s">
        <v>202</v>
      </c>
      <c r="AT141" s="19" t="s">
        <v>235</v>
      </c>
      <c r="AU141" s="19" t="s">
        <v>89</v>
      </c>
      <c r="AY141" s="19" t="s">
        <v>173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178</v>
      </c>
      <c r="BM141" s="19" t="s">
        <v>682</v>
      </c>
    </row>
    <row r="142" spans="2:65" s="1" customFormat="1" ht="16.5" customHeight="1">
      <c r="B142" s="145"/>
      <c r="C142" s="155" t="s">
        <v>259</v>
      </c>
      <c r="D142" s="155" t="s">
        <v>235</v>
      </c>
      <c r="E142" s="156" t="s">
        <v>683</v>
      </c>
      <c r="F142" s="210" t="s">
        <v>684</v>
      </c>
      <c r="G142" s="210"/>
      <c r="H142" s="210"/>
      <c r="I142" s="210"/>
      <c r="J142" s="157" t="s">
        <v>257</v>
      </c>
      <c r="K142" s="158">
        <v>9</v>
      </c>
      <c r="L142" s="208"/>
      <c r="M142" s="208"/>
      <c r="N142" s="208">
        <f t="shared" si="10"/>
        <v>0</v>
      </c>
      <c r="O142" s="203"/>
      <c r="P142" s="203"/>
      <c r="Q142" s="203"/>
      <c r="R142" s="150"/>
      <c r="T142" s="151" t="s">
        <v>5</v>
      </c>
      <c r="U142" s="41" t="s">
        <v>43</v>
      </c>
      <c r="V142" s="152">
        <v>0</v>
      </c>
      <c r="W142" s="152">
        <f t="shared" si="11"/>
        <v>0</v>
      </c>
      <c r="X142" s="152">
        <v>0.058</v>
      </c>
      <c r="Y142" s="152">
        <f t="shared" si="12"/>
        <v>0.522</v>
      </c>
      <c r="Z142" s="152">
        <v>0</v>
      </c>
      <c r="AA142" s="153">
        <f t="shared" si="13"/>
        <v>0</v>
      </c>
      <c r="AR142" s="19" t="s">
        <v>202</v>
      </c>
      <c r="AT142" s="19" t="s">
        <v>235</v>
      </c>
      <c r="AU142" s="19" t="s">
        <v>89</v>
      </c>
      <c r="AY142" s="19" t="s">
        <v>173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178</v>
      </c>
      <c r="BM142" s="19" t="s">
        <v>685</v>
      </c>
    </row>
    <row r="143" spans="2:63" s="10" customFormat="1" ht="29.85" customHeight="1">
      <c r="B143" s="134"/>
      <c r="C143" s="135"/>
      <c r="D143" s="144" t="s">
        <v>152</v>
      </c>
      <c r="E143" s="144"/>
      <c r="F143" s="144"/>
      <c r="G143" s="144"/>
      <c r="H143" s="144"/>
      <c r="I143" s="144"/>
      <c r="J143" s="144"/>
      <c r="K143" s="144"/>
      <c r="L143" s="144"/>
      <c r="M143" s="144"/>
      <c r="N143" s="204">
        <f>BK143</f>
        <v>0</v>
      </c>
      <c r="O143" s="205"/>
      <c r="P143" s="205"/>
      <c r="Q143" s="205"/>
      <c r="R143" s="137"/>
      <c r="T143" s="138"/>
      <c r="U143" s="135"/>
      <c r="V143" s="135"/>
      <c r="W143" s="139">
        <f>W144</f>
        <v>37.468066</v>
      </c>
      <c r="X143" s="135"/>
      <c r="Y143" s="139">
        <f>Y144</f>
        <v>0</v>
      </c>
      <c r="Z143" s="135"/>
      <c r="AA143" s="140">
        <f>AA144</f>
        <v>0</v>
      </c>
      <c r="AR143" s="141" t="s">
        <v>83</v>
      </c>
      <c r="AT143" s="142" t="s">
        <v>77</v>
      </c>
      <c r="AU143" s="142" t="s">
        <v>83</v>
      </c>
      <c r="AY143" s="141" t="s">
        <v>173</v>
      </c>
      <c r="BK143" s="143">
        <f>BK144</f>
        <v>0</v>
      </c>
    </row>
    <row r="144" spans="2:65" s="1" customFormat="1" ht="25.5" customHeight="1">
      <c r="B144" s="145"/>
      <c r="C144" s="146" t="s">
        <v>111</v>
      </c>
      <c r="D144" s="146" t="s">
        <v>174</v>
      </c>
      <c r="E144" s="147" t="s">
        <v>542</v>
      </c>
      <c r="F144" s="209" t="s">
        <v>543</v>
      </c>
      <c r="G144" s="209"/>
      <c r="H144" s="209"/>
      <c r="I144" s="209"/>
      <c r="J144" s="148" t="s">
        <v>238</v>
      </c>
      <c r="K144" s="149">
        <v>94.378</v>
      </c>
      <c r="L144" s="203"/>
      <c r="M144" s="203"/>
      <c r="N144" s="203">
        <f>ROUND(L144*K144,2)</f>
        <v>0</v>
      </c>
      <c r="O144" s="203"/>
      <c r="P144" s="203"/>
      <c r="Q144" s="203"/>
      <c r="R144" s="150"/>
      <c r="T144" s="151" t="s">
        <v>5</v>
      </c>
      <c r="U144" s="159" t="s">
        <v>43</v>
      </c>
      <c r="V144" s="160">
        <v>0.397</v>
      </c>
      <c r="W144" s="160">
        <f>V144*K144</f>
        <v>37.468066</v>
      </c>
      <c r="X144" s="160">
        <v>0</v>
      </c>
      <c r="Y144" s="160">
        <f>X144*K144</f>
        <v>0</v>
      </c>
      <c r="Z144" s="160">
        <v>0</v>
      </c>
      <c r="AA144" s="161">
        <f>Z144*K144</f>
        <v>0</v>
      </c>
      <c r="AR144" s="19" t="s">
        <v>178</v>
      </c>
      <c r="AT144" s="19" t="s">
        <v>174</v>
      </c>
      <c r="AU144" s="19" t="s">
        <v>89</v>
      </c>
      <c r="AY144" s="19" t="s">
        <v>173</v>
      </c>
      <c r="BE144" s="154">
        <f>IF(U144="základní",N144,0)</f>
        <v>0</v>
      </c>
      <c r="BF144" s="154">
        <f>IF(U144="snížená",N144,0)</f>
        <v>0</v>
      </c>
      <c r="BG144" s="154">
        <f>IF(U144="zákl. přenesená",N144,0)</f>
        <v>0</v>
      </c>
      <c r="BH144" s="154">
        <f>IF(U144="sníž. přenesená",N144,0)</f>
        <v>0</v>
      </c>
      <c r="BI144" s="154">
        <f>IF(U144="nulová",N144,0)</f>
        <v>0</v>
      </c>
      <c r="BJ144" s="19" t="s">
        <v>83</v>
      </c>
      <c r="BK144" s="154">
        <f>ROUND(L144*K144,2)</f>
        <v>0</v>
      </c>
      <c r="BL144" s="19" t="s">
        <v>178</v>
      </c>
      <c r="BM144" s="19" t="s">
        <v>544</v>
      </c>
    </row>
    <row r="145" spans="2:18" s="1" customFormat="1" ht="6.9" customHeight="1">
      <c r="B145" s="56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8"/>
    </row>
  </sheetData>
  <mergeCells count="133">
    <mergeCell ref="F139:I139"/>
    <mergeCell ref="F138:I138"/>
    <mergeCell ref="F140:I140"/>
    <mergeCell ref="F141:I141"/>
    <mergeCell ref="F142:I142"/>
    <mergeCell ref="F144:I144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116:Q116"/>
    <mergeCell ref="N117:Q117"/>
    <mergeCell ref="N118:Q118"/>
    <mergeCell ref="L139:M139"/>
    <mergeCell ref="L138:M138"/>
    <mergeCell ref="L140:M140"/>
    <mergeCell ref="L141:M141"/>
    <mergeCell ref="L142:M142"/>
    <mergeCell ref="L144:M144"/>
    <mergeCell ref="N133:Q133"/>
    <mergeCell ref="N130:Q130"/>
    <mergeCell ref="N132:Q132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N142:Q142"/>
    <mergeCell ref="N144:Q144"/>
    <mergeCell ref="N129:Q129"/>
    <mergeCell ref="N131:Q131"/>
    <mergeCell ref="N143:Q143"/>
    <mergeCell ref="N124:Q124"/>
    <mergeCell ref="F119:I119"/>
    <mergeCell ref="F120:I120"/>
    <mergeCell ref="L119:M119"/>
    <mergeCell ref="N119:Q119"/>
    <mergeCell ref="L120:M120"/>
    <mergeCell ref="N120:Q120"/>
    <mergeCell ref="N121:Q121"/>
    <mergeCell ref="N122:Q122"/>
    <mergeCell ref="N123:Q123"/>
    <mergeCell ref="N125:Q125"/>
    <mergeCell ref="N126:Q126"/>
    <mergeCell ref="N127:Q127"/>
    <mergeCell ref="N128:Q128"/>
    <mergeCell ref="F121:I121"/>
    <mergeCell ref="F124:I124"/>
    <mergeCell ref="F123:I123"/>
    <mergeCell ref="F122:I122"/>
    <mergeCell ref="F125:I125"/>
    <mergeCell ref="F126:I126"/>
    <mergeCell ref="F127:I127"/>
    <mergeCell ref="F128:I128"/>
    <mergeCell ref="F130:I130"/>
    <mergeCell ref="F132:I132"/>
    <mergeCell ref="F133:I133"/>
    <mergeCell ref="F134:I134"/>
    <mergeCell ref="F135:I135"/>
    <mergeCell ref="F136:I136"/>
    <mergeCell ref="F137:I137"/>
    <mergeCell ref="L121:M121"/>
    <mergeCell ref="L126:M126"/>
    <mergeCell ref="L122:M122"/>
    <mergeCell ref="L123:M123"/>
    <mergeCell ref="L124:M124"/>
    <mergeCell ref="L125:M125"/>
    <mergeCell ref="L127:M127"/>
    <mergeCell ref="L128:M128"/>
    <mergeCell ref="L130:M130"/>
    <mergeCell ref="L132:M132"/>
    <mergeCell ref="L133:M133"/>
    <mergeCell ref="L134:M134"/>
    <mergeCell ref="L135:M135"/>
    <mergeCell ref="L136:M136"/>
    <mergeCell ref="L137:M137"/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</mergeCells>
  <hyperlinks>
    <hyperlink ref="F1:G1" location="C2" display="1) Krycí list rozpočtu"/>
    <hyperlink ref="H1:K1" location="C87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68"/>
  <sheetViews>
    <sheetView showGridLines="0" workbookViewId="0" topLeftCell="A1">
      <pane ySplit="1" topLeftCell="A2" activePane="bottomLeft" state="frozen"/>
      <selection pane="bottomLeft" activeCell="AG163" sqref="AG16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102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134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686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687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N94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ROUND((SUM(BE94:BE95)+SUM(BE114:BE167)),2)</f>
        <v>0</v>
      </c>
      <c r="I33" s="214"/>
      <c r="J33" s="214"/>
      <c r="K33" s="33"/>
      <c r="L33" s="33"/>
      <c r="M33" s="229">
        <f>ROUND(ROUND((SUM(BE94:BE95)+SUM(BE114:BE167)),2)*F33,2)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ROUND((SUM(BF94:BF95)+SUM(BF114:BF167)),2)</f>
        <v>0</v>
      </c>
      <c r="I34" s="214"/>
      <c r="J34" s="214"/>
      <c r="K34" s="33"/>
      <c r="L34" s="33"/>
      <c r="M34" s="229">
        <f>ROUND(ROUND((SUM(BF94:BF95)+SUM(BF114:BF167)),2)*F34,2)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ROUND((SUM(BG94:BG95)+SUM(BG114:BG167)),2)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ROUND((SUM(BH94:BH95)+SUM(BH114:BH167)),2)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ROUND((SUM(BI94:BI95)+SUM(BI114:BI167)),2)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134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42 - SO 402 - Veřejné osvětlení - přechody - 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ing. Hrabal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N114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156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N115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157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N116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688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N130</f>
        <v>0</v>
      </c>
      <c r="O92" s="164"/>
      <c r="P92" s="164"/>
      <c r="Q92" s="164"/>
      <c r="R92" s="124"/>
    </row>
    <row r="93" spans="2:18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21" s="1" customFormat="1" ht="29.25" customHeight="1">
      <c r="B94" s="32"/>
      <c r="C94" s="117" t="s">
        <v>158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25">
        <v>0</v>
      </c>
      <c r="O94" s="226"/>
      <c r="P94" s="226"/>
      <c r="Q94" s="226"/>
      <c r="R94" s="34"/>
      <c r="T94" s="125"/>
      <c r="U94" s="126" t="s">
        <v>42</v>
      </c>
    </row>
    <row r="95" spans="2:18" s="1" customFormat="1" ht="18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18" s="1" customFormat="1" ht="29.25" customHeight="1">
      <c r="B96" s="32"/>
      <c r="C96" s="108" t="s">
        <v>126</v>
      </c>
      <c r="D96" s="109"/>
      <c r="E96" s="109"/>
      <c r="F96" s="109"/>
      <c r="G96" s="109"/>
      <c r="H96" s="109"/>
      <c r="I96" s="109"/>
      <c r="J96" s="109"/>
      <c r="K96" s="109"/>
      <c r="L96" s="169">
        <f>ROUND(SUM(N89+N94),2)</f>
        <v>0</v>
      </c>
      <c r="M96" s="169"/>
      <c r="N96" s="169"/>
      <c r="O96" s="169"/>
      <c r="P96" s="169"/>
      <c r="Q96" s="169"/>
      <c r="R96" s="34"/>
    </row>
    <row r="97" spans="2:18" s="1" customFormat="1" ht="6.9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/>
    </row>
    <row r="101" spans="2:18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2" spans="2:18" s="1" customFormat="1" ht="36.9" customHeight="1">
      <c r="B102" s="32"/>
      <c r="C102" s="180" t="s">
        <v>159</v>
      </c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34"/>
    </row>
    <row r="103" spans="2:18" s="1" customFormat="1" ht="6.9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30" customHeight="1">
      <c r="B104" s="32"/>
      <c r="C104" s="29" t="s">
        <v>17</v>
      </c>
      <c r="D104" s="33"/>
      <c r="E104" s="33"/>
      <c r="F104" s="212" t="str">
        <f>F6</f>
        <v>Smíšená stezka a chodníky - etapa II - Chodníky a nástupiště</v>
      </c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33"/>
      <c r="R104" s="34"/>
    </row>
    <row r="105" spans="2:18" ht="30" customHeight="1">
      <c r="B105" s="23"/>
      <c r="C105" s="29" t="s">
        <v>133</v>
      </c>
      <c r="D105" s="25"/>
      <c r="E105" s="25"/>
      <c r="F105" s="212" t="s">
        <v>134</v>
      </c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25"/>
      <c r="R105" s="24"/>
    </row>
    <row r="106" spans="2:18" s="1" customFormat="1" ht="36.9" customHeight="1">
      <c r="B106" s="32"/>
      <c r="C106" s="66" t="s">
        <v>135</v>
      </c>
      <c r="D106" s="33"/>
      <c r="E106" s="33"/>
      <c r="F106" s="182" t="str">
        <f>F8</f>
        <v>42 - SO 402 - Veřejné osvětlení - přechody - uznatelné náklady</v>
      </c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33"/>
      <c r="R106" s="34"/>
    </row>
    <row r="107" spans="2:18" s="1" customFormat="1" ht="6.9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18" customHeight="1">
      <c r="B108" s="32"/>
      <c r="C108" s="29" t="s">
        <v>21</v>
      </c>
      <c r="D108" s="33"/>
      <c r="E108" s="33"/>
      <c r="F108" s="27" t="str">
        <f>F10</f>
        <v>Lomnice</v>
      </c>
      <c r="G108" s="33"/>
      <c r="H108" s="33"/>
      <c r="I108" s="33"/>
      <c r="J108" s="33"/>
      <c r="K108" s="29" t="s">
        <v>23</v>
      </c>
      <c r="L108" s="33"/>
      <c r="M108" s="215" t="str">
        <f>IF(O10="","",O10)</f>
        <v>1. 7. 2018</v>
      </c>
      <c r="N108" s="215"/>
      <c r="O108" s="215"/>
      <c r="P108" s="215"/>
      <c r="Q108" s="33"/>
      <c r="R108" s="34"/>
    </row>
    <row r="109" spans="2:18" s="1" customFormat="1" ht="6.9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13.2">
      <c r="B110" s="32"/>
      <c r="C110" s="29" t="s">
        <v>25</v>
      </c>
      <c r="D110" s="33"/>
      <c r="E110" s="33"/>
      <c r="F110" s="27" t="str">
        <f>E13</f>
        <v>obec Lomnice</v>
      </c>
      <c r="G110" s="33"/>
      <c r="H110" s="33"/>
      <c r="I110" s="33"/>
      <c r="J110" s="33"/>
      <c r="K110" s="29" t="s">
        <v>31</v>
      </c>
      <c r="L110" s="33"/>
      <c r="M110" s="198" t="str">
        <f>E19</f>
        <v>ATELIS - ateliér liniových staveb</v>
      </c>
      <c r="N110" s="198"/>
      <c r="O110" s="198"/>
      <c r="P110" s="198"/>
      <c r="Q110" s="198"/>
      <c r="R110" s="34"/>
    </row>
    <row r="111" spans="2:18" s="1" customFormat="1" ht="14.4" customHeight="1">
      <c r="B111" s="32"/>
      <c r="C111" s="29" t="s">
        <v>29</v>
      </c>
      <c r="D111" s="33"/>
      <c r="E111" s="33"/>
      <c r="F111" s="27" t="str">
        <f>IF(E16="","",E16)</f>
        <v xml:space="preserve"> </v>
      </c>
      <c r="G111" s="33"/>
      <c r="H111" s="33"/>
      <c r="I111" s="33"/>
      <c r="J111" s="33"/>
      <c r="K111" s="29" t="s">
        <v>36</v>
      </c>
      <c r="L111" s="33"/>
      <c r="M111" s="198" t="str">
        <f>E22</f>
        <v>ing. Hrabal</v>
      </c>
      <c r="N111" s="198"/>
      <c r="O111" s="198"/>
      <c r="P111" s="198"/>
      <c r="Q111" s="198"/>
      <c r="R111" s="34"/>
    </row>
    <row r="112" spans="2:18" s="1" customFormat="1" ht="10.3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27" s="9" customFormat="1" ht="29.25" customHeight="1">
      <c r="B113" s="127"/>
      <c r="C113" s="128" t="s">
        <v>160</v>
      </c>
      <c r="D113" s="129" t="s">
        <v>161</v>
      </c>
      <c r="E113" s="129" t="s">
        <v>60</v>
      </c>
      <c r="F113" s="222" t="s">
        <v>162</v>
      </c>
      <c r="G113" s="222"/>
      <c r="H113" s="222"/>
      <c r="I113" s="222"/>
      <c r="J113" s="129" t="s">
        <v>163</v>
      </c>
      <c r="K113" s="129" t="s">
        <v>164</v>
      </c>
      <c r="L113" s="222" t="s">
        <v>165</v>
      </c>
      <c r="M113" s="222"/>
      <c r="N113" s="222" t="s">
        <v>141</v>
      </c>
      <c r="O113" s="222"/>
      <c r="P113" s="222"/>
      <c r="Q113" s="223"/>
      <c r="R113" s="130"/>
      <c r="T113" s="73" t="s">
        <v>166</v>
      </c>
      <c r="U113" s="74" t="s">
        <v>42</v>
      </c>
      <c r="V113" s="74" t="s">
        <v>167</v>
      </c>
      <c r="W113" s="74" t="s">
        <v>168</v>
      </c>
      <c r="X113" s="74" t="s">
        <v>169</v>
      </c>
      <c r="Y113" s="74" t="s">
        <v>170</v>
      </c>
      <c r="Z113" s="74" t="s">
        <v>171</v>
      </c>
      <c r="AA113" s="75" t="s">
        <v>172</v>
      </c>
    </row>
    <row r="114" spans="2:63" s="1" customFormat="1" ht="29.25" customHeight="1">
      <c r="B114" s="32"/>
      <c r="C114" s="77" t="s">
        <v>137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216">
        <f>BK114</f>
        <v>0</v>
      </c>
      <c r="O114" s="217"/>
      <c r="P114" s="217"/>
      <c r="Q114" s="217"/>
      <c r="R114" s="34"/>
      <c r="T114" s="76"/>
      <c r="U114" s="48"/>
      <c r="V114" s="48"/>
      <c r="W114" s="131">
        <f>W115</f>
        <v>1701.0402000000001</v>
      </c>
      <c r="X114" s="48"/>
      <c r="Y114" s="131">
        <f>Y115</f>
        <v>24.9689296</v>
      </c>
      <c r="Z114" s="48"/>
      <c r="AA114" s="132">
        <f>AA115</f>
        <v>0</v>
      </c>
      <c r="AT114" s="19" t="s">
        <v>77</v>
      </c>
      <c r="AU114" s="19" t="s">
        <v>143</v>
      </c>
      <c r="BK114" s="133">
        <f>BK115</f>
        <v>0</v>
      </c>
    </row>
    <row r="115" spans="2:63" s="10" customFormat="1" ht="37.35" customHeight="1">
      <c r="B115" s="134"/>
      <c r="C115" s="135"/>
      <c r="D115" s="136" t="s">
        <v>156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18">
        <f>BK115</f>
        <v>0</v>
      </c>
      <c r="O115" s="219"/>
      <c r="P115" s="219"/>
      <c r="Q115" s="219"/>
      <c r="R115" s="137"/>
      <c r="T115" s="138"/>
      <c r="U115" s="135"/>
      <c r="V115" s="135"/>
      <c r="W115" s="139">
        <f>W116+W130</f>
        <v>1701.0402000000001</v>
      </c>
      <c r="X115" s="135"/>
      <c r="Y115" s="139">
        <f>Y116+Y130</f>
        <v>24.9689296</v>
      </c>
      <c r="Z115" s="135"/>
      <c r="AA115" s="140">
        <f>AA116+AA130</f>
        <v>0</v>
      </c>
      <c r="AR115" s="141" t="s">
        <v>183</v>
      </c>
      <c r="AT115" s="142" t="s">
        <v>77</v>
      </c>
      <c r="AU115" s="142" t="s">
        <v>78</v>
      </c>
      <c r="AY115" s="141" t="s">
        <v>173</v>
      </c>
      <c r="BK115" s="143">
        <f>BK116+BK130</f>
        <v>0</v>
      </c>
    </row>
    <row r="116" spans="2:63" s="10" customFormat="1" ht="19.95" customHeight="1">
      <c r="B116" s="134"/>
      <c r="C116" s="135"/>
      <c r="D116" s="144" t="s">
        <v>157</v>
      </c>
      <c r="E116" s="144"/>
      <c r="F116" s="144"/>
      <c r="G116" s="144"/>
      <c r="H116" s="144"/>
      <c r="I116" s="144"/>
      <c r="J116" s="144"/>
      <c r="K116" s="144"/>
      <c r="L116" s="144"/>
      <c r="M116" s="144"/>
      <c r="N116" s="220">
        <f>BK116</f>
        <v>0</v>
      </c>
      <c r="O116" s="221"/>
      <c r="P116" s="221"/>
      <c r="Q116" s="221"/>
      <c r="R116" s="137"/>
      <c r="T116" s="138"/>
      <c r="U116" s="135"/>
      <c r="V116" s="135"/>
      <c r="W116" s="139">
        <f>SUM(W117:W129)</f>
        <v>119.70719999999999</v>
      </c>
      <c r="X116" s="135"/>
      <c r="Y116" s="139">
        <f>SUM(Y117:Y129)</f>
        <v>24.3645396</v>
      </c>
      <c r="Z116" s="135"/>
      <c r="AA116" s="140">
        <f>SUM(AA117:AA129)</f>
        <v>0</v>
      </c>
      <c r="AR116" s="141" t="s">
        <v>183</v>
      </c>
      <c r="AT116" s="142" t="s">
        <v>77</v>
      </c>
      <c r="AU116" s="142" t="s">
        <v>83</v>
      </c>
      <c r="AY116" s="141" t="s">
        <v>173</v>
      </c>
      <c r="BK116" s="143">
        <f>SUM(BK117:BK129)</f>
        <v>0</v>
      </c>
    </row>
    <row r="117" spans="2:65" s="1" customFormat="1" ht="25.5" customHeight="1">
      <c r="B117" s="145"/>
      <c r="C117" s="146" t="s">
        <v>83</v>
      </c>
      <c r="D117" s="146" t="s">
        <v>174</v>
      </c>
      <c r="E117" s="147" t="s">
        <v>689</v>
      </c>
      <c r="F117" s="209" t="s">
        <v>690</v>
      </c>
      <c r="G117" s="209"/>
      <c r="H117" s="209"/>
      <c r="I117" s="209"/>
      <c r="J117" s="148" t="s">
        <v>691</v>
      </c>
      <c r="K117" s="149">
        <v>0.092</v>
      </c>
      <c r="L117" s="203"/>
      <c r="M117" s="203"/>
      <c r="N117" s="203">
        <f aca="true" t="shared" si="0" ref="N117:N129">ROUND(L117*K117,2)</f>
        <v>0</v>
      </c>
      <c r="O117" s="203"/>
      <c r="P117" s="203"/>
      <c r="Q117" s="203"/>
      <c r="R117" s="150"/>
      <c r="T117" s="151" t="s">
        <v>5</v>
      </c>
      <c r="U117" s="41" t="s">
        <v>43</v>
      </c>
      <c r="V117" s="152">
        <v>4.1</v>
      </c>
      <c r="W117" s="152">
        <f aca="true" t="shared" si="1" ref="W117:W129">V117*K117</f>
        <v>0.3772</v>
      </c>
      <c r="X117" s="152">
        <v>0.0088</v>
      </c>
      <c r="Y117" s="152">
        <f aca="true" t="shared" si="2" ref="Y117:Y129">X117*K117</f>
        <v>0.0008096000000000001</v>
      </c>
      <c r="Z117" s="152">
        <v>0</v>
      </c>
      <c r="AA117" s="153">
        <f aca="true" t="shared" si="3" ref="AA117:AA129">Z117*K117</f>
        <v>0</v>
      </c>
      <c r="AR117" s="19" t="s">
        <v>421</v>
      </c>
      <c r="AT117" s="19" t="s">
        <v>174</v>
      </c>
      <c r="AU117" s="19" t="s">
        <v>89</v>
      </c>
      <c r="AY117" s="19" t="s">
        <v>173</v>
      </c>
      <c r="BE117" s="154">
        <f aca="true" t="shared" si="4" ref="BE117:BE129">IF(U117="základní",N117,0)</f>
        <v>0</v>
      </c>
      <c r="BF117" s="154">
        <f aca="true" t="shared" si="5" ref="BF117:BF129">IF(U117="snížená",N117,0)</f>
        <v>0</v>
      </c>
      <c r="BG117" s="154">
        <f aca="true" t="shared" si="6" ref="BG117:BG129">IF(U117="zákl. přenesená",N117,0)</f>
        <v>0</v>
      </c>
      <c r="BH117" s="154">
        <f aca="true" t="shared" si="7" ref="BH117:BH129">IF(U117="sníž. přenesená",N117,0)</f>
        <v>0</v>
      </c>
      <c r="BI117" s="154">
        <f aca="true" t="shared" si="8" ref="BI117:BI129">IF(U117="nulová",N117,0)</f>
        <v>0</v>
      </c>
      <c r="BJ117" s="19" t="s">
        <v>83</v>
      </c>
      <c r="BK117" s="154">
        <f aca="true" t="shared" si="9" ref="BK117:BK129">ROUND(L117*K117,2)</f>
        <v>0</v>
      </c>
      <c r="BL117" s="19" t="s">
        <v>421</v>
      </c>
      <c r="BM117" s="19" t="s">
        <v>692</v>
      </c>
    </row>
    <row r="118" spans="2:65" s="1" customFormat="1" ht="25.5" customHeight="1">
      <c r="B118" s="145"/>
      <c r="C118" s="146" t="s">
        <v>89</v>
      </c>
      <c r="D118" s="146" t="s">
        <v>174</v>
      </c>
      <c r="E118" s="147" t="s">
        <v>693</v>
      </c>
      <c r="F118" s="209" t="s">
        <v>694</v>
      </c>
      <c r="G118" s="209"/>
      <c r="H118" s="209"/>
      <c r="I118" s="209"/>
      <c r="J118" s="148" t="s">
        <v>257</v>
      </c>
      <c r="K118" s="149">
        <v>4</v>
      </c>
      <c r="L118" s="203"/>
      <c r="M118" s="203"/>
      <c r="N118" s="203">
        <f t="shared" si="0"/>
        <v>0</v>
      </c>
      <c r="O118" s="203"/>
      <c r="P118" s="203"/>
      <c r="Q118" s="203"/>
      <c r="R118" s="150"/>
      <c r="T118" s="151" t="s">
        <v>5</v>
      </c>
      <c r="U118" s="41" t="s">
        <v>43</v>
      </c>
      <c r="V118" s="152">
        <v>3.214</v>
      </c>
      <c r="W118" s="152">
        <f t="shared" si="1"/>
        <v>12.856</v>
      </c>
      <c r="X118" s="152">
        <v>0</v>
      </c>
      <c r="Y118" s="152">
        <f t="shared" si="2"/>
        <v>0</v>
      </c>
      <c r="Z118" s="152">
        <v>0</v>
      </c>
      <c r="AA118" s="153">
        <f t="shared" si="3"/>
        <v>0</v>
      </c>
      <c r="AR118" s="19" t="s">
        <v>421</v>
      </c>
      <c r="AT118" s="19" t="s">
        <v>174</v>
      </c>
      <c r="AU118" s="19" t="s">
        <v>89</v>
      </c>
      <c r="AY118" s="19" t="s">
        <v>173</v>
      </c>
      <c r="BE118" s="154">
        <f t="shared" si="4"/>
        <v>0</v>
      </c>
      <c r="BF118" s="154">
        <f t="shared" si="5"/>
        <v>0</v>
      </c>
      <c r="BG118" s="154">
        <f t="shared" si="6"/>
        <v>0</v>
      </c>
      <c r="BH118" s="154">
        <f t="shared" si="7"/>
        <v>0</v>
      </c>
      <c r="BI118" s="154">
        <f t="shared" si="8"/>
        <v>0</v>
      </c>
      <c r="BJ118" s="19" t="s">
        <v>83</v>
      </c>
      <c r="BK118" s="154">
        <f t="shared" si="9"/>
        <v>0</v>
      </c>
      <c r="BL118" s="19" t="s">
        <v>421</v>
      </c>
      <c r="BM118" s="19" t="s">
        <v>695</v>
      </c>
    </row>
    <row r="119" spans="2:65" s="1" customFormat="1" ht="25.5" customHeight="1">
      <c r="B119" s="145"/>
      <c r="C119" s="146" t="s">
        <v>183</v>
      </c>
      <c r="D119" s="146" t="s">
        <v>174</v>
      </c>
      <c r="E119" s="147" t="s">
        <v>696</v>
      </c>
      <c r="F119" s="209" t="s">
        <v>697</v>
      </c>
      <c r="G119" s="209"/>
      <c r="H119" s="209"/>
      <c r="I119" s="209"/>
      <c r="J119" s="148" t="s">
        <v>698</v>
      </c>
      <c r="K119" s="149">
        <v>4</v>
      </c>
      <c r="L119" s="203"/>
      <c r="M119" s="203"/>
      <c r="N119" s="203">
        <f t="shared" si="0"/>
        <v>0</v>
      </c>
      <c r="O119" s="203"/>
      <c r="P119" s="203"/>
      <c r="Q119" s="203"/>
      <c r="R119" s="150"/>
      <c r="T119" s="151" t="s">
        <v>5</v>
      </c>
      <c r="U119" s="41" t="s">
        <v>43</v>
      </c>
      <c r="V119" s="152">
        <v>0.477</v>
      </c>
      <c r="W119" s="152">
        <f t="shared" si="1"/>
        <v>1.908</v>
      </c>
      <c r="X119" s="152">
        <v>2.25634</v>
      </c>
      <c r="Y119" s="152">
        <f t="shared" si="2"/>
        <v>9.02536</v>
      </c>
      <c r="Z119" s="152">
        <v>0</v>
      </c>
      <c r="AA119" s="153">
        <f t="shared" si="3"/>
        <v>0</v>
      </c>
      <c r="AR119" s="19" t="s">
        <v>421</v>
      </c>
      <c r="AT119" s="19" t="s">
        <v>174</v>
      </c>
      <c r="AU119" s="19" t="s">
        <v>89</v>
      </c>
      <c r="AY119" s="19" t="s">
        <v>173</v>
      </c>
      <c r="BE119" s="154">
        <f t="shared" si="4"/>
        <v>0</v>
      </c>
      <c r="BF119" s="154">
        <f t="shared" si="5"/>
        <v>0</v>
      </c>
      <c r="BG119" s="154">
        <f t="shared" si="6"/>
        <v>0</v>
      </c>
      <c r="BH119" s="154">
        <f t="shared" si="7"/>
        <v>0</v>
      </c>
      <c r="BI119" s="154">
        <f t="shared" si="8"/>
        <v>0</v>
      </c>
      <c r="BJ119" s="19" t="s">
        <v>83</v>
      </c>
      <c r="BK119" s="154">
        <f t="shared" si="9"/>
        <v>0</v>
      </c>
      <c r="BL119" s="19" t="s">
        <v>421</v>
      </c>
      <c r="BM119" s="19" t="s">
        <v>699</v>
      </c>
    </row>
    <row r="120" spans="2:65" s="1" customFormat="1" ht="38.25" customHeight="1">
      <c r="B120" s="145"/>
      <c r="C120" s="146" t="s">
        <v>178</v>
      </c>
      <c r="D120" s="146" t="s">
        <v>174</v>
      </c>
      <c r="E120" s="147" t="s">
        <v>700</v>
      </c>
      <c r="F120" s="209" t="s">
        <v>701</v>
      </c>
      <c r="G120" s="209"/>
      <c r="H120" s="209"/>
      <c r="I120" s="209"/>
      <c r="J120" s="148" t="s">
        <v>209</v>
      </c>
      <c r="K120" s="149">
        <v>75</v>
      </c>
      <c r="L120" s="203"/>
      <c r="M120" s="203"/>
      <c r="N120" s="203">
        <f t="shared" si="0"/>
        <v>0</v>
      </c>
      <c r="O120" s="203"/>
      <c r="P120" s="203"/>
      <c r="Q120" s="203"/>
      <c r="R120" s="150"/>
      <c r="T120" s="151" t="s">
        <v>5</v>
      </c>
      <c r="U120" s="41" t="s">
        <v>43</v>
      </c>
      <c r="V120" s="152">
        <v>0.863</v>
      </c>
      <c r="W120" s="152">
        <f t="shared" si="1"/>
        <v>64.725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R120" s="19" t="s">
        <v>421</v>
      </c>
      <c r="AT120" s="19" t="s">
        <v>174</v>
      </c>
      <c r="AU120" s="19" t="s">
        <v>89</v>
      </c>
      <c r="AY120" s="19" t="s">
        <v>173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9" t="s">
        <v>83</v>
      </c>
      <c r="BK120" s="154">
        <f t="shared" si="9"/>
        <v>0</v>
      </c>
      <c r="BL120" s="19" t="s">
        <v>421</v>
      </c>
      <c r="BM120" s="19" t="s">
        <v>702</v>
      </c>
    </row>
    <row r="121" spans="2:65" s="1" customFormat="1" ht="25.5" customHeight="1">
      <c r="B121" s="145"/>
      <c r="C121" s="146" t="s">
        <v>190</v>
      </c>
      <c r="D121" s="146" t="s">
        <v>174</v>
      </c>
      <c r="E121" s="147" t="s">
        <v>703</v>
      </c>
      <c r="F121" s="209" t="s">
        <v>704</v>
      </c>
      <c r="G121" s="209"/>
      <c r="H121" s="209"/>
      <c r="I121" s="209"/>
      <c r="J121" s="148" t="s">
        <v>257</v>
      </c>
      <c r="K121" s="149">
        <v>1</v>
      </c>
      <c r="L121" s="203"/>
      <c r="M121" s="203"/>
      <c r="N121" s="203">
        <f t="shared" si="0"/>
        <v>0</v>
      </c>
      <c r="O121" s="203"/>
      <c r="P121" s="203"/>
      <c r="Q121" s="203"/>
      <c r="R121" s="150"/>
      <c r="T121" s="151" t="s">
        <v>5</v>
      </c>
      <c r="U121" s="41" t="s">
        <v>43</v>
      </c>
      <c r="V121" s="152">
        <v>1.5</v>
      </c>
      <c r="W121" s="152">
        <f t="shared" si="1"/>
        <v>1.5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R121" s="19" t="s">
        <v>421</v>
      </c>
      <c r="AT121" s="19" t="s">
        <v>174</v>
      </c>
      <c r="AU121" s="19" t="s">
        <v>89</v>
      </c>
      <c r="AY121" s="19" t="s">
        <v>173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83</v>
      </c>
      <c r="BK121" s="154">
        <f t="shared" si="9"/>
        <v>0</v>
      </c>
      <c r="BL121" s="19" t="s">
        <v>421</v>
      </c>
      <c r="BM121" s="19" t="s">
        <v>705</v>
      </c>
    </row>
    <row r="122" spans="2:65" s="1" customFormat="1" ht="38.25" customHeight="1">
      <c r="B122" s="145"/>
      <c r="C122" s="146" t="s">
        <v>194</v>
      </c>
      <c r="D122" s="146" t="s">
        <v>174</v>
      </c>
      <c r="E122" s="147" t="s">
        <v>706</v>
      </c>
      <c r="F122" s="209" t="s">
        <v>707</v>
      </c>
      <c r="G122" s="209"/>
      <c r="H122" s="209"/>
      <c r="I122" s="209"/>
      <c r="J122" s="148" t="s">
        <v>209</v>
      </c>
      <c r="K122" s="149">
        <v>17</v>
      </c>
      <c r="L122" s="203"/>
      <c r="M122" s="203"/>
      <c r="N122" s="203">
        <f t="shared" si="0"/>
        <v>0</v>
      </c>
      <c r="O122" s="203"/>
      <c r="P122" s="203"/>
      <c r="Q122" s="203"/>
      <c r="R122" s="150"/>
      <c r="T122" s="151" t="s">
        <v>5</v>
      </c>
      <c r="U122" s="41" t="s">
        <v>43</v>
      </c>
      <c r="V122" s="152">
        <v>0.763</v>
      </c>
      <c r="W122" s="152">
        <f t="shared" si="1"/>
        <v>12.971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R122" s="19" t="s">
        <v>421</v>
      </c>
      <c r="AT122" s="19" t="s">
        <v>174</v>
      </c>
      <c r="AU122" s="19" t="s">
        <v>89</v>
      </c>
      <c r="AY122" s="19" t="s">
        <v>173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83</v>
      </c>
      <c r="BK122" s="154">
        <f t="shared" si="9"/>
        <v>0</v>
      </c>
      <c r="BL122" s="19" t="s">
        <v>421</v>
      </c>
      <c r="BM122" s="19" t="s">
        <v>708</v>
      </c>
    </row>
    <row r="123" spans="2:65" s="1" customFormat="1" ht="25.5" customHeight="1">
      <c r="B123" s="145"/>
      <c r="C123" s="155" t="s">
        <v>198</v>
      </c>
      <c r="D123" s="155" t="s">
        <v>235</v>
      </c>
      <c r="E123" s="156" t="s">
        <v>709</v>
      </c>
      <c r="F123" s="210" t="s">
        <v>710</v>
      </c>
      <c r="G123" s="210"/>
      <c r="H123" s="210"/>
      <c r="I123" s="210"/>
      <c r="J123" s="157" t="s">
        <v>209</v>
      </c>
      <c r="K123" s="158">
        <v>17</v>
      </c>
      <c r="L123" s="208"/>
      <c r="M123" s="208"/>
      <c r="N123" s="208">
        <f t="shared" si="0"/>
        <v>0</v>
      </c>
      <c r="O123" s="203"/>
      <c r="P123" s="203"/>
      <c r="Q123" s="203"/>
      <c r="R123" s="150"/>
      <c r="T123" s="151" t="s">
        <v>5</v>
      </c>
      <c r="U123" s="41" t="s">
        <v>43</v>
      </c>
      <c r="V123" s="152">
        <v>0</v>
      </c>
      <c r="W123" s="152">
        <f t="shared" si="1"/>
        <v>0</v>
      </c>
      <c r="X123" s="152">
        <v>0.00636</v>
      </c>
      <c r="Y123" s="152">
        <f t="shared" si="2"/>
        <v>0.10812000000000001</v>
      </c>
      <c r="Z123" s="152">
        <v>0</v>
      </c>
      <c r="AA123" s="153">
        <f t="shared" si="3"/>
        <v>0</v>
      </c>
      <c r="AR123" s="19" t="s">
        <v>564</v>
      </c>
      <c r="AT123" s="19" t="s">
        <v>235</v>
      </c>
      <c r="AU123" s="19" t="s">
        <v>89</v>
      </c>
      <c r="AY123" s="19" t="s">
        <v>173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83</v>
      </c>
      <c r="BK123" s="154">
        <f t="shared" si="9"/>
        <v>0</v>
      </c>
      <c r="BL123" s="19" t="s">
        <v>564</v>
      </c>
      <c r="BM123" s="19" t="s">
        <v>711</v>
      </c>
    </row>
    <row r="124" spans="2:65" s="1" customFormat="1" ht="38.25" customHeight="1">
      <c r="B124" s="145"/>
      <c r="C124" s="146" t="s">
        <v>202</v>
      </c>
      <c r="D124" s="146" t="s">
        <v>174</v>
      </c>
      <c r="E124" s="147" t="s">
        <v>712</v>
      </c>
      <c r="F124" s="209" t="s">
        <v>713</v>
      </c>
      <c r="G124" s="209"/>
      <c r="H124" s="209"/>
      <c r="I124" s="209"/>
      <c r="J124" s="148" t="s">
        <v>209</v>
      </c>
      <c r="K124" s="149">
        <v>75</v>
      </c>
      <c r="L124" s="203"/>
      <c r="M124" s="203"/>
      <c r="N124" s="203">
        <f t="shared" si="0"/>
        <v>0</v>
      </c>
      <c r="O124" s="203"/>
      <c r="P124" s="203"/>
      <c r="Q124" s="203"/>
      <c r="R124" s="150"/>
      <c r="T124" s="151" t="s">
        <v>5</v>
      </c>
      <c r="U124" s="41" t="s">
        <v>43</v>
      </c>
      <c r="V124" s="152">
        <v>0.073</v>
      </c>
      <c r="W124" s="152">
        <f t="shared" si="1"/>
        <v>5.475</v>
      </c>
      <c r="X124" s="152">
        <v>0.203</v>
      </c>
      <c r="Y124" s="152">
        <f t="shared" si="2"/>
        <v>15.225000000000001</v>
      </c>
      <c r="Z124" s="152">
        <v>0</v>
      </c>
      <c r="AA124" s="153">
        <f t="shared" si="3"/>
        <v>0</v>
      </c>
      <c r="AR124" s="19" t="s">
        <v>421</v>
      </c>
      <c r="AT124" s="19" t="s">
        <v>174</v>
      </c>
      <c r="AU124" s="19" t="s">
        <v>89</v>
      </c>
      <c r="AY124" s="19" t="s">
        <v>173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83</v>
      </c>
      <c r="BK124" s="154">
        <f t="shared" si="9"/>
        <v>0</v>
      </c>
      <c r="BL124" s="19" t="s">
        <v>421</v>
      </c>
      <c r="BM124" s="19" t="s">
        <v>714</v>
      </c>
    </row>
    <row r="125" spans="2:65" s="1" customFormat="1" ht="16.5" customHeight="1">
      <c r="B125" s="145"/>
      <c r="C125" s="146" t="s">
        <v>206</v>
      </c>
      <c r="D125" s="146" t="s">
        <v>174</v>
      </c>
      <c r="E125" s="147" t="s">
        <v>715</v>
      </c>
      <c r="F125" s="209" t="s">
        <v>716</v>
      </c>
      <c r="G125" s="209"/>
      <c r="H125" s="209"/>
      <c r="I125" s="209"/>
      <c r="J125" s="148" t="s">
        <v>209</v>
      </c>
      <c r="K125" s="149">
        <v>75</v>
      </c>
      <c r="L125" s="203"/>
      <c r="M125" s="203"/>
      <c r="N125" s="203">
        <f t="shared" si="0"/>
        <v>0</v>
      </c>
      <c r="O125" s="203"/>
      <c r="P125" s="203"/>
      <c r="Q125" s="203"/>
      <c r="R125" s="150"/>
      <c r="T125" s="151" t="s">
        <v>5</v>
      </c>
      <c r="U125" s="41" t="s">
        <v>43</v>
      </c>
      <c r="V125" s="152">
        <v>0.023</v>
      </c>
      <c r="W125" s="152">
        <f t="shared" si="1"/>
        <v>1.7249999999999999</v>
      </c>
      <c r="X125" s="152">
        <v>7E-05</v>
      </c>
      <c r="Y125" s="152">
        <f t="shared" si="2"/>
        <v>0.0052499999999999995</v>
      </c>
      <c r="Z125" s="152">
        <v>0</v>
      </c>
      <c r="AA125" s="153">
        <f t="shared" si="3"/>
        <v>0</v>
      </c>
      <c r="AR125" s="19" t="s">
        <v>421</v>
      </c>
      <c r="AT125" s="19" t="s">
        <v>174</v>
      </c>
      <c r="AU125" s="19" t="s">
        <v>89</v>
      </c>
      <c r="AY125" s="19" t="s">
        <v>173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83</v>
      </c>
      <c r="BK125" s="154">
        <f t="shared" si="9"/>
        <v>0</v>
      </c>
      <c r="BL125" s="19" t="s">
        <v>421</v>
      </c>
      <c r="BM125" s="19" t="s">
        <v>717</v>
      </c>
    </row>
    <row r="126" spans="2:65" s="1" customFormat="1" ht="25.5" customHeight="1">
      <c r="B126" s="145"/>
      <c r="C126" s="146" t="s">
        <v>211</v>
      </c>
      <c r="D126" s="146" t="s">
        <v>174</v>
      </c>
      <c r="E126" s="147" t="s">
        <v>718</v>
      </c>
      <c r="F126" s="209" t="s">
        <v>719</v>
      </c>
      <c r="G126" s="209"/>
      <c r="H126" s="209"/>
      <c r="I126" s="209"/>
      <c r="J126" s="148" t="s">
        <v>209</v>
      </c>
      <c r="K126" s="149">
        <v>75</v>
      </c>
      <c r="L126" s="203"/>
      <c r="M126" s="203"/>
      <c r="N126" s="203">
        <f t="shared" si="0"/>
        <v>0</v>
      </c>
      <c r="O126" s="203"/>
      <c r="P126" s="203"/>
      <c r="Q126" s="203"/>
      <c r="R126" s="150"/>
      <c r="T126" s="151" t="s">
        <v>5</v>
      </c>
      <c r="U126" s="41" t="s">
        <v>43</v>
      </c>
      <c r="V126" s="152">
        <v>0.236</v>
      </c>
      <c r="W126" s="152">
        <f t="shared" si="1"/>
        <v>17.7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R126" s="19" t="s">
        <v>421</v>
      </c>
      <c r="AT126" s="19" t="s">
        <v>174</v>
      </c>
      <c r="AU126" s="19" t="s">
        <v>89</v>
      </c>
      <c r="AY126" s="19" t="s">
        <v>173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83</v>
      </c>
      <c r="BK126" s="154">
        <f t="shared" si="9"/>
        <v>0</v>
      </c>
      <c r="BL126" s="19" t="s">
        <v>421</v>
      </c>
      <c r="BM126" s="19" t="s">
        <v>720</v>
      </c>
    </row>
    <row r="127" spans="2:65" s="1" customFormat="1" ht="25.5" customHeight="1">
      <c r="B127" s="145"/>
      <c r="C127" s="146" t="s">
        <v>216</v>
      </c>
      <c r="D127" s="146" t="s">
        <v>174</v>
      </c>
      <c r="E127" s="147" t="s">
        <v>721</v>
      </c>
      <c r="F127" s="209" t="s">
        <v>722</v>
      </c>
      <c r="G127" s="209"/>
      <c r="H127" s="209"/>
      <c r="I127" s="209"/>
      <c r="J127" s="148" t="s">
        <v>214</v>
      </c>
      <c r="K127" s="149">
        <v>5</v>
      </c>
      <c r="L127" s="203"/>
      <c r="M127" s="203"/>
      <c r="N127" s="203">
        <f t="shared" si="0"/>
        <v>0</v>
      </c>
      <c r="O127" s="203"/>
      <c r="P127" s="203"/>
      <c r="Q127" s="203"/>
      <c r="R127" s="150"/>
      <c r="T127" s="151" t="s">
        <v>5</v>
      </c>
      <c r="U127" s="41" t="s">
        <v>43</v>
      </c>
      <c r="V127" s="152">
        <v>0.094</v>
      </c>
      <c r="W127" s="152">
        <f t="shared" si="1"/>
        <v>0.47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R127" s="19" t="s">
        <v>421</v>
      </c>
      <c r="AT127" s="19" t="s">
        <v>174</v>
      </c>
      <c r="AU127" s="19" t="s">
        <v>89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421</v>
      </c>
      <c r="BM127" s="19" t="s">
        <v>723</v>
      </c>
    </row>
    <row r="128" spans="2:65" s="1" customFormat="1" ht="16.5" customHeight="1">
      <c r="B128" s="145"/>
      <c r="C128" s="146" t="s">
        <v>220</v>
      </c>
      <c r="D128" s="146" t="s">
        <v>174</v>
      </c>
      <c r="E128" s="147" t="s">
        <v>724</v>
      </c>
      <c r="F128" s="209" t="s">
        <v>725</v>
      </c>
      <c r="G128" s="209"/>
      <c r="H128" s="209"/>
      <c r="I128" s="209"/>
      <c r="J128" s="148" t="s">
        <v>726</v>
      </c>
      <c r="K128" s="149">
        <v>610.62</v>
      </c>
      <c r="L128" s="203"/>
      <c r="M128" s="203"/>
      <c r="N128" s="203">
        <f t="shared" si="0"/>
        <v>0</v>
      </c>
      <c r="O128" s="203"/>
      <c r="P128" s="203"/>
      <c r="Q128" s="203"/>
      <c r="R128" s="150"/>
      <c r="T128" s="151" t="s">
        <v>5</v>
      </c>
      <c r="U128" s="41" t="s">
        <v>43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R128" s="19" t="s">
        <v>421</v>
      </c>
      <c r="AT128" s="19" t="s">
        <v>174</v>
      </c>
      <c r="AU128" s="19" t="s">
        <v>89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421</v>
      </c>
      <c r="BM128" s="19" t="s">
        <v>727</v>
      </c>
    </row>
    <row r="129" spans="2:65" s="1" customFormat="1" ht="16.5" customHeight="1">
      <c r="B129" s="145"/>
      <c r="C129" s="146" t="s">
        <v>87</v>
      </c>
      <c r="D129" s="146" t="s">
        <v>174</v>
      </c>
      <c r="E129" s="147" t="s">
        <v>728</v>
      </c>
      <c r="F129" s="209" t="s">
        <v>725</v>
      </c>
      <c r="G129" s="209"/>
      <c r="H129" s="209"/>
      <c r="I129" s="209"/>
      <c r="J129" s="148" t="s">
        <v>726</v>
      </c>
      <c r="K129" s="149">
        <v>71.908</v>
      </c>
      <c r="L129" s="203"/>
      <c r="M129" s="203"/>
      <c r="N129" s="203">
        <f t="shared" si="0"/>
        <v>0</v>
      </c>
      <c r="O129" s="203"/>
      <c r="P129" s="203"/>
      <c r="Q129" s="203"/>
      <c r="R129" s="150"/>
      <c r="T129" s="151" t="s">
        <v>5</v>
      </c>
      <c r="U129" s="41" t="s">
        <v>43</v>
      </c>
      <c r="V129" s="152">
        <v>0</v>
      </c>
      <c r="W129" s="152">
        <f t="shared" si="1"/>
        <v>0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421</v>
      </c>
      <c r="AT129" s="19" t="s">
        <v>174</v>
      </c>
      <c r="AU129" s="19" t="s">
        <v>89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421</v>
      </c>
      <c r="BM129" s="19" t="s">
        <v>729</v>
      </c>
    </row>
    <row r="130" spans="2:63" s="10" customFormat="1" ht="29.85" customHeight="1">
      <c r="B130" s="134"/>
      <c r="C130" s="135"/>
      <c r="D130" s="144" t="s">
        <v>688</v>
      </c>
      <c r="E130" s="144"/>
      <c r="F130" s="144"/>
      <c r="G130" s="144"/>
      <c r="H130" s="144"/>
      <c r="I130" s="144"/>
      <c r="J130" s="144"/>
      <c r="K130" s="144"/>
      <c r="L130" s="144"/>
      <c r="M130" s="144"/>
      <c r="N130" s="204">
        <f>BK130</f>
        <v>0</v>
      </c>
      <c r="O130" s="205"/>
      <c r="P130" s="205"/>
      <c r="Q130" s="205"/>
      <c r="R130" s="137"/>
      <c r="T130" s="138"/>
      <c r="U130" s="135"/>
      <c r="V130" s="135"/>
      <c r="W130" s="139">
        <f>SUM(W131:W167)</f>
        <v>1581.333</v>
      </c>
      <c r="X130" s="135"/>
      <c r="Y130" s="139">
        <f>SUM(Y131:Y167)</f>
        <v>0.6043900000000001</v>
      </c>
      <c r="Z130" s="135"/>
      <c r="AA130" s="140">
        <f>SUM(AA131:AA167)</f>
        <v>0</v>
      </c>
      <c r="AR130" s="141" t="s">
        <v>183</v>
      </c>
      <c r="AT130" s="142" t="s">
        <v>77</v>
      </c>
      <c r="AU130" s="142" t="s">
        <v>83</v>
      </c>
      <c r="AY130" s="141" t="s">
        <v>173</v>
      </c>
      <c r="BK130" s="143">
        <f>SUM(BK131:BK167)</f>
        <v>0</v>
      </c>
    </row>
    <row r="131" spans="2:65" s="1" customFormat="1" ht="25.5" customHeight="1">
      <c r="B131" s="145"/>
      <c r="C131" s="146" t="s">
        <v>227</v>
      </c>
      <c r="D131" s="146" t="s">
        <v>174</v>
      </c>
      <c r="E131" s="147" t="s">
        <v>730</v>
      </c>
      <c r="F131" s="209" t="s">
        <v>731</v>
      </c>
      <c r="G131" s="209"/>
      <c r="H131" s="209"/>
      <c r="I131" s="209"/>
      <c r="J131" s="148" t="s">
        <v>257</v>
      </c>
      <c r="K131" s="149">
        <v>4</v>
      </c>
      <c r="L131" s="203"/>
      <c r="M131" s="203"/>
      <c r="N131" s="203">
        <f aca="true" t="shared" si="10" ref="N131:N167">ROUND(L131*K131,2)</f>
        <v>0</v>
      </c>
      <c r="O131" s="203"/>
      <c r="P131" s="203"/>
      <c r="Q131" s="203"/>
      <c r="R131" s="150"/>
      <c r="T131" s="151" t="s">
        <v>5</v>
      </c>
      <c r="U131" s="41" t="s">
        <v>43</v>
      </c>
      <c r="V131" s="152">
        <v>0.393</v>
      </c>
      <c r="W131" s="152">
        <f aca="true" t="shared" si="11" ref="W131:W167">V131*K131</f>
        <v>1.572</v>
      </c>
      <c r="X131" s="152">
        <v>0</v>
      </c>
      <c r="Y131" s="152">
        <f aca="true" t="shared" si="12" ref="Y131:Y167">X131*K131</f>
        <v>0</v>
      </c>
      <c r="Z131" s="152">
        <v>0</v>
      </c>
      <c r="AA131" s="153">
        <f aca="true" t="shared" si="13" ref="AA131:AA167">Z131*K131</f>
        <v>0</v>
      </c>
      <c r="AR131" s="19" t="s">
        <v>421</v>
      </c>
      <c r="AT131" s="19" t="s">
        <v>174</v>
      </c>
      <c r="AU131" s="19" t="s">
        <v>89</v>
      </c>
      <c r="AY131" s="19" t="s">
        <v>173</v>
      </c>
      <c r="BE131" s="154">
        <f aca="true" t="shared" si="14" ref="BE131:BE167">IF(U131="základní",N131,0)</f>
        <v>0</v>
      </c>
      <c r="BF131" s="154">
        <f aca="true" t="shared" si="15" ref="BF131:BF167">IF(U131="snížená",N131,0)</f>
        <v>0</v>
      </c>
      <c r="BG131" s="154">
        <f aca="true" t="shared" si="16" ref="BG131:BG167">IF(U131="zákl. přenesená",N131,0)</f>
        <v>0</v>
      </c>
      <c r="BH131" s="154">
        <f aca="true" t="shared" si="17" ref="BH131:BH167">IF(U131="sníž. přenesená",N131,0)</f>
        <v>0</v>
      </c>
      <c r="BI131" s="154">
        <f aca="true" t="shared" si="18" ref="BI131:BI167">IF(U131="nulová",N131,0)</f>
        <v>0</v>
      </c>
      <c r="BJ131" s="19" t="s">
        <v>83</v>
      </c>
      <c r="BK131" s="154">
        <f aca="true" t="shared" si="19" ref="BK131:BK167">ROUND(L131*K131,2)</f>
        <v>0</v>
      </c>
      <c r="BL131" s="19" t="s">
        <v>421</v>
      </c>
      <c r="BM131" s="19" t="s">
        <v>732</v>
      </c>
    </row>
    <row r="132" spans="2:65" s="1" customFormat="1" ht="25.5" customHeight="1">
      <c r="B132" s="145"/>
      <c r="C132" s="155" t="s">
        <v>11</v>
      </c>
      <c r="D132" s="155" t="s">
        <v>235</v>
      </c>
      <c r="E132" s="156" t="s">
        <v>733</v>
      </c>
      <c r="F132" s="210" t="s">
        <v>734</v>
      </c>
      <c r="G132" s="210"/>
      <c r="H132" s="210"/>
      <c r="I132" s="210"/>
      <c r="J132" s="157" t="s">
        <v>257</v>
      </c>
      <c r="K132" s="158">
        <v>4</v>
      </c>
      <c r="L132" s="208"/>
      <c r="M132" s="208"/>
      <c r="N132" s="208">
        <f t="shared" si="10"/>
        <v>0</v>
      </c>
      <c r="O132" s="203"/>
      <c r="P132" s="203"/>
      <c r="Q132" s="203"/>
      <c r="R132" s="150"/>
      <c r="T132" s="151" t="s">
        <v>5</v>
      </c>
      <c r="U132" s="41" t="s">
        <v>43</v>
      </c>
      <c r="V132" s="152">
        <v>0</v>
      </c>
      <c r="W132" s="152">
        <f t="shared" si="11"/>
        <v>0</v>
      </c>
      <c r="X132" s="152">
        <v>4E-05</v>
      </c>
      <c r="Y132" s="152">
        <f t="shared" si="12"/>
        <v>0.00016</v>
      </c>
      <c r="Z132" s="152">
        <v>0</v>
      </c>
      <c r="AA132" s="153">
        <f t="shared" si="13"/>
        <v>0</v>
      </c>
      <c r="AR132" s="19" t="s">
        <v>564</v>
      </c>
      <c r="AT132" s="19" t="s">
        <v>235</v>
      </c>
      <c r="AU132" s="19" t="s">
        <v>89</v>
      </c>
      <c r="AY132" s="19" t="s">
        <v>173</v>
      </c>
      <c r="BE132" s="154">
        <f t="shared" si="14"/>
        <v>0</v>
      </c>
      <c r="BF132" s="154">
        <f t="shared" si="15"/>
        <v>0</v>
      </c>
      <c r="BG132" s="154">
        <f t="shared" si="16"/>
        <v>0</v>
      </c>
      <c r="BH132" s="154">
        <f t="shared" si="17"/>
        <v>0</v>
      </c>
      <c r="BI132" s="154">
        <f t="shared" si="18"/>
        <v>0</v>
      </c>
      <c r="BJ132" s="19" t="s">
        <v>83</v>
      </c>
      <c r="BK132" s="154">
        <f t="shared" si="19"/>
        <v>0</v>
      </c>
      <c r="BL132" s="19" t="s">
        <v>564</v>
      </c>
      <c r="BM132" s="19" t="s">
        <v>735</v>
      </c>
    </row>
    <row r="133" spans="2:65" s="1" customFormat="1" ht="25.5" customHeight="1">
      <c r="B133" s="145"/>
      <c r="C133" s="146" t="s">
        <v>234</v>
      </c>
      <c r="D133" s="146" t="s">
        <v>174</v>
      </c>
      <c r="E133" s="147" t="s">
        <v>736</v>
      </c>
      <c r="F133" s="209" t="s">
        <v>737</v>
      </c>
      <c r="G133" s="209"/>
      <c r="H133" s="209"/>
      <c r="I133" s="209"/>
      <c r="J133" s="148" t="s">
        <v>257</v>
      </c>
      <c r="K133" s="149">
        <v>4</v>
      </c>
      <c r="L133" s="203"/>
      <c r="M133" s="203"/>
      <c r="N133" s="203">
        <f t="shared" si="10"/>
        <v>0</v>
      </c>
      <c r="O133" s="203"/>
      <c r="P133" s="203"/>
      <c r="Q133" s="203"/>
      <c r="R133" s="150"/>
      <c r="T133" s="151" t="s">
        <v>5</v>
      </c>
      <c r="U133" s="41" t="s">
        <v>43</v>
      </c>
      <c r="V133" s="152">
        <v>1.683</v>
      </c>
      <c r="W133" s="152">
        <f t="shared" si="11"/>
        <v>6.732</v>
      </c>
      <c r="X133" s="152">
        <v>0</v>
      </c>
      <c r="Y133" s="152">
        <f t="shared" si="12"/>
        <v>0</v>
      </c>
      <c r="Z133" s="152">
        <v>0</v>
      </c>
      <c r="AA133" s="153">
        <f t="shared" si="13"/>
        <v>0</v>
      </c>
      <c r="AR133" s="19" t="s">
        <v>421</v>
      </c>
      <c r="AT133" s="19" t="s">
        <v>174</v>
      </c>
      <c r="AU133" s="19" t="s">
        <v>89</v>
      </c>
      <c r="AY133" s="19" t="s">
        <v>173</v>
      </c>
      <c r="BE133" s="154">
        <f t="shared" si="14"/>
        <v>0</v>
      </c>
      <c r="BF133" s="154">
        <f t="shared" si="15"/>
        <v>0</v>
      </c>
      <c r="BG133" s="154">
        <f t="shared" si="16"/>
        <v>0</v>
      </c>
      <c r="BH133" s="154">
        <f t="shared" si="17"/>
        <v>0</v>
      </c>
      <c r="BI133" s="154">
        <f t="shared" si="18"/>
        <v>0</v>
      </c>
      <c r="BJ133" s="19" t="s">
        <v>83</v>
      </c>
      <c r="BK133" s="154">
        <f t="shared" si="19"/>
        <v>0</v>
      </c>
      <c r="BL133" s="19" t="s">
        <v>421</v>
      </c>
      <c r="BM133" s="19" t="s">
        <v>738</v>
      </c>
    </row>
    <row r="134" spans="2:65" s="1" customFormat="1" ht="16.5" customHeight="1">
      <c r="B134" s="145"/>
      <c r="C134" s="155" t="s">
        <v>240</v>
      </c>
      <c r="D134" s="155" t="s">
        <v>235</v>
      </c>
      <c r="E134" s="156" t="s">
        <v>739</v>
      </c>
      <c r="F134" s="210" t="s">
        <v>740</v>
      </c>
      <c r="G134" s="210"/>
      <c r="H134" s="210"/>
      <c r="I134" s="210"/>
      <c r="J134" s="157" t="s">
        <v>257</v>
      </c>
      <c r="K134" s="158">
        <v>2</v>
      </c>
      <c r="L134" s="208"/>
      <c r="M134" s="208"/>
      <c r="N134" s="208">
        <f t="shared" si="10"/>
        <v>0</v>
      </c>
      <c r="O134" s="203"/>
      <c r="P134" s="203"/>
      <c r="Q134" s="203"/>
      <c r="R134" s="150"/>
      <c r="T134" s="151" t="s">
        <v>5</v>
      </c>
      <c r="U134" s="41" t="s">
        <v>43</v>
      </c>
      <c r="V134" s="152">
        <v>0</v>
      </c>
      <c r="W134" s="152">
        <f t="shared" si="11"/>
        <v>0</v>
      </c>
      <c r="X134" s="152">
        <v>0.05</v>
      </c>
      <c r="Y134" s="152">
        <f t="shared" si="12"/>
        <v>0.1</v>
      </c>
      <c r="Z134" s="152">
        <v>0</v>
      </c>
      <c r="AA134" s="153">
        <f t="shared" si="13"/>
        <v>0</v>
      </c>
      <c r="AR134" s="19" t="s">
        <v>564</v>
      </c>
      <c r="AT134" s="19" t="s">
        <v>235</v>
      </c>
      <c r="AU134" s="19" t="s">
        <v>89</v>
      </c>
      <c r="AY134" s="19" t="s">
        <v>173</v>
      </c>
      <c r="BE134" s="154">
        <f t="shared" si="14"/>
        <v>0</v>
      </c>
      <c r="BF134" s="154">
        <f t="shared" si="15"/>
        <v>0</v>
      </c>
      <c r="BG134" s="154">
        <f t="shared" si="16"/>
        <v>0</v>
      </c>
      <c r="BH134" s="154">
        <f t="shared" si="17"/>
        <v>0</v>
      </c>
      <c r="BI134" s="154">
        <f t="shared" si="18"/>
        <v>0</v>
      </c>
      <c r="BJ134" s="19" t="s">
        <v>83</v>
      </c>
      <c r="BK134" s="154">
        <f t="shared" si="19"/>
        <v>0</v>
      </c>
      <c r="BL134" s="19" t="s">
        <v>564</v>
      </c>
      <c r="BM134" s="19" t="s">
        <v>741</v>
      </c>
    </row>
    <row r="135" spans="2:65" s="1" customFormat="1" ht="25.5" customHeight="1">
      <c r="B135" s="145"/>
      <c r="C135" s="155" t="s">
        <v>97</v>
      </c>
      <c r="D135" s="155" t="s">
        <v>235</v>
      </c>
      <c r="E135" s="156" t="s">
        <v>742</v>
      </c>
      <c r="F135" s="210" t="s">
        <v>743</v>
      </c>
      <c r="G135" s="210"/>
      <c r="H135" s="210"/>
      <c r="I135" s="210"/>
      <c r="J135" s="157" t="s">
        <v>257</v>
      </c>
      <c r="K135" s="158">
        <v>4</v>
      </c>
      <c r="L135" s="208"/>
      <c r="M135" s="208"/>
      <c r="N135" s="208">
        <f t="shared" si="10"/>
        <v>0</v>
      </c>
      <c r="O135" s="203"/>
      <c r="P135" s="203"/>
      <c r="Q135" s="203"/>
      <c r="R135" s="150"/>
      <c r="T135" s="151" t="s">
        <v>5</v>
      </c>
      <c r="U135" s="41" t="s">
        <v>43</v>
      </c>
      <c r="V135" s="152">
        <v>0</v>
      </c>
      <c r="W135" s="152">
        <f t="shared" si="11"/>
        <v>0</v>
      </c>
      <c r="X135" s="152">
        <v>0.062</v>
      </c>
      <c r="Y135" s="152">
        <f t="shared" si="12"/>
        <v>0.248</v>
      </c>
      <c r="Z135" s="152">
        <v>0</v>
      </c>
      <c r="AA135" s="153">
        <f t="shared" si="13"/>
        <v>0</v>
      </c>
      <c r="AR135" s="19" t="s">
        <v>564</v>
      </c>
      <c r="AT135" s="19" t="s">
        <v>235</v>
      </c>
      <c r="AU135" s="19" t="s">
        <v>89</v>
      </c>
      <c r="AY135" s="19" t="s">
        <v>173</v>
      </c>
      <c r="BE135" s="154">
        <f t="shared" si="14"/>
        <v>0</v>
      </c>
      <c r="BF135" s="154">
        <f t="shared" si="15"/>
        <v>0</v>
      </c>
      <c r="BG135" s="154">
        <f t="shared" si="16"/>
        <v>0</v>
      </c>
      <c r="BH135" s="154">
        <f t="shared" si="17"/>
        <v>0</v>
      </c>
      <c r="BI135" s="154">
        <f t="shared" si="18"/>
        <v>0</v>
      </c>
      <c r="BJ135" s="19" t="s">
        <v>83</v>
      </c>
      <c r="BK135" s="154">
        <f t="shared" si="19"/>
        <v>0</v>
      </c>
      <c r="BL135" s="19" t="s">
        <v>564</v>
      </c>
      <c r="BM135" s="19" t="s">
        <v>744</v>
      </c>
    </row>
    <row r="136" spans="2:65" s="1" customFormat="1" ht="25.5" customHeight="1">
      <c r="B136" s="145"/>
      <c r="C136" s="146" t="s">
        <v>247</v>
      </c>
      <c r="D136" s="146" t="s">
        <v>174</v>
      </c>
      <c r="E136" s="147" t="s">
        <v>745</v>
      </c>
      <c r="F136" s="209" t="s">
        <v>746</v>
      </c>
      <c r="G136" s="209"/>
      <c r="H136" s="209"/>
      <c r="I136" s="209"/>
      <c r="J136" s="148" t="s">
        <v>257</v>
      </c>
      <c r="K136" s="149">
        <v>4</v>
      </c>
      <c r="L136" s="203"/>
      <c r="M136" s="203"/>
      <c r="N136" s="203">
        <f t="shared" si="10"/>
        <v>0</v>
      </c>
      <c r="O136" s="203"/>
      <c r="P136" s="203"/>
      <c r="Q136" s="203"/>
      <c r="R136" s="150"/>
      <c r="T136" s="151" t="s">
        <v>5</v>
      </c>
      <c r="U136" s="41" t="s">
        <v>43</v>
      </c>
      <c r="V136" s="152">
        <v>2.3</v>
      </c>
      <c r="W136" s="152">
        <f t="shared" si="11"/>
        <v>9.2</v>
      </c>
      <c r="X136" s="152">
        <v>0</v>
      </c>
      <c r="Y136" s="152">
        <f t="shared" si="12"/>
        <v>0</v>
      </c>
      <c r="Z136" s="152">
        <v>0</v>
      </c>
      <c r="AA136" s="153">
        <f t="shared" si="13"/>
        <v>0</v>
      </c>
      <c r="AR136" s="19" t="s">
        <v>421</v>
      </c>
      <c r="AT136" s="19" t="s">
        <v>174</v>
      </c>
      <c r="AU136" s="19" t="s">
        <v>89</v>
      </c>
      <c r="AY136" s="19" t="s">
        <v>173</v>
      </c>
      <c r="BE136" s="154">
        <f t="shared" si="14"/>
        <v>0</v>
      </c>
      <c r="BF136" s="154">
        <f t="shared" si="15"/>
        <v>0</v>
      </c>
      <c r="BG136" s="154">
        <f t="shared" si="16"/>
        <v>0</v>
      </c>
      <c r="BH136" s="154">
        <f t="shared" si="17"/>
        <v>0</v>
      </c>
      <c r="BI136" s="154">
        <f t="shared" si="18"/>
        <v>0</v>
      </c>
      <c r="BJ136" s="19" t="s">
        <v>83</v>
      </c>
      <c r="BK136" s="154">
        <f t="shared" si="19"/>
        <v>0</v>
      </c>
      <c r="BL136" s="19" t="s">
        <v>421</v>
      </c>
      <c r="BM136" s="19" t="s">
        <v>747</v>
      </c>
    </row>
    <row r="137" spans="2:65" s="1" customFormat="1" ht="16.5" customHeight="1">
      <c r="B137" s="145"/>
      <c r="C137" s="155" t="s">
        <v>251</v>
      </c>
      <c r="D137" s="155" t="s">
        <v>235</v>
      </c>
      <c r="E137" s="156" t="s">
        <v>748</v>
      </c>
      <c r="F137" s="210" t="s">
        <v>749</v>
      </c>
      <c r="G137" s="210"/>
      <c r="H137" s="210"/>
      <c r="I137" s="210"/>
      <c r="J137" s="157" t="s">
        <v>257</v>
      </c>
      <c r="K137" s="158">
        <v>4</v>
      </c>
      <c r="L137" s="208"/>
      <c r="M137" s="208"/>
      <c r="N137" s="208">
        <f t="shared" si="10"/>
        <v>0</v>
      </c>
      <c r="O137" s="203"/>
      <c r="P137" s="203"/>
      <c r="Q137" s="203"/>
      <c r="R137" s="150"/>
      <c r="T137" s="151" t="s">
        <v>5</v>
      </c>
      <c r="U137" s="41" t="s">
        <v>43</v>
      </c>
      <c r="V137" s="152">
        <v>0</v>
      </c>
      <c r="W137" s="152">
        <f t="shared" si="11"/>
        <v>0</v>
      </c>
      <c r="X137" s="152">
        <v>0.0262</v>
      </c>
      <c r="Y137" s="152">
        <f t="shared" si="12"/>
        <v>0.1048</v>
      </c>
      <c r="Z137" s="152">
        <v>0</v>
      </c>
      <c r="AA137" s="153">
        <f t="shared" si="13"/>
        <v>0</v>
      </c>
      <c r="AR137" s="19" t="s">
        <v>564</v>
      </c>
      <c r="AT137" s="19" t="s">
        <v>235</v>
      </c>
      <c r="AU137" s="19" t="s">
        <v>89</v>
      </c>
      <c r="AY137" s="19" t="s">
        <v>173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83</v>
      </c>
      <c r="BK137" s="154">
        <f t="shared" si="19"/>
        <v>0</v>
      </c>
      <c r="BL137" s="19" t="s">
        <v>564</v>
      </c>
      <c r="BM137" s="19" t="s">
        <v>750</v>
      </c>
    </row>
    <row r="138" spans="2:65" s="1" customFormat="1" ht="16.5" customHeight="1">
      <c r="B138" s="145"/>
      <c r="C138" s="146" t="s">
        <v>10</v>
      </c>
      <c r="D138" s="146" t="s">
        <v>174</v>
      </c>
      <c r="E138" s="147" t="s">
        <v>751</v>
      </c>
      <c r="F138" s="209" t="s">
        <v>752</v>
      </c>
      <c r="G138" s="209"/>
      <c r="H138" s="209"/>
      <c r="I138" s="209"/>
      <c r="J138" s="148" t="s">
        <v>753</v>
      </c>
      <c r="K138" s="149">
        <v>10</v>
      </c>
      <c r="L138" s="203"/>
      <c r="M138" s="203"/>
      <c r="N138" s="203">
        <f t="shared" si="10"/>
        <v>0</v>
      </c>
      <c r="O138" s="203"/>
      <c r="P138" s="203"/>
      <c r="Q138" s="203"/>
      <c r="R138" s="150"/>
      <c r="T138" s="151" t="s">
        <v>5</v>
      </c>
      <c r="U138" s="41" t="s">
        <v>43</v>
      </c>
      <c r="V138" s="152">
        <v>12.398</v>
      </c>
      <c r="W138" s="152">
        <f t="shared" si="11"/>
        <v>123.97999999999999</v>
      </c>
      <c r="X138" s="152">
        <v>0</v>
      </c>
      <c r="Y138" s="152">
        <f t="shared" si="12"/>
        <v>0</v>
      </c>
      <c r="Z138" s="152">
        <v>0</v>
      </c>
      <c r="AA138" s="153">
        <f t="shared" si="13"/>
        <v>0</v>
      </c>
      <c r="AR138" s="19" t="s">
        <v>421</v>
      </c>
      <c r="AT138" s="19" t="s">
        <v>174</v>
      </c>
      <c r="AU138" s="19" t="s">
        <v>89</v>
      </c>
      <c r="AY138" s="19" t="s">
        <v>173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83</v>
      </c>
      <c r="BK138" s="154">
        <f t="shared" si="19"/>
        <v>0</v>
      </c>
      <c r="BL138" s="19" t="s">
        <v>421</v>
      </c>
      <c r="BM138" s="19" t="s">
        <v>754</v>
      </c>
    </row>
    <row r="139" spans="2:65" s="1" customFormat="1" ht="16.5" customHeight="1">
      <c r="B139" s="145"/>
      <c r="C139" s="146" t="s">
        <v>259</v>
      </c>
      <c r="D139" s="146" t="s">
        <v>174</v>
      </c>
      <c r="E139" s="147" t="s">
        <v>755</v>
      </c>
      <c r="F139" s="209" t="s">
        <v>756</v>
      </c>
      <c r="G139" s="209"/>
      <c r="H139" s="209"/>
      <c r="I139" s="209"/>
      <c r="J139" s="148" t="s">
        <v>753</v>
      </c>
      <c r="K139" s="149">
        <v>10</v>
      </c>
      <c r="L139" s="203"/>
      <c r="M139" s="203"/>
      <c r="N139" s="203">
        <f t="shared" si="10"/>
        <v>0</v>
      </c>
      <c r="O139" s="203"/>
      <c r="P139" s="203"/>
      <c r="Q139" s="203"/>
      <c r="R139" s="150"/>
      <c r="T139" s="151" t="s">
        <v>5</v>
      </c>
      <c r="U139" s="41" t="s">
        <v>43</v>
      </c>
      <c r="V139" s="152">
        <v>12.398</v>
      </c>
      <c r="W139" s="152">
        <f t="shared" si="11"/>
        <v>123.97999999999999</v>
      </c>
      <c r="X139" s="152">
        <v>0</v>
      </c>
      <c r="Y139" s="152">
        <f t="shared" si="12"/>
        <v>0</v>
      </c>
      <c r="Z139" s="152">
        <v>0</v>
      </c>
      <c r="AA139" s="153">
        <f t="shared" si="13"/>
        <v>0</v>
      </c>
      <c r="AR139" s="19" t="s">
        <v>421</v>
      </c>
      <c r="AT139" s="19" t="s">
        <v>174</v>
      </c>
      <c r="AU139" s="19" t="s">
        <v>89</v>
      </c>
      <c r="AY139" s="19" t="s">
        <v>173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83</v>
      </c>
      <c r="BK139" s="154">
        <f t="shared" si="19"/>
        <v>0</v>
      </c>
      <c r="BL139" s="19" t="s">
        <v>421</v>
      </c>
      <c r="BM139" s="19" t="s">
        <v>757</v>
      </c>
    </row>
    <row r="140" spans="2:65" s="1" customFormat="1" ht="25.5" customHeight="1">
      <c r="B140" s="145"/>
      <c r="C140" s="146" t="s">
        <v>111</v>
      </c>
      <c r="D140" s="146" t="s">
        <v>174</v>
      </c>
      <c r="E140" s="147" t="s">
        <v>758</v>
      </c>
      <c r="F140" s="209" t="s">
        <v>759</v>
      </c>
      <c r="G140" s="209"/>
      <c r="H140" s="209"/>
      <c r="I140" s="209"/>
      <c r="J140" s="148" t="s">
        <v>753</v>
      </c>
      <c r="K140" s="149">
        <v>10</v>
      </c>
      <c r="L140" s="203"/>
      <c r="M140" s="203"/>
      <c r="N140" s="203">
        <f t="shared" si="10"/>
        <v>0</v>
      </c>
      <c r="O140" s="203"/>
      <c r="P140" s="203"/>
      <c r="Q140" s="203"/>
      <c r="R140" s="150"/>
      <c r="T140" s="151" t="s">
        <v>5</v>
      </c>
      <c r="U140" s="41" t="s">
        <v>43</v>
      </c>
      <c r="V140" s="152">
        <v>12.398</v>
      </c>
      <c r="W140" s="152">
        <f t="shared" si="11"/>
        <v>123.97999999999999</v>
      </c>
      <c r="X140" s="152">
        <v>0</v>
      </c>
      <c r="Y140" s="152">
        <f t="shared" si="12"/>
        <v>0</v>
      </c>
      <c r="Z140" s="152">
        <v>0</v>
      </c>
      <c r="AA140" s="153">
        <f t="shared" si="13"/>
        <v>0</v>
      </c>
      <c r="AR140" s="19" t="s">
        <v>421</v>
      </c>
      <c r="AT140" s="19" t="s">
        <v>174</v>
      </c>
      <c r="AU140" s="19" t="s">
        <v>89</v>
      </c>
      <c r="AY140" s="19" t="s">
        <v>173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83</v>
      </c>
      <c r="BK140" s="154">
        <f t="shared" si="19"/>
        <v>0</v>
      </c>
      <c r="BL140" s="19" t="s">
        <v>421</v>
      </c>
      <c r="BM140" s="19" t="s">
        <v>760</v>
      </c>
    </row>
    <row r="141" spans="2:65" s="1" customFormat="1" ht="16.5" customHeight="1">
      <c r="B141" s="145"/>
      <c r="C141" s="146" t="s">
        <v>114</v>
      </c>
      <c r="D141" s="146" t="s">
        <v>174</v>
      </c>
      <c r="E141" s="147" t="s">
        <v>761</v>
      </c>
      <c r="F141" s="209" t="s">
        <v>762</v>
      </c>
      <c r="G141" s="209"/>
      <c r="H141" s="209"/>
      <c r="I141" s="209"/>
      <c r="J141" s="148" t="s">
        <v>209</v>
      </c>
      <c r="K141" s="149">
        <v>92</v>
      </c>
      <c r="L141" s="203"/>
      <c r="M141" s="203"/>
      <c r="N141" s="203">
        <f t="shared" si="10"/>
        <v>0</v>
      </c>
      <c r="O141" s="203"/>
      <c r="P141" s="203"/>
      <c r="Q141" s="203"/>
      <c r="R141" s="150"/>
      <c r="T141" s="151" t="s">
        <v>5</v>
      </c>
      <c r="U141" s="41" t="s">
        <v>43</v>
      </c>
      <c r="V141" s="152">
        <v>12.398</v>
      </c>
      <c r="W141" s="152">
        <f t="shared" si="11"/>
        <v>1140.616</v>
      </c>
      <c r="X141" s="152">
        <v>0</v>
      </c>
      <c r="Y141" s="152">
        <f t="shared" si="12"/>
        <v>0</v>
      </c>
      <c r="Z141" s="152">
        <v>0</v>
      </c>
      <c r="AA141" s="153">
        <f t="shared" si="13"/>
        <v>0</v>
      </c>
      <c r="AR141" s="19" t="s">
        <v>421</v>
      </c>
      <c r="AT141" s="19" t="s">
        <v>174</v>
      </c>
      <c r="AU141" s="19" t="s">
        <v>89</v>
      </c>
      <c r="AY141" s="19" t="s">
        <v>173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83</v>
      </c>
      <c r="BK141" s="154">
        <f t="shared" si="19"/>
        <v>0</v>
      </c>
      <c r="BL141" s="19" t="s">
        <v>421</v>
      </c>
      <c r="BM141" s="19" t="s">
        <v>763</v>
      </c>
    </row>
    <row r="142" spans="2:65" s="1" customFormat="1" ht="25.5" customHeight="1">
      <c r="B142" s="145"/>
      <c r="C142" s="146" t="s">
        <v>117</v>
      </c>
      <c r="D142" s="146" t="s">
        <v>174</v>
      </c>
      <c r="E142" s="147" t="s">
        <v>764</v>
      </c>
      <c r="F142" s="209" t="s">
        <v>765</v>
      </c>
      <c r="G142" s="209"/>
      <c r="H142" s="209"/>
      <c r="I142" s="209"/>
      <c r="J142" s="148" t="s">
        <v>209</v>
      </c>
      <c r="K142" s="149">
        <v>74</v>
      </c>
      <c r="L142" s="203"/>
      <c r="M142" s="203"/>
      <c r="N142" s="203">
        <f t="shared" si="10"/>
        <v>0</v>
      </c>
      <c r="O142" s="203"/>
      <c r="P142" s="203"/>
      <c r="Q142" s="203"/>
      <c r="R142" s="150"/>
      <c r="T142" s="151" t="s">
        <v>5</v>
      </c>
      <c r="U142" s="41" t="s">
        <v>43</v>
      </c>
      <c r="V142" s="152">
        <v>0.072</v>
      </c>
      <c r="W142" s="152">
        <f t="shared" si="11"/>
        <v>5.327999999999999</v>
      </c>
      <c r="X142" s="152">
        <v>0</v>
      </c>
      <c r="Y142" s="152">
        <f t="shared" si="12"/>
        <v>0</v>
      </c>
      <c r="Z142" s="152">
        <v>0</v>
      </c>
      <c r="AA142" s="153">
        <f t="shared" si="13"/>
        <v>0</v>
      </c>
      <c r="AR142" s="19" t="s">
        <v>421</v>
      </c>
      <c r="AT142" s="19" t="s">
        <v>174</v>
      </c>
      <c r="AU142" s="19" t="s">
        <v>89</v>
      </c>
      <c r="AY142" s="19" t="s">
        <v>173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83</v>
      </c>
      <c r="BK142" s="154">
        <f t="shared" si="19"/>
        <v>0</v>
      </c>
      <c r="BL142" s="19" t="s">
        <v>421</v>
      </c>
      <c r="BM142" s="19" t="s">
        <v>766</v>
      </c>
    </row>
    <row r="143" spans="2:65" s="1" customFormat="1" ht="38.25" customHeight="1">
      <c r="B143" s="145"/>
      <c r="C143" s="155" t="s">
        <v>272</v>
      </c>
      <c r="D143" s="155" t="s">
        <v>235</v>
      </c>
      <c r="E143" s="156" t="s">
        <v>767</v>
      </c>
      <c r="F143" s="210" t="s">
        <v>768</v>
      </c>
      <c r="G143" s="210"/>
      <c r="H143" s="210"/>
      <c r="I143" s="210"/>
      <c r="J143" s="157" t="s">
        <v>209</v>
      </c>
      <c r="K143" s="158">
        <v>64</v>
      </c>
      <c r="L143" s="208"/>
      <c r="M143" s="208"/>
      <c r="N143" s="208">
        <f t="shared" si="10"/>
        <v>0</v>
      </c>
      <c r="O143" s="203"/>
      <c r="P143" s="203"/>
      <c r="Q143" s="203"/>
      <c r="R143" s="150"/>
      <c r="T143" s="151" t="s">
        <v>5</v>
      </c>
      <c r="U143" s="41" t="s">
        <v>43</v>
      </c>
      <c r="V143" s="152">
        <v>0</v>
      </c>
      <c r="W143" s="152">
        <f t="shared" si="11"/>
        <v>0</v>
      </c>
      <c r="X143" s="152">
        <v>0.00019</v>
      </c>
      <c r="Y143" s="152">
        <f t="shared" si="12"/>
        <v>0.01216</v>
      </c>
      <c r="Z143" s="152">
        <v>0</v>
      </c>
      <c r="AA143" s="153">
        <f t="shared" si="13"/>
        <v>0</v>
      </c>
      <c r="AR143" s="19" t="s">
        <v>769</v>
      </c>
      <c r="AT143" s="19" t="s">
        <v>235</v>
      </c>
      <c r="AU143" s="19" t="s">
        <v>89</v>
      </c>
      <c r="AY143" s="19" t="s">
        <v>173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83</v>
      </c>
      <c r="BK143" s="154">
        <f t="shared" si="19"/>
        <v>0</v>
      </c>
      <c r="BL143" s="19" t="s">
        <v>421</v>
      </c>
      <c r="BM143" s="19" t="s">
        <v>770</v>
      </c>
    </row>
    <row r="144" spans="2:65" s="1" customFormat="1" ht="38.25" customHeight="1">
      <c r="B144" s="145"/>
      <c r="C144" s="155" t="s">
        <v>276</v>
      </c>
      <c r="D144" s="155" t="s">
        <v>235</v>
      </c>
      <c r="E144" s="156" t="s">
        <v>771</v>
      </c>
      <c r="F144" s="210" t="s">
        <v>772</v>
      </c>
      <c r="G144" s="210"/>
      <c r="H144" s="210"/>
      <c r="I144" s="210"/>
      <c r="J144" s="157" t="s">
        <v>209</v>
      </c>
      <c r="K144" s="158">
        <v>10</v>
      </c>
      <c r="L144" s="208"/>
      <c r="M144" s="208"/>
      <c r="N144" s="208">
        <f t="shared" si="10"/>
        <v>0</v>
      </c>
      <c r="O144" s="203"/>
      <c r="P144" s="203"/>
      <c r="Q144" s="203"/>
      <c r="R144" s="150"/>
      <c r="T144" s="151" t="s">
        <v>5</v>
      </c>
      <c r="U144" s="41" t="s">
        <v>43</v>
      </c>
      <c r="V144" s="152">
        <v>0</v>
      </c>
      <c r="W144" s="152">
        <f t="shared" si="11"/>
        <v>0</v>
      </c>
      <c r="X144" s="152">
        <v>0.00055</v>
      </c>
      <c r="Y144" s="152">
        <f t="shared" si="12"/>
        <v>0.0055000000000000005</v>
      </c>
      <c r="Z144" s="152">
        <v>0</v>
      </c>
      <c r="AA144" s="153">
        <f t="shared" si="13"/>
        <v>0</v>
      </c>
      <c r="AR144" s="19" t="s">
        <v>769</v>
      </c>
      <c r="AT144" s="19" t="s">
        <v>235</v>
      </c>
      <c r="AU144" s="19" t="s">
        <v>89</v>
      </c>
      <c r="AY144" s="19" t="s">
        <v>173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83</v>
      </c>
      <c r="BK144" s="154">
        <f t="shared" si="19"/>
        <v>0</v>
      </c>
      <c r="BL144" s="19" t="s">
        <v>421</v>
      </c>
      <c r="BM144" s="19" t="s">
        <v>773</v>
      </c>
    </row>
    <row r="145" spans="2:65" s="1" customFormat="1" ht="38.25" customHeight="1">
      <c r="B145" s="145"/>
      <c r="C145" s="146" t="s">
        <v>120</v>
      </c>
      <c r="D145" s="146" t="s">
        <v>174</v>
      </c>
      <c r="E145" s="147" t="s">
        <v>774</v>
      </c>
      <c r="F145" s="209" t="s">
        <v>775</v>
      </c>
      <c r="G145" s="209"/>
      <c r="H145" s="209"/>
      <c r="I145" s="209"/>
      <c r="J145" s="148" t="s">
        <v>209</v>
      </c>
      <c r="K145" s="149">
        <v>19</v>
      </c>
      <c r="L145" s="203"/>
      <c r="M145" s="203"/>
      <c r="N145" s="203">
        <f t="shared" si="10"/>
        <v>0</v>
      </c>
      <c r="O145" s="203"/>
      <c r="P145" s="203"/>
      <c r="Q145" s="203"/>
      <c r="R145" s="150"/>
      <c r="T145" s="151" t="s">
        <v>5</v>
      </c>
      <c r="U145" s="41" t="s">
        <v>43</v>
      </c>
      <c r="V145" s="152">
        <v>0.142</v>
      </c>
      <c r="W145" s="152">
        <f t="shared" si="11"/>
        <v>2.698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R145" s="19" t="s">
        <v>421</v>
      </c>
      <c r="AT145" s="19" t="s">
        <v>174</v>
      </c>
      <c r="AU145" s="19" t="s">
        <v>89</v>
      </c>
      <c r="AY145" s="19" t="s">
        <v>173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83</v>
      </c>
      <c r="BK145" s="154">
        <f t="shared" si="19"/>
        <v>0</v>
      </c>
      <c r="BL145" s="19" t="s">
        <v>421</v>
      </c>
      <c r="BM145" s="19" t="s">
        <v>776</v>
      </c>
    </row>
    <row r="146" spans="2:65" s="1" customFormat="1" ht="25.5" customHeight="1">
      <c r="B146" s="145"/>
      <c r="C146" s="155" t="s">
        <v>283</v>
      </c>
      <c r="D146" s="155" t="s">
        <v>235</v>
      </c>
      <c r="E146" s="156" t="s">
        <v>777</v>
      </c>
      <c r="F146" s="210" t="s">
        <v>778</v>
      </c>
      <c r="G146" s="210"/>
      <c r="H146" s="210"/>
      <c r="I146" s="210"/>
      <c r="J146" s="157" t="s">
        <v>209</v>
      </c>
      <c r="K146" s="158">
        <v>19</v>
      </c>
      <c r="L146" s="208"/>
      <c r="M146" s="208"/>
      <c r="N146" s="208">
        <f t="shared" si="10"/>
        <v>0</v>
      </c>
      <c r="O146" s="203"/>
      <c r="P146" s="203"/>
      <c r="Q146" s="203"/>
      <c r="R146" s="150"/>
      <c r="T146" s="151" t="s">
        <v>5</v>
      </c>
      <c r="U146" s="41" t="s">
        <v>43</v>
      </c>
      <c r="V146" s="152">
        <v>0</v>
      </c>
      <c r="W146" s="152">
        <f t="shared" si="11"/>
        <v>0</v>
      </c>
      <c r="X146" s="152">
        <v>0.0009</v>
      </c>
      <c r="Y146" s="152">
        <f t="shared" si="12"/>
        <v>0.0171</v>
      </c>
      <c r="Z146" s="152">
        <v>0</v>
      </c>
      <c r="AA146" s="153">
        <f t="shared" si="13"/>
        <v>0</v>
      </c>
      <c r="AR146" s="19" t="s">
        <v>769</v>
      </c>
      <c r="AT146" s="19" t="s">
        <v>235</v>
      </c>
      <c r="AU146" s="19" t="s">
        <v>89</v>
      </c>
      <c r="AY146" s="19" t="s">
        <v>173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83</v>
      </c>
      <c r="BK146" s="154">
        <f t="shared" si="19"/>
        <v>0</v>
      </c>
      <c r="BL146" s="19" t="s">
        <v>421</v>
      </c>
      <c r="BM146" s="19" t="s">
        <v>779</v>
      </c>
    </row>
    <row r="147" spans="2:65" s="1" customFormat="1" ht="16.5" customHeight="1">
      <c r="B147" s="145"/>
      <c r="C147" s="155" t="s">
        <v>287</v>
      </c>
      <c r="D147" s="155" t="s">
        <v>235</v>
      </c>
      <c r="E147" s="156" t="s">
        <v>780</v>
      </c>
      <c r="F147" s="210" t="s">
        <v>781</v>
      </c>
      <c r="G147" s="210"/>
      <c r="H147" s="210"/>
      <c r="I147" s="210"/>
      <c r="J147" s="157" t="s">
        <v>257</v>
      </c>
      <c r="K147" s="158">
        <v>38</v>
      </c>
      <c r="L147" s="208"/>
      <c r="M147" s="208"/>
      <c r="N147" s="208">
        <f t="shared" si="10"/>
        <v>0</v>
      </c>
      <c r="O147" s="203"/>
      <c r="P147" s="203"/>
      <c r="Q147" s="203"/>
      <c r="R147" s="150"/>
      <c r="T147" s="151" t="s">
        <v>5</v>
      </c>
      <c r="U147" s="41" t="s">
        <v>43</v>
      </c>
      <c r="V147" s="152">
        <v>0</v>
      </c>
      <c r="W147" s="152">
        <f t="shared" si="11"/>
        <v>0</v>
      </c>
      <c r="X147" s="152">
        <v>9E-05</v>
      </c>
      <c r="Y147" s="152">
        <f t="shared" si="12"/>
        <v>0.0034200000000000003</v>
      </c>
      <c r="Z147" s="152">
        <v>0</v>
      </c>
      <c r="AA147" s="153">
        <f t="shared" si="13"/>
        <v>0</v>
      </c>
      <c r="AR147" s="19" t="s">
        <v>769</v>
      </c>
      <c r="AT147" s="19" t="s">
        <v>235</v>
      </c>
      <c r="AU147" s="19" t="s">
        <v>89</v>
      </c>
      <c r="AY147" s="19" t="s">
        <v>173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83</v>
      </c>
      <c r="BK147" s="154">
        <f t="shared" si="19"/>
        <v>0</v>
      </c>
      <c r="BL147" s="19" t="s">
        <v>421</v>
      </c>
      <c r="BM147" s="19" t="s">
        <v>782</v>
      </c>
    </row>
    <row r="148" spans="2:65" s="1" customFormat="1" ht="38.25" customHeight="1">
      <c r="B148" s="145"/>
      <c r="C148" s="146" t="s">
        <v>291</v>
      </c>
      <c r="D148" s="146" t="s">
        <v>174</v>
      </c>
      <c r="E148" s="147" t="s">
        <v>783</v>
      </c>
      <c r="F148" s="209" t="s">
        <v>784</v>
      </c>
      <c r="G148" s="209"/>
      <c r="H148" s="209"/>
      <c r="I148" s="209"/>
      <c r="J148" s="148" t="s">
        <v>209</v>
      </c>
      <c r="K148" s="149">
        <v>75</v>
      </c>
      <c r="L148" s="203"/>
      <c r="M148" s="203"/>
      <c r="N148" s="203">
        <f t="shared" si="10"/>
        <v>0</v>
      </c>
      <c r="O148" s="203"/>
      <c r="P148" s="203"/>
      <c r="Q148" s="203"/>
      <c r="R148" s="150"/>
      <c r="T148" s="151" t="s">
        <v>5</v>
      </c>
      <c r="U148" s="41" t="s">
        <v>43</v>
      </c>
      <c r="V148" s="152">
        <v>0.086</v>
      </c>
      <c r="W148" s="152">
        <f t="shared" si="11"/>
        <v>6.449999999999999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R148" s="19" t="s">
        <v>421</v>
      </c>
      <c r="AT148" s="19" t="s">
        <v>174</v>
      </c>
      <c r="AU148" s="19" t="s">
        <v>89</v>
      </c>
      <c r="AY148" s="19" t="s">
        <v>173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83</v>
      </c>
      <c r="BK148" s="154">
        <f t="shared" si="19"/>
        <v>0</v>
      </c>
      <c r="BL148" s="19" t="s">
        <v>421</v>
      </c>
      <c r="BM148" s="19" t="s">
        <v>785</v>
      </c>
    </row>
    <row r="149" spans="2:65" s="1" customFormat="1" ht="16.5" customHeight="1">
      <c r="B149" s="145"/>
      <c r="C149" s="155" t="s">
        <v>295</v>
      </c>
      <c r="D149" s="155" t="s">
        <v>235</v>
      </c>
      <c r="E149" s="156" t="s">
        <v>786</v>
      </c>
      <c r="F149" s="210" t="s">
        <v>787</v>
      </c>
      <c r="G149" s="210"/>
      <c r="H149" s="210"/>
      <c r="I149" s="210"/>
      <c r="J149" s="157" t="s">
        <v>209</v>
      </c>
      <c r="K149" s="158">
        <v>75</v>
      </c>
      <c r="L149" s="208"/>
      <c r="M149" s="208"/>
      <c r="N149" s="208">
        <f t="shared" si="10"/>
        <v>0</v>
      </c>
      <c r="O149" s="203"/>
      <c r="P149" s="203"/>
      <c r="Q149" s="203"/>
      <c r="R149" s="150"/>
      <c r="T149" s="151" t="s">
        <v>5</v>
      </c>
      <c r="U149" s="41" t="s">
        <v>43</v>
      </c>
      <c r="V149" s="152">
        <v>0</v>
      </c>
      <c r="W149" s="152">
        <f t="shared" si="11"/>
        <v>0</v>
      </c>
      <c r="X149" s="152">
        <v>0.00017</v>
      </c>
      <c r="Y149" s="152">
        <f t="shared" si="12"/>
        <v>0.012750000000000001</v>
      </c>
      <c r="Z149" s="152">
        <v>0</v>
      </c>
      <c r="AA149" s="153">
        <f t="shared" si="13"/>
        <v>0</v>
      </c>
      <c r="AR149" s="19" t="s">
        <v>769</v>
      </c>
      <c r="AT149" s="19" t="s">
        <v>235</v>
      </c>
      <c r="AU149" s="19" t="s">
        <v>89</v>
      </c>
      <c r="AY149" s="19" t="s">
        <v>173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83</v>
      </c>
      <c r="BK149" s="154">
        <f t="shared" si="19"/>
        <v>0</v>
      </c>
      <c r="BL149" s="19" t="s">
        <v>421</v>
      </c>
      <c r="BM149" s="19" t="s">
        <v>788</v>
      </c>
    </row>
    <row r="150" spans="2:65" s="1" customFormat="1" ht="25.5" customHeight="1">
      <c r="B150" s="145"/>
      <c r="C150" s="146" t="s">
        <v>299</v>
      </c>
      <c r="D150" s="146" t="s">
        <v>174</v>
      </c>
      <c r="E150" s="147" t="s">
        <v>789</v>
      </c>
      <c r="F150" s="209" t="s">
        <v>790</v>
      </c>
      <c r="G150" s="209"/>
      <c r="H150" s="209"/>
      <c r="I150" s="209"/>
      <c r="J150" s="148" t="s">
        <v>209</v>
      </c>
      <c r="K150" s="149">
        <v>25</v>
      </c>
      <c r="L150" s="203"/>
      <c r="M150" s="203"/>
      <c r="N150" s="203">
        <f t="shared" si="10"/>
        <v>0</v>
      </c>
      <c r="O150" s="203"/>
      <c r="P150" s="203"/>
      <c r="Q150" s="203"/>
      <c r="R150" s="150"/>
      <c r="T150" s="151" t="s">
        <v>5</v>
      </c>
      <c r="U150" s="41" t="s">
        <v>43</v>
      </c>
      <c r="V150" s="152">
        <v>0.102</v>
      </c>
      <c r="W150" s="152">
        <f t="shared" si="11"/>
        <v>2.55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R150" s="19" t="s">
        <v>421</v>
      </c>
      <c r="AT150" s="19" t="s">
        <v>174</v>
      </c>
      <c r="AU150" s="19" t="s">
        <v>89</v>
      </c>
      <c r="AY150" s="19" t="s">
        <v>173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83</v>
      </c>
      <c r="BK150" s="154">
        <f t="shared" si="19"/>
        <v>0</v>
      </c>
      <c r="BL150" s="19" t="s">
        <v>421</v>
      </c>
      <c r="BM150" s="19" t="s">
        <v>791</v>
      </c>
    </row>
    <row r="151" spans="2:65" s="1" customFormat="1" ht="16.5" customHeight="1">
      <c r="B151" s="145"/>
      <c r="C151" s="155" t="s">
        <v>303</v>
      </c>
      <c r="D151" s="155" t="s">
        <v>235</v>
      </c>
      <c r="E151" s="156" t="s">
        <v>792</v>
      </c>
      <c r="F151" s="210" t="s">
        <v>793</v>
      </c>
      <c r="G151" s="210"/>
      <c r="H151" s="210"/>
      <c r="I151" s="210"/>
      <c r="J151" s="157" t="s">
        <v>209</v>
      </c>
      <c r="K151" s="158">
        <v>25</v>
      </c>
      <c r="L151" s="208"/>
      <c r="M151" s="208"/>
      <c r="N151" s="208">
        <f t="shared" si="10"/>
        <v>0</v>
      </c>
      <c r="O151" s="203"/>
      <c r="P151" s="203"/>
      <c r="Q151" s="203"/>
      <c r="R151" s="150"/>
      <c r="T151" s="151" t="s">
        <v>5</v>
      </c>
      <c r="U151" s="41" t="s">
        <v>43</v>
      </c>
      <c r="V151" s="152">
        <v>0</v>
      </c>
      <c r="W151" s="152">
        <f t="shared" si="11"/>
        <v>0</v>
      </c>
      <c r="X151" s="152">
        <v>0.00063</v>
      </c>
      <c r="Y151" s="152">
        <f t="shared" si="12"/>
        <v>0.01575</v>
      </c>
      <c r="Z151" s="152">
        <v>0</v>
      </c>
      <c r="AA151" s="153">
        <f t="shared" si="13"/>
        <v>0</v>
      </c>
      <c r="AR151" s="19" t="s">
        <v>769</v>
      </c>
      <c r="AT151" s="19" t="s">
        <v>235</v>
      </c>
      <c r="AU151" s="19" t="s">
        <v>89</v>
      </c>
      <c r="AY151" s="19" t="s">
        <v>173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83</v>
      </c>
      <c r="BK151" s="154">
        <f t="shared" si="19"/>
        <v>0</v>
      </c>
      <c r="BL151" s="19" t="s">
        <v>421</v>
      </c>
      <c r="BM151" s="19" t="s">
        <v>794</v>
      </c>
    </row>
    <row r="152" spans="2:65" s="1" customFormat="1" ht="25.5" customHeight="1">
      <c r="B152" s="145"/>
      <c r="C152" s="146" t="s">
        <v>307</v>
      </c>
      <c r="D152" s="146" t="s">
        <v>174</v>
      </c>
      <c r="E152" s="147" t="s">
        <v>795</v>
      </c>
      <c r="F152" s="209" t="s">
        <v>796</v>
      </c>
      <c r="G152" s="209"/>
      <c r="H152" s="209"/>
      <c r="I152" s="209"/>
      <c r="J152" s="148" t="s">
        <v>257</v>
      </c>
      <c r="K152" s="149">
        <v>18</v>
      </c>
      <c r="L152" s="203"/>
      <c r="M152" s="203"/>
      <c r="N152" s="203">
        <f t="shared" si="10"/>
        <v>0</v>
      </c>
      <c r="O152" s="203"/>
      <c r="P152" s="203"/>
      <c r="Q152" s="203"/>
      <c r="R152" s="150"/>
      <c r="T152" s="151" t="s">
        <v>5</v>
      </c>
      <c r="U152" s="41" t="s">
        <v>43</v>
      </c>
      <c r="V152" s="152">
        <v>0.051</v>
      </c>
      <c r="W152" s="152">
        <f t="shared" si="11"/>
        <v>0.9179999999999999</v>
      </c>
      <c r="X152" s="152">
        <v>0</v>
      </c>
      <c r="Y152" s="152">
        <f t="shared" si="12"/>
        <v>0</v>
      </c>
      <c r="Z152" s="152">
        <v>0</v>
      </c>
      <c r="AA152" s="153">
        <f t="shared" si="13"/>
        <v>0</v>
      </c>
      <c r="AR152" s="19" t="s">
        <v>421</v>
      </c>
      <c r="AT152" s="19" t="s">
        <v>174</v>
      </c>
      <c r="AU152" s="19" t="s">
        <v>89</v>
      </c>
      <c r="AY152" s="19" t="s">
        <v>173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83</v>
      </c>
      <c r="BK152" s="154">
        <f t="shared" si="19"/>
        <v>0</v>
      </c>
      <c r="BL152" s="19" t="s">
        <v>421</v>
      </c>
      <c r="BM152" s="19" t="s">
        <v>797</v>
      </c>
    </row>
    <row r="153" spans="2:65" s="1" customFormat="1" ht="25.5" customHeight="1">
      <c r="B153" s="145"/>
      <c r="C153" s="146" t="s">
        <v>311</v>
      </c>
      <c r="D153" s="146" t="s">
        <v>174</v>
      </c>
      <c r="E153" s="147" t="s">
        <v>798</v>
      </c>
      <c r="F153" s="209" t="s">
        <v>799</v>
      </c>
      <c r="G153" s="209"/>
      <c r="H153" s="209"/>
      <c r="I153" s="209"/>
      <c r="J153" s="148" t="s">
        <v>257</v>
      </c>
      <c r="K153" s="149">
        <v>1</v>
      </c>
      <c r="L153" s="203"/>
      <c r="M153" s="203"/>
      <c r="N153" s="203">
        <f t="shared" si="10"/>
        <v>0</v>
      </c>
      <c r="O153" s="203"/>
      <c r="P153" s="203"/>
      <c r="Q153" s="203"/>
      <c r="R153" s="150"/>
      <c r="T153" s="151" t="s">
        <v>5</v>
      </c>
      <c r="U153" s="41" t="s">
        <v>43</v>
      </c>
      <c r="V153" s="152">
        <v>0.092</v>
      </c>
      <c r="W153" s="152">
        <f t="shared" si="11"/>
        <v>0.092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R153" s="19" t="s">
        <v>421</v>
      </c>
      <c r="AT153" s="19" t="s">
        <v>174</v>
      </c>
      <c r="AU153" s="19" t="s">
        <v>89</v>
      </c>
      <c r="AY153" s="19" t="s">
        <v>173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83</v>
      </c>
      <c r="BK153" s="154">
        <f t="shared" si="19"/>
        <v>0</v>
      </c>
      <c r="BL153" s="19" t="s">
        <v>421</v>
      </c>
      <c r="BM153" s="19" t="s">
        <v>800</v>
      </c>
    </row>
    <row r="154" spans="2:65" s="1" customFormat="1" ht="25.5" customHeight="1">
      <c r="B154" s="145"/>
      <c r="C154" s="146" t="s">
        <v>315</v>
      </c>
      <c r="D154" s="146" t="s">
        <v>174</v>
      </c>
      <c r="E154" s="147" t="s">
        <v>801</v>
      </c>
      <c r="F154" s="209" t="s">
        <v>802</v>
      </c>
      <c r="G154" s="209"/>
      <c r="H154" s="209"/>
      <c r="I154" s="209"/>
      <c r="J154" s="148" t="s">
        <v>257</v>
      </c>
      <c r="K154" s="149">
        <v>1</v>
      </c>
      <c r="L154" s="203"/>
      <c r="M154" s="203"/>
      <c r="N154" s="203">
        <f t="shared" si="10"/>
        <v>0</v>
      </c>
      <c r="O154" s="203"/>
      <c r="P154" s="203"/>
      <c r="Q154" s="203"/>
      <c r="R154" s="150"/>
      <c r="T154" s="151" t="s">
        <v>5</v>
      </c>
      <c r="U154" s="41" t="s">
        <v>43</v>
      </c>
      <c r="V154" s="152">
        <v>0.464</v>
      </c>
      <c r="W154" s="152">
        <f t="shared" si="11"/>
        <v>0.464</v>
      </c>
      <c r="X154" s="152">
        <v>0</v>
      </c>
      <c r="Y154" s="152">
        <f t="shared" si="12"/>
        <v>0</v>
      </c>
      <c r="Z154" s="152">
        <v>0</v>
      </c>
      <c r="AA154" s="153">
        <f t="shared" si="13"/>
        <v>0</v>
      </c>
      <c r="AR154" s="19" t="s">
        <v>421</v>
      </c>
      <c r="AT154" s="19" t="s">
        <v>174</v>
      </c>
      <c r="AU154" s="19" t="s">
        <v>89</v>
      </c>
      <c r="AY154" s="19" t="s">
        <v>173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83</v>
      </c>
      <c r="BK154" s="154">
        <f t="shared" si="19"/>
        <v>0</v>
      </c>
      <c r="BL154" s="19" t="s">
        <v>421</v>
      </c>
      <c r="BM154" s="19" t="s">
        <v>803</v>
      </c>
    </row>
    <row r="155" spans="2:65" s="1" customFormat="1" ht="25.5" customHeight="1">
      <c r="B155" s="145"/>
      <c r="C155" s="155" t="s">
        <v>319</v>
      </c>
      <c r="D155" s="155" t="s">
        <v>235</v>
      </c>
      <c r="E155" s="156" t="s">
        <v>804</v>
      </c>
      <c r="F155" s="210" t="s">
        <v>805</v>
      </c>
      <c r="G155" s="210"/>
      <c r="H155" s="210"/>
      <c r="I155" s="210"/>
      <c r="J155" s="157" t="s">
        <v>257</v>
      </c>
      <c r="K155" s="158">
        <v>1</v>
      </c>
      <c r="L155" s="208"/>
      <c r="M155" s="208"/>
      <c r="N155" s="208">
        <f t="shared" si="10"/>
        <v>0</v>
      </c>
      <c r="O155" s="203"/>
      <c r="P155" s="203"/>
      <c r="Q155" s="203"/>
      <c r="R155" s="150"/>
      <c r="T155" s="151" t="s">
        <v>5</v>
      </c>
      <c r="U155" s="41" t="s">
        <v>43</v>
      </c>
      <c r="V155" s="152">
        <v>0</v>
      </c>
      <c r="W155" s="152">
        <f t="shared" si="11"/>
        <v>0</v>
      </c>
      <c r="X155" s="152">
        <v>0.02</v>
      </c>
      <c r="Y155" s="152">
        <f t="shared" si="12"/>
        <v>0.02</v>
      </c>
      <c r="Z155" s="152">
        <v>0</v>
      </c>
      <c r="AA155" s="153">
        <f t="shared" si="13"/>
        <v>0</v>
      </c>
      <c r="AR155" s="19" t="s">
        <v>769</v>
      </c>
      <c r="AT155" s="19" t="s">
        <v>235</v>
      </c>
      <c r="AU155" s="19" t="s">
        <v>89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421</v>
      </c>
      <c r="BM155" s="19" t="s">
        <v>806</v>
      </c>
    </row>
    <row r="156" spans="2:65" s="1" customFormat="1" ht="25.5" customHeight="1">
      <c r="B156" s="145"/>
      <c r="C156" s="155" t="s">
        <v>323</v>
      </c>
      <c r="D156" s="155" t="s">
        <v>235</v>
      </c>
      <c r="E156" s="156" t="s">
        <v>807</v>
      </c>
      <c r="F156" s="210" t="s">
        <v>808</v>
      </c>
      <c r="G156" s="210"/>
      <c r="H156" s="210"/>
      <c r="I156" s="210"/>
      <c r="J156" s="157" t="s">
        <v>257</v>
      </c>
      <c r="K156" s="158">
        <v>3</v>
      </c>
      <c r="L156" s="208"/>
      <c r="M156" s="208"/>
      <c r="N156" s="208">
        <f t="shared" si="10"/>
        <v>0</v>
      </c>
      <c r="O156" s="203"/>
      <c r="P156" s="203"/>
      <c r="Q156" s="203"/>
      <c r="R156" s="150"/>
      <c r="T156" s="151" t="s">
        <v>5</v>
      </c>
      <c r="U156" s="41" t="s">
        <v>43</v>
      </c>
      <c r="V156" s="152">
        <v>0</v>
      </c>
      <c r="W156" s="152">
        <f t="shared" si="11"/>
        <v>0</v>
      </c>
      <c r="X156" s="152">
        <v>0.00015</v>
      </c>
      <c r="Y156" s="152">
        <f t="shared" si="12"/>
        <v>0.00045</v>
      </c>
      <c r="Z156" s="152">
        <v>0</v>
      </c>
      <c r="AA156" s="153">
        <f t="shared" si="13"/>
        <v>0</v>
      </c>
      <c r="AR156" s="19" t="s">
        <v>769</v>
      </c>
      <c r="AT156" s="19" t="s">
        <v>235</v>
      </c>
      <c r="AU156" s="19" t="s">
        <v>89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421</v>
      </c>
      <c r="BM156" s="19" t="s">
        <v>809</v>
      </c>
    </row>
    <row r="157" spans="2:65" s="1" customFormat="1" ht="25.5" customHeight="1">
      <c r="B157" s="145"/>
      <c r="C157" s="146" t="s">
        <v>327</v>
      </c>
      <c r="D157" s="146" t="s">
        <v>174</v>
      </c>
      <c r="E157" s="147" t="s">
        <v>810</v>
      </c>
      <c r="F157" s="209" t="s">
        <v>811</v>
      </c>
      <c r="G157" s="209"/>
      <c r="H157" s="209"/>
      <c r="I157" s="209"/>
      <c r="J157" s="148" t="s">
        <v>257</v>
      </c>
      <c r="K157" s="149">
        <v>1</v>
      </c>
      <c r="L157" s="203"/>
      <c r="M157" s="203"/>
      <c r="N157" s="203">
        <f t="shared" si="10"/>
        <v>0</v>
      </c>
      <c r="O157" s="203"/>
      <c r="P157" s="203"/>
      <c r="Q157" s="203"/>
      <c r="R157" s="150"/>
      <c r="T157" s="151" t="s">
        <v>5</v>
      </c>
      <c r="U157" s="41" t="s">
        <v>43</v>
      </c>
      <c r="V157" s="152">
        <v>0.738</v>
      </c>
      <c r="W157" s="152">
        <f t="shared" si="11"/>
        <v>0.738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9" t="s">
        <v>421</v>
      </c>
      <c r="AT157" s="19" t="s">
        <v>174</v>
      </c>
      <c r="AU157" s="19" t="s">
        <v>89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421</v>
      </c>
      <c r="BM157" s="19" t="s">
        <v>812</v>
      </c>
    </row>
    <row r="158" spans="2:65" s="1" customFormat="1" ht="25.5" customHeight="1">
      <c r="B158" s="145"/>
      <c r="C158" s="155" t="s">
        <v>331</v>
      </c>
      <c r="D158" s="155" t="s">
        <v>235</v>
      </c>
      <c r="E158" s="156" t="s">
        <v>813</v>
      </c>
      <c r="F158" s="210" t="s">
        <v>814</v>
      </c>
      <c r="G158" s="210"/>
      <c r="H158" s="210"/>
      <c r="I158" s="210"/>
      <c r="J158" s="157" t="s">
        <v>257</v>
      </c>
      <c r="K158" s="158">
        <v>1</v>
      </c>
      <c r="L158" s="208"/>
      <c r="M158" s="208"/>
      <c r="N158" s="208">
        <f t="shared" si="10"/>
        <v>0</v>
      </c>
      <c r="O158" s="203"/>
      <c r="P158" s="203"/>
      <c r="Q158" s="203"/>
      <c r="R158" s="150"/>
      <c r="T158" s="151" t="s">
        <v>5</v>
      </c>
      <c r="U158" s="41" t="s">
        <v>43</v>
      </c>
      <c r="V158" s="152">
        <v>0</v>
      </c>
      <c r="W158" s="152">
        <f t="shared" si="11"/>
        <v>0</v>
      </c>
      <c r="X158" s="152">
        <v>0.0003</v>
      </c>
      <c r="Y158" s="152">
        <f t="shared" si="12"/>
        <v>0.0003</v>
      </c>
      <c r="Z158" s="152">
        <v>0</v>
      </c>
      <c r="AA158" s="153">
        <f t="shared" si="13"/>
        <v>0</v>
      </c>
      <c r="AR158" s="19" t="s">
        <v>769</v>
      </c>
      <c r="AT158" s="19" t="s">
        <v>235</v>
      </c>
      <c r="AU158" s="19" t="s">
        <v>89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421</v>
      </c>
      <c r="BM158" s="19" t="s">
        <v>815</v>
      </c>
    </row>
    <row r="159" spans="2:65" s="1" customFormat="1" ht="25.5" customHeight="1">
      <c r="B159" s="145"/>
      <c r="C159" s="146" t="s">
        <v>100</v>
      </c>
      <c r="D159" s="146" t="s">
        <v>174</v>
      </c>
      <c r="E159" s="147" t="s">
        <v>816</v>
      </c>
      <c r="F159" s="209" t="s">
        <v>817</v>
      </c>
      <c r="G159" s="209"/>
      <c r="H159" s="209"/>
      <c r="I159" s="209"/>
      <c r="J159" s="148" t="s">
        <v>257</v>
      </c>
      <c r="K159" s="149">
        <v>4</v>
      </c>
      <c r="L159" s="203"/>
      <c r="M159" s="203"/>
      <c r="N159" s="203">
        <f t="shared" si="10"/>
        <v>0</v>
      </c>
      <c r="O159" s="203"/>
      <c r="P159" s="203"/>
      <c r="Q159" s="203"/>
      <c r="R159" s="150"/>
      <c r="T159" s="151" t="s">
        <v>5</v>
      </c>
      <c r="U159" s="41" t="s">
        <v>43</v>
      </c>
      <c r="V159" s="152">
        <v>0.718</v>
      </c>
      <c r="W159" s="152">
        <f t="shared" si="11"/>
        <v>2.872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421</v>
      </c>
      <c r="AT159" s="19" t="s">
        <v>174</v>
      </c>
      <c r="AU159" s="19" t="s">
        <v>89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421</v>
      </c>
      <c r="BM159" s="19" t="s">
        <v>818</v>
      </c>
    </row>
    <row r="160" spans="2:65" s="1" customFormat="1" ht="25.5" customHeight="1">
      <c r="B160" s="145"/>
      <c r="C160" s="155" t="s">
        <v>338</v>
      </c>
      <c r="D160" s="155" t="s">
        <v>235</v>
      </c>
      <c r="E160" s="156" t="s">
        <v>819</v>
      </c>
      <c r="F160" s="210" t="s">
        <v>820</v>
      </c>
      <c r="G160" s="210"/>
      <c r="H160" s="210"/>
      <c r="I160" s="210"/>
      <c r="J160" s="157" t="s">
        <v>257</v>
      </c>
      <c r="K160" s="158">
        <v>4</v>
      </c>
      <c r="L160" s="208"/>
      <c r="M160" s="208"/>
      <c r="N160" s="208">
        <f t="shared" si="10"/>
        <v>0</v>
      </c>
      <c r="O160" s="203"/>
      <c r="P160" s="203"/>
      <c r="Q160" s="203"/>
      <c r="R160" s="150"/>
      <c r="T160" s="151" t="s">
        <v>5</v>
      </c>
      <c r="U160" s="41" t="s">
        <v>43</v>
      </c>
      <c r="V160" s="152">
        <v>0</v>
      </c>
      <c r="W160" s="152">
        <f t="shared" si="11"/>
        <v>0</v>
      </c>
      <c r="X160" s="152">
        <v>0.009</v>
      </c>
      <c r="Y160" s="152">
        <f t="shared" si="12"/>
        <v>0.036</v>
      </c>
      <c r="Z160" s="152">
        <v>0</v>
      </c>
      <c r="AA160" s="153">
        <f t="shared" si="13"/>
        <v>0</v>
      </c>
      <c r="AR160" s="19" t="s">
        <v>564</v>
      </c>
      <c r="AT160" s="19" t="s">
        <v>235</v>
      </c>
      <c r="AU160" s="19" t="s">
        <v>89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564</v>
      </c>
      <c r="BM160" s="19" t="s">
        <v>821</v>
      </c>
    </row>
    <row r="161" spans="2:65" s="1" customFormat="1" ht="25.5" customHeight="1">
      <c r="B161" s="145"/>
      <c r="C161" s="146" t="s">
        <v>342</v>
      </c>
      <c r="D161" s="146" t="s">
        <v>174</v>
      </c>
      <c r="E161" s="147" t="s">
        <v>822</v>
      </c>
      <c r="F161" s="209" t="s">
        <v>823</v>
      </c>
      <c r="G161" s="209"/>
      <c r="H161" s="209"/>
      <c r="I161" s="209"/>
      <c r="J161" s="148" t="s">
        <v>209</v>
      </c>
      <c r="K161" s="149">
        <v>46</v>
      </c>
      <c r="L161" s="203"/>
      <c r="M161" s="203"/>
      <c r="N161" s="203">
        <f t="shared" si="10"/>
        <v>0</v>
      </c>
      <c r="O161" s="203"/>
      <c r="P161" s="203"/>
      <c r="Q161" s="203"/>
      <c r="R161" s="150"/>
      <c r="T161" s="151" t="s">
        <v>5</v>
      </c>
      <c r="U161" s="41" t="s">
        <v>43</v>
      </c>
      <c r="V161" s="152">
        <v>0.123</v>
      </c>
      <c r="W161" s="152">
        <f t="shared" si="11"/>
        <v>5.6579999999999995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9" t="s">
        <v>421</v>
      </c>
      <c r="AT161" s="19" t="s">
        <v>174</v>
      </c>
      <c r="AU161" s="19" t="s">
        <v>89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421</v>
      </c>
      <c r="BM161" s="19" t="s">
        <v>824</v>
      </c>
    </row>
    <row r="162" spans="2:65" s="1" customFormat="1" ht="16.5" customHeight="1">
      <c r="B162" s="145"/>
      <c r="C162" s="155" t="s">
        <v>103</v>
      </c>
      <c r="D162" s="155" t="s">
        <v>235</v>
      </c>
      <c r="E162" s="156" t="s">
        <v>825</v>
      </c>
      <c r="F162" s="210" t="s">
        <v>826</v>
      </c>
      <c r="G162" s="210"/>
      <c r="H162" s="210"/>
      <c r="I162" s="210"/>
      <c r="J162" s="157" t="s">
        <v>827</v>
      </c>
      <c r="K162" s="158">
        <v>28</v>
      </c>
      <c r="L162" s="208"/>
      <c r="M162" s="208"/>
      <c r="N162" s="208">
        <f t="shared" si="10"/>
        <v>0</v>
      </c>
      <c r="O162" s="203"/>
      <c r="P162" s="203"/>
      <c r="Q162" s="203"/>
      <c r="R162" s="150"/>
      <c r="T162" s="151" t="s">
        <v>5</v>
      </c>
      <c r="U162" s="41" t="s">
        <v>43</v>
      </c>
      <c r="V162" s="152">
        <v>0</v>
      </c>
      <c r="W162" s="152">
        <f t="shared" si="11"/>
        <v>0</v>
      </c>
      <c r="X162" s="152">
        <v>0.001</v>
      </c>
      <c r="Y162" s="152">
        <f t="shared" si="12"/>
        <v>0.028</v>
      </c>
      <c r="Z162" s="152">
        <v>0</v>
      </c>
      <c r="AA162" s="153">
        <f t="shared" si="13"/>
        <v>0</v>
      </c>
      <c r="AR162" s="19" t="s">
        <v>564</v>
      </c>
      <c r="AT162" s="19" t="s">
        <v>235</v>
      </c>
      <c r="AU162" s="19" t="s">
        <v>89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564</v>
      </c>
      <c r="BM162" s="19" t="s">
        <v>828</v>
      </c>
    </row>
    <row r="163" spans="2:65" s="1" customFormat="1" ht="16.5" customHeight="1">
      <c r="B163" s="145"/>
      <c r="C163" s="155" t="s">
        <v>349</v>
      </c>
      <c r="D163" s="155" t="s">
        <v>235</v>
      </c>
      <c r="E163" s="156" t="s">
        <v>829</v>
      </c>
      <c r="F163" s="210" t="s">
        <v>830</v>
      </c>
      <c r="G163" s="210"/>
      <c r="H163" s="210"/>
      <c r="I163" s="210"/>
      <c r="J163" s="157" t="s">
        <v>257</v>
      </c>
      <c r="K163" s="158">
        <v>4</v>
      </c>
      <c r="L163" s="208"/>
      <c r="M163" s="208"/>
      <c r="N163" s="208">
        <f t="shared" si="10"/>
        <v>0</v>
      </c>
      <c r="O163" s="203"/>
      <c r="P163" s="203"/>
      <c r="Q163" s="203"/>
      <c r="R163" s="150"/>
      <c r="T163" s="151" t="s">
        <v>5</v>
      </c>
      <c r="U163" s="41" t="s">
        <v>43</v>
      </c>
      <c r="V163" s="152">
        <v>0</v>
      </c>
      <c r="W163" s="152">
        <f t="shared" si="11"/>
        <v>0</v>
      </c>
      <c r="X163" s="152">
        <v>0</v>
      </c>
      <c r="Y163" s="152">
        <f t="shared" si="12"/>
        <v>0</v>
      </c>
      <c r="Z163" s="152">
        <v>0</v>
      </c>
      <c r="AA163" s="153">
        <f t="shared" si="13"/>
        <v>0</v>
      </c>
      <c r="AR163" s="19" t="s">
        <v>564</v>
      </c>
      <c r="AT163" s="19" t="s">
        <v>235</v>
      </c>
      <c r="AU163" s="19" t="s">
        <v>89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564</v>
      </c>
      <c r="BM163" s="19" t="s">
        <v>831</v>
      </c>
    </row>
    <row r="164" spans="2:65" s="1" customFormat="1" ht="25.5" customHeight="1">
      <c r="B164" s="145"/>
      <c r="C164" s="146" t="s">
        <v>353</v>
      </c>
      <c r="D164" s="146" t="s">
        <v>174</v>
      </c>
      <c r="E164" s="147" t="s">
        <v>832</v>
      </c>
      <c r="F164" s="209" t="s">
        <v>833</v>
      </c>
      <c r="G164" s="209"/>
      <c r="H164" s="209"/>
      <c r="I164" s="209"/>
      <c r="J164" s="148" t="s">
        <v>257</v>
      </c>
      <c r="K164" s="149">
        <v>1</v>
      </c>
      <c r="L164" s="203"/>
      <c r="M164" s="203"/>
      <c r="N164" s="203">
        <f t="shared" si="10"/>
        <v>0</v>
      </c>
      <c r="O164" s="203"/>
      <c r="P164" s="203"/>
      <c r="Q164" s="203"/>
      <c r="R164" s="150"/>
      <c r="T164" s="151" t="s">
        <v>5</v>
      </c>
      <c r="U164" s="41" t="s">
        <v>43</v>
      </c>
      <c r="V164" s="152">
        <v>23.505</v>
      </c>
      <c r="W164" s="152">
        <f t="shared" si="11"/>
        <v>23.505</v>
      </c>
      <c r="X164" s="152">
        <v>0</v>
      </c>
      <c r="Y164" s="152">
        <f t="shared" si="12"/>
        <v>0</v>
      </c>
      <c r="Z164" s="152">
        <v>0</v>
      </c>
      <c r="AA164" s="153">
        <f t="shared" si="13"/>
        <v>0</v>
      </c>
      <c r="AR164" s="19" t="s">
        <v>421</v>
      </c>
      <c r="AT164" s="19" t="s">
        <v>174</v>
      </c>
      <c r="AU164" s="19" t="s">
        <v>89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421</v>
      </c>
      <c r="BM164" s="19" t="s">
        <v>834</v>
      </c>
    </row>
    <row r="165" spans="2:65" s="1" customFormat="1" ht="16.5" customHeight="1">
      <c r="B165" s="145"/>
      <c r="C165" s="146" t="s">
        <v>357</v>
      </c>
      <c r="D165" s="146" t="s">
        <v>174</v>
      </c>
      <c r="E165" s="147" t="s">
        <v>724</v>
      </c>
      <c r="F165" s="209" t="s">
        <v>725</v>
      </c>
      <c r="G165" s="209"/>
      <c r="H165" s="209"/>
      <c r="I165" s="209"/>
      <c r="J165" s="148" t="s">
        <v>726</v>
      </c>
      <c r="K165" s="149">
        <v>1505.963</v>
      </c>
      <c r="L165" s="203"/>
      <c r="M165" s="203"/>
      <c r="N165" s="203">
        <f t="shared" si="10"/>
        <v>0</v>
      </c>
      <c r="O165" s="203"/>
      <c r="P165" s="203"/>
      <c r="Q165" s="203"/>
      <c r="R165" s="150"/>
      <c r="T165" s="151" t="s">
        <v>5</v>
      </c>
      <c r="U165" s="41" t="s">
        <v>43</v>
      </c>
      <c r="V165" s="152">
        <v>0</v>
      </c>
      <c r="W165" s="152">
        <f t="shared" si="11"/>
        <v>0</v>
      </c>
      <c r="X165" s="152">
        <v>0</v>
      </c>
      <c r="Y165" s="152">
        <f t="shared" si="12"/>
        <v>0</v>
      </c>
      <c r="Z165" s="152">
        <v>0</v>
      </c>
      <c r="AA165" s="153">
        <f t="shared" si="13"/>
        <v>0</v>
      </c>
      <c r="AR165" s="19" t="s">
        <v>421</v>
      </c>
      <c r="AT165" s="19" t="s">
        <v>174</v>
      </c>
      <c r="AU165" s="19" t="s">
        <v>89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421</v>
      </c>
      <c r="BM165" s="19" t="s">
        <v>835</v>
      </c>
    </row>
    <row r="166" spans="2:65" s="1" customFormat="1" ht="16.5" customHeight="1">
      <c r="B166" s="145"/>
      <c r="C166" s="146" t="s">
        <v>361</v>
      </c>
      <c r="D166" s="146" t="s">
        <v>174</v>
      </c>
      <c r="E166" s="147" t="s">
        <v>836</v>
      </c>
      <c r="F166" s="209" t="s">
        <v>837</v>
      </c>
      <c r="G166" s="209"/>
      <c r="H166" s="209"/>
      <c r="I166" s="209"/>
      <c r="J166" s="148" t="s">
        <v>726</v>
      </c>
      <c r="K166" s="149">
        <v>1084.785</v>
      </c>
      <c r="L166" s="203"/>
      <c r="M166" s="203"/>
      <c r="N166" s="203">
        <f t="shared" si="10"/>
        <v>0</v>
      </c>
      <c r="O166" s="203"/>
      <c r="P166" s="203"/>
      <c r="Q166" s="203"/>
      <c r="R166" s="150"/>
      <c r="T166" s="151" t="s">
        <v>5</v>
      </c>
      <c r="U166" s="41" t="s">
        <v>43</v>
      </c>
      <c r="V166" s="152">
        <v>0</v>
      </c>
      <c r="W166" s="152">
        <f t="shared" si="11"/>
        <v>0</v>
      </c>
      <c r="X166" s="152">
        <v>0</v>
      </c>
      <c r="Y166" s="152">
        <f t="shared" si="12"/>
        <v>0</v>
      </c>
      <c r="Z166" s="152">
        <v>0</v>
      </c>
      <c r="AA166" s="153">
        <f t="shared" si="13"/>
        <v>0</v>
      </c>
      <c r="AR166" s="19" t="s">
        <v>421</v>
      </c>
      <c r="AT166" s="19" t="s">
        <v>174</v>
      </c>
      <c r="AU166" s="19" t="s">
        <v>89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421</v>
      </c>
      <c r="BM166" s="19" t="s">
        <v>838</v>
      </c>
    </row>
    <row r="167" spans="2:65" s="1" customFormat="1" ht="16.5" customHeight="1">
      <c r="B167" s="145"/>
      <c r="C167" s="146" t="s">
        <v>365</v>
      </c>
      <c r="D167" s="146" t="s">
        <v>174</v>
      </c>
      <c r="E167" s="147" t="s">
        <v>839</v>
      </c>
      <c r="F167" s="209" t="s">
        <v>840</v>
      </c>
      <c r="G167" s="209"/>
      <c r="H167" s="209"/>
      <c r="I167" s="209"/>
      <c r="J167" s="148" t="s">
        <v>726</v>
      </c>
      <c r="K167" s="149">
        <v>1084.785</v>
      </c>
      <c r="L167" s="203"/>
      <c r="M167" s="203"/>
      <c r="N167" s="203">
        <f t="shared" si="10"/>
        <v>0</v>
      </c>
      <c r="O167" s="203"/>
      <c r="P167" s="203"/>
      <c r="Q167" s="203"/>
      <c r="R167" s="150"/>
      <c r="T167" s="151" t="s">
        <v>5</v>
      </c>
      <c r="U167" s="159" t="s">
        <v>43</v>
      </c>
      <c r="V167" s="160">
        <v>0</v>
      </c>
      <c r="W167" s="160">
        <f t="shared" si="11"/>
        <v>0</v>
      </c>
      <c r="X167" s="160">
        <v>0</v>
      </c>
      <c r="Y167" s="160">
        <f t="shared" si="12"/>
        <v>0</v>
      </c>
      <c r="Z167" s="160">
        <v>0</v>
      </c>
      <c r="AA167" s="161">
        <f t="shared" si="13"/>
        <v>0</v>
      </c>
      <c r="AR167" s="19" t="s">
        <v>421</v>
      </c>
      <c r="AT167" s="19" t="s">
        <v>174</v>
      </c>
      <c r="AU167" s="19" t="s">
        <v>89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421</v>
      </c>
      <c r="BM167" s="19" t="s">
        <v>841</v>
      </c>
    </row>
    <row r="168" spans="2:18" s="1" customFormat="1" ht="6.9" customHeight="1">
      <c r="B168" s="56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8"/>
    </row>
  </sheetData>
  <mergeCells count="210">
    <mergeCell ref="N159:Q159"/>
    <mergeCell ref="N158:Q158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F164:I164"/>
    <mergeCell ref="F163:I163"/>
    <mergeCell ref="F165:I165"/>
    <mergeCell ref="F166:I166"/>
    <mergeCell ref="F167:I167"/>
    <mergeCell ref="L165:M165"/>
    <mergeCell ref="L164:M164"/>
    <mergeCell ref="L166:M166"/>
    <mergeCell ref="L167:M167"/>
    <mergeCell ref="L163:M163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L148:M148"/>
    <mergeCell ref="F158:I158"/>
    <mergeCell ref="F159:I159"/>
    <mergeCell ref="F160:I160"/>
    <mergeCell ref="F161:I161"/>
    <mergeCell ref="F162:I162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O15:P15"/>
    <mergeCell ref="O16:P16"/>
    <mergeCell ref="O18:P18"/>
    <mergeCell ref="O19:P19"/>
    <mergeCell ref="O21:P21"/>
    <mergeCell ref="O22:P22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114:Q114"/>
    <mergeCell ref="N115:Q115"/>
    <mergeCell ref="N116:Q116"/>
    <mergeCell ref="F117:I117"/>
    <mergeCell ref="F119:I119"/>
    <mergeCell ref="L117:M117"/>
    <mergeCell ref="N117:Q117"/>
    <mergeCell ref="F118:I118"/>
    <mergeCell ref="L118:M118"/>
    <mergeCell ref="N118:Q118"/>
    <mergeCell ref="L119:M119"/>
    <mergeCell ref="N119:Q119"/>
    <mergeCell ref="F120:I120"/>
    <mergeCell ref="F122:I122"/>
    <mergeCell ref="F121:I121"/>
    <mergeCell ref="L120:M120"/>
    <mergeCell ref="N120:Q120"/>
    <mergeCell ref="L121:M121"/>
    <mergeCell ref="N121:Q121"/>
    <mergeCell ref="L122:M122"/>
    <mergeCell ref="N122:Q122"/>
    <mergeCell ref="F123:I123"/>
    <mergeCell ref="F125:I125"/>
    <mergeCell ref="L123:M123"/>
    <mergeCell ref="N123:Q123"/>
    <mergeCell ref="F124:I124"/>
    <mergeCell ref="L124:M124"/>
    <mergeCell ref="N124:Q124"/>
    <mergeCell ref="L125:M125"/>
    <mergeCell ref="N125:Q125"/>
    <mergeCell ref="F126:I126"/>
    <mergeCell ref="F128:I128"/>
    <mergeCell ref="L126:M126"/>
    <mergeCell ref="N126:Q126"/>
    <mergeCell ref="F127:I127"/>
    <mergeCell ref="L127:M127"/>
    <mergeCell ref="N127:Q127"/>
    <mergeCell ref="L128:M128"/>
    <mergeCell ref="N128:Q128"/>
    <mergeCell ref="L129:M129"/>
    <mergeCell ref="N129:Q129"/>
    <mergeCell ref="F129:I129"/>
    <mergeCell ref="F132:I132"/>
    <mergeCell ref="F131:I131"/>
    <mergeCell ref="L131:M131"/>
    <mergeCell ref="N131:Q131"/>
    <mergeCell ref="L132:M132"/>
    <mergeCell ref="N132:Q132"/>
    <mergeCell ref="N141:Q141"/>
    <mergeCell ref="N142:Q142"/>
    <mergeCell ref="N130:Q130"/>
    <mergeCell ref="F133:I133"/>
    <mergeCell ref="F136:I136"/>
    <mergeCell ref="F134:I134"/>
    <mergeCell ref="F135:I135"/>
    <mergeCell ref="F137:I137"/>
    <mergeCell ref="F138:I138"/>
    <mergeCell ref="F139:I139"/>
    <mergeCell ref="F140:I140"/>
    <mergeCell ref="F141:I141"/>
    <mergeCell ref="F142:I142"/>
    <mergeCell ref="L133:M133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F143:I143"/>
    <mergeCell ref="F144:I144"/>
    <mergeCell ref="F145:I145"/>
    <mergeCell ref="F146:I146"/>
    <mergeCell ref="F147:I147"/>
    <mergeCell ref="L134:M134"/>
    <mergeCell ref="L139:M139"/>
    <mergeCell ref="L137:M137"/>
    <mergeCell ref="L135:M135"/>
    <mergeCell ref="L136:M136"/>
    <mergeCell ref="L138:M138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H1:K1"/>
    <mergeCell ref="C2:Q2"/>
    <mergeCell ref="C4:Q4"/>
    <mergeCell ref="F6:P6"/>
    <mergeCell ref="F7:P7"/>
    <mergeCell ref="F8:P8"/>
    <mergeCell ref="O10:P10"/>
    <mergeCell ref="O12:P12"/>
    <mergeCell ref="O13:P13"/>
  </mergeCells>
  <hyperlinks>
    <hyperlink ref="F1:G1" location="C2" display="1) Krycí list rozpočtu"/>
    <hyperlink ref="H1:K1" location="C87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270"/>
  <sheetViews>
    <sheetView showGridLines="0" workbookViewId="0" topLeftCell="A1">
      <pane ySplit="1" topLeftCell="A26" activePane="bottomLeft" state="frozen"/>
      <selection pane="bottomLeft" activeCell="AJ268" sqref="AJ26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105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134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842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843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N105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ROUND((SUM(BE105:BE106)+SUM(BE125:BE269)),2)</f>
        <v>0</v>
      </c>
      <c r="I33" s="214"/>
      <c r="J33" s="214"/>
      <c r="K33" s="33"/>
      <c r="L33" s="33"/>
      <c r="M33" s="229">
        <f>ROUND(ROUND((SUM(BE105:BE106)+SUM(BE125:BE269)),2)*F33,2)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ROUND((SUM(BF105:BF106)+SUM(BF125:BF269)),2)</f>
        <v>0</v>
      </c>
      <c r="I34" s="214"/>
      <c r="J34" s="214"/>
      <c r="K34" s="33"/>
      <c r="L34" s="33"/>
      <c r="M34" s="229">
        <f>ROUND(ROUND((SUM(BF105:BF106)+SUM(BF125:BF269)),2)*F34,2)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ROUND((SUM(BG105:BG106)+SUM(BG125:BG269)),2)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ROUND((SUM(BH105:BH106)+SUM(BH125:BH269)),2)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ROUND((SUM(BI105:BI106)+SUM(BI125:BI269)),2)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134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45 - SO 405 - Světelná signalizace přechodu - 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Ing. Obrdlík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N125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N126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145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N127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148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N144</f>
        <v>0</v>
      </c>
      <c r="O92" s="164"/>
      <c r="P92" s="164"/>
      <c r="Q92" s="164"/>
      <c r="R92" s="124"/>
    </row>
    <row r="93" spans="2:18" s="8" customFormat="1" ht="19.95" customHeight="1">
      <c r="B93" s="122"/>
      <c r="C93" s="96"/>
      <c r="D93" s="123" t="s">
        <v>150</v>
      </c>
      <c r="E93" s="96"/>
      <c r="F93" s="96"/>
      <c r="G93" s="96"/>
      <c r="H93" s="96"/>
      <c r="I93" s="96"/>
      <c r="J93" s="96"/>
      <c r="K93" s="96"/>
      <c r="L93" s="96"/>
      <c r="M93" s="96"/>
      <c r="N93" s="163">
        <f>N148</f>
        <v>0</v>
      </c>
      <c r="O93" s="164"/>
      <c r="P93" s="164"/>
      <c r="Q93" s="164"/>
      <c r="R93" s="124"/>
    </row>
    <row r="94" spans="2:18" s="8" customFormat="1" ht="19.95" customHeight="1">
      <c r="B94" s="122"/>
      <c r="C94" s="96"/>
      <c r="D94" s="123" t="s">
        <v>151</v>
      </c>
      <c r="E94" s="96"/>
      <c r="F94" s="96"/>
      <c r="G94" s="96"/>
      <c r="H94" s="96"/>
      <c r="I94" s="96"/>
      <c r="J94" s="96"/>
      <c r="K94" s="96"/>
      <c r="L94" s="96"/>
      <c r="M94" s="96"/>
      <c r="N94" s="163">
        <f>N150</f>
        <v>0</v>
      </c>
      <c r="O94" s="164"/>
      <c r="P94" s="164"/>
      <c r="Q94" s="164"/>
      <c r="R94" s="124"/>
    </row>
    <row r="95" spans="2:18" s="8" customFormat="1" ht="19.95" customHeight="1">
      <c r="B95" s="122"/>
      <c r="C95" s="96"/>
      <c r="D95" s="123" t="s">
        <v>152</v>
      </c>
      <c r="E95" s="96"/>
      <c r="F95" s="96"/>
      <c r="G95" s="96"/>
      <c r="H95" s="96"/>
      <c r="I95" s="96"/>
      <c r="J95" s="96"/>
      <c r="K95" s="96"/>
      <c r="L95" s="96"/>
      <c r="M95" s="96"/>
      <c r="N95" s="163">
        <f>N154</f>
        <v>0</v>
      </c>
      <c r="O95" s="164"/>
      <c r="P95" s="164"/>
      <c r="Q95" s="164"/>
      <c r="R95" s="124"/>
    </row>
    <row r="96" spans="2:18" s="7" customFormat="1" ht="24.9" customHeight="1">
      <c r="B96" s="118"/>
      <c r="C96" s="119"/>
      <c r="D96" s="120" t="s">
        <v>156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19">
        <f>N157</f>
        <v>0</v>
      </c>
      <c r="O96" s="224"/>
      <c r="P96" s="224"/>
      <c r="Q96" s="224"/>
      <c r="R96" s="121"/>
    </row>
    <row r="97" spans="2:18" s="8" customFormat="1" ht="19.95" customHeight="1">
      <c r="B97" s="122"/>
      <c r="C97" s="96"/>
      <c r="D97" s="123" t="s">
        <v>844</v>
      </c>
      <c r="E97" s="96"/>
      <c r="F97" s="96"/>
      <c r="G97" s="96"/>
      <c r="H97" s="96"/>
      <c r="I97" s="96"/>
      <c r="J97" s="96"/>
      <c r="K97" s="96"/>
      <c r="L97" s="96"/>
      <c r="M97" s="96"/>
      <c r="N97" s="163">
        <f>N158</f>
        <v>0</v>
      </c>
      <c r="O97" s="164"/>
      <c r="P97" s="164"/>
      <c r="Q97" s="164"/>
      <c r="R97" s="124"/>
    </row>
    <row r="98" spans="2:18" s="8" customFormat="1" ht="19.95" customHeight="1">
      <c r="B98" s="122"/>
      <c r="C98" s="96"/>
      <c r="D98" s="123" t="s">
        <v>845</v>
      </c>
      <c r="E98" s="96"/>
      <c r="F98" s="96"/>
      <c r="G98" s="96"/>
      <c r="H98" s="96"/>
      <c r="I98" s="96"/>
      <c r="J98" s="96"/>
      <c r="K98" s="96"/>
      <c r="L98" s="96"/>
      <c r="M98" s="96"/>
      <c r="N98" s="163">
        <f>N182</f>
        <v>0</v>
      </c>
      <c r="O98" s="164"/>
      <c r="P98" s="164"/>
      <c r="Q98" s="164"/>
      <c r="R98" s="124"/>
    </row>
    <row r="99" spans="2:18" s="8" customFormat="1" ht="19.95" customHeight="1">
      <c r="B99" s="122"/>
      <c r="C99" s="96"/>
      <c r="D99" s="123" t="s">
        <v>157</v>
      </c>
      <c r="E99" s="96"/>
      <c r="F99" s="96"/>
      <c r="G99" s="96"/>
      <c r="H99" s="96"/>
      <c r="I99" s="96"/>
      <c r="J99" s="96"/>
      <c r="K99" s="96"/>
      <c r="L99" s="96"/>
      <c r="M99" s="96"/>
      <c r="N99" s="163">
        <f>N239</f>
        <v>0</v>
      </c>
      <c r="O99" s="164"/>
      <c r="P99" s="164"/>
      <c r="Q99" s="164"/>
      <c r="R99" s="124"/>
    </row>
    <row r="100" spans="2:18" s="7" customFormat="1" ht="24.9" customHeight="1">
      <c r="B100" s="118"/>
      <c r="C100" s="119"/>
      <c r="D100" s="120" t="s">
        <v>846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19">
        <f>N262</f>
        <v>0</v>
      </c>
      <c r="O100" s="224"/>
      <c r="P100" s="224"/>
      <c r="Q100" s="224"/>
      <c r="R100" s="121"/>
    </row>
    <row r="101" spans="2:18" s="8" customFormat="1" ht="19.95" customHeight="1">
      <c r="B101" s="122"/>
      <c r="C101" s="96"/>
      <c r="D101" s="123" t="s">
        <v>847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63">
        <f>N263</f>
        <v>0</v>
      </c>
      <c r="O101" s="164"/>
      <c r="P101" s="164"/>
      <c r="Q101" s="164"/>
      <c r="R101" s="124"/>
    </row>
    <row r="102" spans="2:18" s="8" customFormat="1" ht="19.95" customHeight="1">
      <c r="B102" s="122"/>
      <c r="C102" s="96"/>
      <c r="D102" s="123" t="s">
        <v>848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163">
        <f>N265</f>
        <v>0</v>
      </c>
      <c r="O102" s="164"/>
      <c r="P102" s="164"/>
      <c r="Q102" s="164"/>
      <c r="R102" s="124"/>
    </row>
    <row r="103" spans="2:18" s="8" customFormat="1" ht="19.95" customHeight="1">
      <c r="B103" s="122"/>
      <c r="C103" s="96"/>
      <c r="D103" s="123" t="s">
        <v>849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163">
        <f>N267</f>
        <v>0</v>
      </c>
      <c r="O103" s="164"/>
      <c r="P103" s="164"/>
      <c r="Q103" s="164"/>
      <c r="R103" s="124"/>
    </row>
    <row r="104" spans="2:18" s="1" customFormat="1" ht="21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21" s="1" customFormat="1" ht="29.25" customHeight="1">
      <c r="B105" s="32"/>
      <c r="C105" s="117" t="s">
        <v>158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225">
        <v>0</v>
      </c>
      <c r="O105" s="226"/>
      <c r="P105" s="226"/>
      <c r="Q105" s="226"/>
      <c r="R105" s="34"/>
      <c r="T105" s="125"/>
      <c r="U105" s="126" t="s">
        <v>42</v>
      </c>
    </row>
    <row r="106" spans="2:18" s="1" customFormat="1" ht="18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29.25" customHeight="1">
      <c r="B107" s="32"/>
      <c r="C107" s="108" t="s">
        <v>126</v>
      </c>
      <c r="D107" s="109"/>
      <c r="E107" s="109"/>
      <c r="F107" s="109"/>
      <c r="G107" s="109"/>
      <c r="H107" s="109"/>
      <c r="I107" s="109"/>
      <c r="J107" s="109"/>
      <c r="K107" s="109"/>
      <c r="L107" s="169">
        <f>ROUND(SUM(N89+N105),2)</f>
        <v>0</v>
      </c>
      <c r="M107" s="169"/>
      <c r="N107" s="169"/>
      <c r="O107" s="169"/>
      <c r="P107" s="169"/>
      <c r="Q107" s="169"/>
      <c r="R107" s="34"/>
    </row>
    <row r="108" spans="2:18" s="1" customFormat="1" ht="6.9" customHeight="1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  <row r="112" spans="2:18" s="1" customFormat="1" ht="6.9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spans="2:18" s="1" customFormat="1" ht="36.9" customHeight="1">
      <c r="B113" s="32"/>
      <c r="C113" s="180" t="s">
        <v>159</v>
      </c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34"/>
    </row>
    <row r="114" spans="2:18" s="1" customFormat="1" ht="6.9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18" s="1" customFormat="1" ht="30" customHeight="1">
      <c r="B115" s="32"/>
      <c r="C115" s="29" t="s">
        <v>17</v>
      </c>
      <c r="D115" s="33"/>
      <c r="E115" s="33"/>
      <c r="F115" s="212" t="str">
        <f>F6</f>
        <v>Smíšená stezka a chodníky - etapa II - Chodníky a nástupiště</v>
      </c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33"/>
      <c r="R115" s="34"/>
    </row>
    <row r="116" spans="2:18" ht="30" customHeight="1">
      <c r="B116" s="23"/>
      <c r="C116" s="29" t="s">
        <v>133</v>
      </c>
      <c r="D116" s="25"/>
      <c r="E116" s="25"/>
      <c r="F116" s="212" t="s">
        <v>134</v>
      </c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25"/>
      <c r="R116" s="24"/>
    </row>
    <row r="117" spans="2:18" s="1" customFormat="1" ht="36.9" customHeight="1">
      <c r="B117" s="32"/>
      <c r="C117" s="66" t="s">
        <v>135</v>
      </c>
      <c r="D117" s="33"/>
      <c r="E117" s="33"/>
      <c r="F117" s="182" t="str">
        <f>F8</f>
        <v>45 - SO 405 - Světelná signalizace přechodu - uznatelné náklady</v>
      </c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33"/>
      <c r="R117" s="34"/>
    </row>
    <row r="118" spans="2:18" s="1" customFormat="1" ht="6.9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18" customHeight="1">
      <c r="B119" s="32"/>
      <c r="C119" s="29" t="s">
        <v>21</v>
      </c>
      <c r="D119" s="33"/>
      <c r="E119" s="33"/>
      <c r="F119" s="27" t="str">
        <f>F10</f>
        <v>Lomnice</v>
      </c>
      <c r="G119" s="33"/>
      <c r="H119" s="33"/>
      <c r="I119" s="33"/>
      <c r="J119" s="33"/>
      <c r="K119" s="29" t="s">
        <v>23</v>
      </c>
      <c r="L119" s="33"/>
      <c r="M119" s="215" t="str">
        <f>IF(O10="","",O10)</f>
        <v>1. 7. 2018</v>
      </c>
      <c r="N119" s="215"/>
      <c r="O119" s="215"/>
      <c r="P119" s="215"/>
      <c r="Q119" s="33"/>
      <c r="R119" s="34"/>
    </row>
    <row r="120" spans="2:18" s="1" customFormat="1" ht="6.9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18" s="1" customFormat="1" ht="13.2">
      <c r="B121" s="32"/>
      <c r="C121" s="29" t="s">
        <v>25</v>
      </c>
      <c r="D121" s="33"/>
      <c r="E121" s="33"/>
      <c r="F121" s="27" t="str">
        <f>E13</f>
        <v>obec Lomnice</v>
      </c>
      <c r="G121" s="33"/>
      <c r="H121" s="33"/>
      <c r="I121" s="33"/>
      <c r="J121" s="33"/>
      <c r="K121" s="29" t="s">
        <v>31</v>
      </c>
      <c r="L121" s="33"/>
      <c r="M121" s="198" t="str">
        <f>E19</f>
        <v>ATELIS - ateliér liniových staveb</v>
      </c>
      <c r="N121" s="198"/>
      <c r="O121" s="198"/>
      <c r="P121" s="198"/>
      <c r="Q121" s="198"/>
      <c r="R121" s="34"/>
    </row>
    <row r="122" spans="2:18" s="1" customFormat="1" ht="14.4" customHeight="1">
      <c r="B122" s="32"/>
      <c r="C122" s="29" t="s">
        <v>29</v>
      </c>
      <c r="D122" s="33"/>
      <c r="E122" s="33"/>
      <c r="F122" s="27" t="str">
        <f>IF(E16="","",E16)</f>
        <v xml:space="preserve"> </v>
      </c>
      <c r="G122" s="33"/>
      <c r="H122" s="33"/>
      <c r="I122" s="33"/>
      <c r="J122" s="33"/>
      <c r="K122" s="29" t="s">
        <v>36</v>
      </c>
      <c r="L122" s="33"/>
      <c r="M122" s="198" t="str">
        <f>E22</f>
        <v>Ing. Obrdlík</v>
      </c>
      <c r="N122" s="198"/>
      <c r="O122" s="198"/>
      <c r="P122" s="198"/>
      <c r="Q122" s="198"/>
      <c r="R122" s="34"/>
    </row>
    <row r="123" spans="2:18" s="1" customFormat="1" ht="10.35" customHeight="1"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</row>
    <row r="124" spans="2:27" s="9" customFormat="1" ht="29.25" customHeight="1">
      <c r="B124" s="127"/>
      <c r="C124" s="128" t="s">
        <v>160</v>
      </c>
      <c r="D124" s="129" t="s">
        <v>161</v>
      </c>
      <c r="E124" s="129" t="s">
        <v>60</v>
      </c>
      <c r="F124" s="222" t="s">
        <v>162</v>
      </c>
      <c r="G124" s="222"/>
      <c r="H124" s="222"/>
      <c r="I124" s="222"/>
      <c r="J124" s="129" t="s">
        <v>163</v>
      </c>
      <c r="K124" s="129" t="s">
        <v>164</v>
      </c>
      <c r="L124" s="222" t="s">
        <v>165</v>
      </c>
      <c r="M124" s="222"/>
      <c r="N124" s="222" t="s">
        <v>141</v>
      </c>
      <c r="O124" s="222"/>
      <c r="P124" s="222"/>
      <c r="Q124" s="223"/>
      <c r="R124" s="130"/>
      <c r="T124" s="73" t="s">
        <v>166</v>
      </c>
      <c r="U124" s="74" t="s">
        <v>42</v>
      </c>
      <c r="V124" s="74" t="s">
        <v>167</v>
      </c>
      <c r="W124" s="74" t="s">
        <v>168</v>
      </c>
      <c r="X124" s="74" t="s">
        <v>169</v>
      </c>
      <c r="Y124" s="74" t="s">
        <v>170</v>
      </c>
      <c r="Z124" s="74" t="s">
        <v>171</v>
      </c>
      <c r="AA124" s="75" t="s">
        <v>172</v>
      </c>
    </row>
    <row r="125" spans="2:63" s="1" customFormat="1" ht="29.25" customHeight="1">
      <c r="B125" s="32"/>
      <c r="C125" s="77" t="s">
        <v>137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216">
        <f>BK125</f>
        <v>0</v>
      </c>
      <c r="O125" s="217"/>
      <c r="P125" s="217"/>
      <c r="Q125" s="217"/>
      <c r="R125" s="34"/>
      <c r="T125" s="76"/>
      <c r="U125" s="48"/>
      <c r="V125" s="48"/>
      <c r="W125" s="131">
        <f>W126+W157+W262</f>
        <v>586.016135</v>
      </c>
      <c r="X125" s="48"/>
      <c r="Y125" s="131">
        <f>Y126+Y157+Y262</f>
        <v>28.35507062</v>
      </c>
      <c r="Z125" s="48"/>
      <c r="AA125" s="132">
        <f>AA126+AA157+AA262</f>
        <v>3.64</v>
      </c>
      <c r="AT125" s="19" t="s">
        <v>77</v>
      </c>
      <c r="AU125" s="19" t="s">
        <v>143</v>
      </c>
      <c r="BK125" s="133">
        <f>BK126+BK157+BK262</f>
        <v>0</v>
      </c>
    </row>
    <row r="126" spans="2:63" s="10" customFormat="1" ht="37.35" customHeight="1">
      <c r="B126" s="134"/>
      <c r="C126" s="135"/>
      <c r="D126" s="136" t="s">
        <v>144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18">
        <f>BK126</f>
        <v>0</v>
      </c>
      <c r="O126" s="219"/>
      <c r="P126" s="219"/>
      <c r="Q126" s="219"/>
      <c r="R126" s="137"/>
      <c r="T126" s="138"/>
      <c r="U126" s="135"/>
      <c r="V126" s="135"/>
      <c r="W126" s="139">
        <f>W127+W144+W148+W150+W154</f>
        <v>31.504005</v>
      </c>
      <c r="X126" s="135"/>
      <c r="Y126" s="139">
        <f>Y127+Y144+Y148+Y150+Y154</f>
        <v>2.490268</v>
      </c>
      <c r="Z126" s="135"/>
      <c r="AA126" s="140">
        <f>AA127+AA144+AA148+AA150+AA154</f>
        <v>3.64</v>
      </c>
      <c r="AR126" s="141" t="s">
        <v>83</v>
      </c>
      <c r="AT126" s="142" t="s">
        <v>77</v>
      </c>
      <c r="AU126" s="142" t="s">
        <v>78</v>
      </c>
      <c r="AY126" s="141" t="s">
        <v>173</v>
      </c>
      <c r="BK126" s="143">
        <f>BK127+BK144+BK148+BK150+BK154</f>
        <v>0</v>
      </c>
    </row>
    <row r="127" spans="2:63" s="10" customFormat="1" ht="19.95" customHeight="1">
      <c r="B127" s="134"/>
      <c r="C127" s="135"/>
      <c r="D127" s="144" t="s">
        <v>145</v>
      </c>
      <c r="E127" s="144"/>
      <c r="F127" s="144"/>
      <c r="G127" s="144"/>
      <c r="H127" s="144"/>
      <c r="I127" s="144"/>
      <c r="J127" s="144"/>
      <c r="K127" s="144"/>
      <c r="L127" s="144"/>
      <c r="M127" s="144"/>
      <c r="N127" s="220">
        <f>BK127</f>
        <v>0</v>
      </c>
      <c r="O127" s="221"/>
      <c r="P127" s="221"/>
      <c r="Q127" s="221"/>
      <c r="R127" s="137"/>
      <c r="T127" s="138"/>
      <c r="U127" s="135"/>
      <c r="V127" s="135"/>
      <c r="W127" s="139">
        <f>SUM(W128:W143)</f>
        <v>18.082003</v>
      </c>
      <c r="X127" s="135"/>
      <c r="Y127" s="139">
        <f>SUM(Y128:Y143)</f>
        <v>1.1237</v>
      </c>
      <c r="Z127" s="135"/>
      <c r="AA127" s="140">
        <f>SUM(AA128:AA143)</f>
        <v>3.64</v>
      </c>
      <c r="AR127" s="141" t="s">
        <v>83</v>
      </c>
      <c r="AT127" s="142" t="s">
        <v>77</v>
      </c>
      <c r="AU127" s="142" t="s">
        <v>83</v>
      </c>
      <c r="AY127" s="141" t="s">
        <v>173</v>
      </c>
      <c r="BK127" s="143">
        <f>SUM(BK128:BK143)</f>
        <v>0</v>
      </c>
    </row>
    <row r="128" spans="2:65" s="1" customFormat="1" ht="25.5" customHeight="1">
      <c r="B128" s="145"/>
      <c r="C128" s="146" t="s">
        <v>83</v>
      </c>
      <c r="D128" s="146" t="s">
        <v>174</v>
      </c>
      <c r="E128" s="147" t="s">
        <v>850</v>
      </c>
      <c r="F128" s="209" t="s">
        <v>851</v>
      </c>
      <c r="G128" s="209"/>
      <c r="H128" s="209"/>
      <c r="I128" s="209"/>
      <c r="J128" s="148" t="s">
        <v>177</v>
      </c>
      <c r="K128" s="149">
        <v>14</v>
      </c>
      <c r="L128" s="203"/>
      <c r="M128" s="203"/>
      <c r="N128" s="203">
        <f aca="true" t="shared" si="0" ref="N128:N143">ROUND(L128*K128,2)</f>
        <v>0</v>
      </c>
      <c r="O128" s="203"/>
      <c r="P128" s="203"/>
      <c r="Q128" s="203"/>
      <c r="R128" s="150"/>
      <c r="T128" s="151" t="s">
        <v>5</v>
      </c>
      <c r="U128" s="41" t="s">
        <v>43</v>
      </c>
      <c r="V128" s="152">
        <v>0.272</v>
      </c>
      <c r="W128" s="152">
        <f aca="true" t="shared" si="1" ref="W128:W143">V128*K128</f>
        <v>3.8080000000000003</v>
      </c>
      <c r="X128" s="152">
        <v>0</v>
      </c>
      <c r="Y128" s="152">
        <f aca="true" t="shared" si="2" ref="Y128:Y143">X128*K128</f>
        <v>0</v>
      </c>
      <c r="Z128" s="152">
        <v>0.26</v>
      </c>
      <c r="AA128" s="153">
        <f aca="true" t="shared" si="3" ref="AA128:AA143">Z128*K128</f>
        <v>3.64</v>
      </c>
      <c r="AR128" s="19" t="s">
        <v>178</v>
      </c>
      <c r="AT128" s="19" t="s">
        <v>174</v>
      </c>
      <c r="AU128" s="19" t="s">
        <v>89</v>
      </c>
      <c r="AY128" s="19" t="s">
        <v>173</v>
      </c>
      <c r="BE128" s="154">
        <f aca="true" t="shared" si="4" ref="BE128:BE143">IF(U128="základní",N128,0)</f>
        <v>0</v>
      </c>
      <c r="BF128" s="154">
        <f aca="true" t="shared" si="5" ref="BF128:BF143">IF(U128="snížená",N128,0)</f>
        <v>0</v>
      </c>
      <c r="BG128" s="154">
        <f aca="true" t="shared" si="6" ref="BG128:BG143">IF(U128="zákl. přenesená",N128,0)</f>
        <v>0</v>
      </c>
      <c r="BH128" s="154">
        <f aca="true" t="shared" si="7" ref="BH128:BH143">IF(U128="sníž. přenesená",N128,0)</f>
        <v>0</v>
      </c>
      <c r="BI128" s="154">
        <f aca="true" t="shared" si="8" ref="BI128:BI143">IF(U128="nulová",N128,0)</f>
        <v>0</v>
      </c>
      <c r="BJ128" s="19" t="s">
        <v>83</v>
      </c>
      <c r="BK128" s="154">
        <f aca="true" t="shared" si="9" ref="BK128:BK143">ROUND(L128*K128,2)</f>
        <v>0</v>
      </c>
      <c r="BL128" s="19" t="s">
        <v>178</v>
      </c>
      <c r="BM128" s="19" t="s">
        <v>852</v>
      </c>
    </row>
    <row r="129" spans="2:65" s="1" customFormat="1" ht="25.5" customHeight="1">
      <c r="B129" s="145"/>
      <c r="C129" s="146" t="s">
        <v>89</v>
      </c>
      <c r="D129" s="146" t="s">
        <v>174</v>
      </c>
      <c r="E129" s="147" t="s">
        <v>853</v>
      </c>
      <c r="F129" s="209" t="s">
        <v>854</v>
      </c>
      <c r="G129" s="209"/>
      <c r="H129" s="209"/>
      <c r="I129" s="209"/>
      <c r="J129" s="148" t="s">
        <v>214</v>
      </c>
      <c r="K129" s="149">
        <v>3.5</v>
      </c>
      <c r="L129" s="203"/>
      <c r="M129" s="203"/>
      <c r="N129" s="203">
        <f t="shared" si="0"/>
        <v>0</v>
      </c>
      <c r="O129" s="203"/>
      <c r="P129" s="203"/>
      <c r="Q129" s="203"/>
      <c r="R129" s="150"/>
      <c r="T129" s="151" t="s">
        <v>5</v>
      </c>
      <c r="U129" s="41" t="s">
        <v>43</v>
      </c>
      <c r="V129" s="152">
        <v>0.368</v>
      </c>
      <c r="W129" s="152">
        <f t="shared" si="1"/>
        <v>1.288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R129" s="19" t="s">
        <v>178</v>
      </c>
      <c r="AT129" s="19" t="s">
        <v>174</v>
      </c>
      <c r="AU129" s="19" t="s">
        <v>89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855</v>
      </c>
    </row>
    <row r="130" spans="2:65" s="1" customFormat="1" ht="25.5" customHeight="1">
      <c r="B130" s="145"/>
      <c r="C130" s="146" t="s">
        <v>183</v>
      </c>
      <c r="D130" s="146" t="s">
        <v>174</v>
      </c>
      <c r="E130" s="147" t="s">
        <v>856</v>
      </c>
      <c r="F130" s="209" t="s">
        <v>857</v>
      </c>
      <c r="G130" s="209"/>
      <c r="H130" s="209"/>
      <c r="I130" s="209"/>
      <c r="J130" s="148" t="s">
        <v>214</v>
      </c>
      <c r="K130" s="149">
        <v>1.05</v>
      </c>
      <c r="L130" s="203"/>
      <c r="M130" s="203"/>
      <c r="N130" s="203">
        <f t="shared" si="0"/>
        <v>0</v>
      </c>
      <c r="O130" s="203"/>
      <c r="P130" s="203"/>
      <c r="Q130" s="203"/>
      <c r="R130" s="150"/>
      <c r="T130" s="151" t="s">
        <v>5</v>
      </c>
      <c r="U130" s="41" t="s">
        <v>43</v>
      </c>
      <c r="V130" s="152">
        <v>0.058</v>
      </c>
      <c r="W130" s="152">
        <f t="shared" si="1"/>
        <v>0.0609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89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858</v>
      </c>
    </row>
    <row r="131" spans="2:65" s="1" customFormat="1" ht="25.5" customHeight="1">
      <c r="B131" s="145"/>
      <c r="C131" s="146" t="s">
        <v>178</v>
      </c>
      <c r="D131" s="146" t="s">
        <v>174</v>
      </c>
      <c r="E131" s="147" t="s">
        <v>859</v>
      </c>
      <c r="F131" s="209" t="s">
        <v>860</v>
      </c>
      <c r="G131" s="209"/>
      <c r="H131" s="209"/>
      <c r="I131" s="209"/>
      <c r="J131" s="148" t="s">
        <v>214</v>
      </c>
      <c r="K131" s="149">
        <v>3.5</v>
      </c>
      <c r="L131" s="203"/>
      <c r="M131" s="203"/>
      <c r="N131" s="203">
        <f t="shared" si="0"/>
        <v>0</v>
      </c>
      <c r="O131" s="203"/>
      <c r="P131" s="203"/>
      <c r="Q131" s="203"/>
      <c r="R131" s="150"/>
      <c r="T131" s="151" t="s">
        <v>5</v>
      </c>
      <c r="U131" s="41" t="s">
        <v>43</v>
      </c>
      <c r="V131" s="152">
        <v>0.062</v>
      </c>
      <c r="W131" s="152">
        <f t="shared" si="1"/>
        <v>0.217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89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861</v>
      </c>
    </row>
    <row r="132" spans="2:65" s="1" customFormat="1" ht="25.5" customHeight="1">
      <c r="B132" s="145"/>
      <c r="C132" s="146" t="s">
        <v>190</v>
      </c>
      <c r="D132" s="146" t="s">
        <v>174</v>
      </c>
      <c r="E132" s="147" t="s">
        <v>224</v>
      </c>
      <c r="F132" s="209" t="s">
        <v>225</v>
      </c>
      <c r="G132" s="209"/>
      <c r="H132" s="209"/>
      <c r="I132" s="209"/>
      <c r="J132" s="148" t="s">
        <v>214</v>
      </c>
      <c r="K132" s="149">
        <v>5.1</v>
      </c>
      <c r="L132" s="203"/>
      <c r="M132" s="203"/>
      <c r="N132" s="203">
        <f t="shared" si="0"/>
        <v>0</v>
      </c>
      <c r="O132" s="203"/>
      <c r="P132" s="203"/>
      <c r="Q132" s="203"/>
      <c r="R132" s="150"/>
      <c r="T132" s="151" t="s">
        <v>5</v>
      </c>
      <c r="U132" s="41" t="s">
        <v>43</v>
      </c>
      <c r="V132" s="152">
        <v>0.083</v>
      </c>
      <c r="W132" s="152">
        <f t="shared" si="1"/>
        <v>0.4233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89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862</v>
      </c>
    </row>
    <row r="133" spans="2:65" s="1" customFormat="1" ht="25.5" customHeight="1">
      <c r="B133" s="145"/>
      <c r="C133" s="146" t="s">
        <v>194</v>
      </c>
      <c r="D133" s="146" t="s">
        <v>174</v>
      </c>
      <c r="E133" s="147" t="s">
        <v>863</v>
      </c>
      <c r="F133" s="209" t="s">
        <v>864</v>
      </c>
      <c r="G133" s="209"/>
      <c r="H133" s="209"/>
      <c r="I133" s="209"/>
      <c r="J133" s="148" t="s">
        <v>214</v>
      </c>
      <c r="K133" s="149">
        <v>5.1</v>
      </c>
      <c r="L133" s="203"/>
      <c r="M133" s="203"/>
      <c r="N133" s="203">
        <f t="shared" si="0"/>
        <v>0</v>
      </c>
      <c r="O133" s="203"/>
      <c r="P133" s="203"/>
      <c r="Q133" s="203"/>
      <c r="R133" s="150"/>
      <c r="T133" s="151" t="s">
        <v>5</v>
      </c>
      <c r="U133" s="41" t="s">
        <v>43</v>
      </c>
      <c r="V133" s="152">
        <v>0.652</v>
      </c>
      <c r="W133" s="152">
        <f t="shared" si="1"/>
        <v>3.3251999999999997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89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865</v>
      </c>
    </row>
    <row r="134" spans="2:65" s="1" customFormat="1" ht="16.5" customHeight="1">
      <c r="B134" s="145"/>
      <c r="C134" s="155" t="s">
        <v>198</v>
      </c>
      <c r="D134" s="155" t="s">
        <v>235</v>
      </c>
      <c r="E134" s="156" t="s">
        <v>866</v>
      </c>
      <c r="F134" s="210" t="s">
        <v>867</v>
      </c>
      <c r="G134" s="210"/>
      <c r="H134" s="210"/>
      <c r="I134" s="210"/>
      <c r="J134" s="157" t="s">
        <v>214</v>
      </c>
      <c r="K134" s="158">
        <v>5.1</v>
      </c>
      <c r="L134" s="208"/>
      <c r="M134" s="208"/>
      <c r="N134" s="208">
        <f t="shared" si="0"/>
        <v>0</v>
      </c>
      <c r="O134" s="203"/>
      <c r="P134" s="203"/>
      <c r="Q134" s="203"/>
      <c r="R134" s="150"/>
      <c r="T134" s="151" t="s">
        <v>5</v>
      </c>
      <c r="U134" s="41" t="s">
        <v>43</v>
      </c>
      <c r="V134" s="152">
        <v>0</v>
      </c>
      <c r="W134" s="152">
        <f t="shared" si="1"/>
        <v>0</v>
      </c>
      <c r="X134" s="152">
        <v>0.22</v>
      </c>
      <c r="Y134" s="152">
        <f t="shared" si="2"/>
        <v>1.1219999999999999</v>
      </c>
      <c r="Z134" s="152">
        <v>0</v>
      </c>
      <c r="AA134" s="153">
        <f t="shared" si="3"/>
        <v>0</v>
      </c>
      <c r="AR134" s="19" t="s">
        <v>202</v>
      </c>
      <c r="AT134" s="19" t="s">
        <v>235</v>
      </c>
      <c r="AU134" s="19" t="s">
        <v>89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868</v>
      </c>
    </row>
    <row r="135" spans="2:65" s="1" customFormat="1" ht="16.5" customHeight="1">
      <c r="B135" s="145"/>
      <c r="C135" s="146" t="s">
        <v>202</v>
      </c>
      <c r="D135" s="146" t="s">
        <v>174</v>
      </c>
      <c r="E135" s="147" t="s">
        <v>869</v>
      </c>
      <c r="F135" s="209" t="s">
        <v>870</v>
      </c>
      <c r="G135" s="209"/>
      <c r="H135" s="209"/>
      <c r="I135" s="209"/>
      <c r="J135" s="148" t="s">
        <v>214</v>
      </c>
      <c r="K135" s="149">
        <v>6.4</v>
      </c>
      <c r="L135" s="203"/>
      <c r="M135" s="203"/>
      <c r="N135" s="203">
        <f t="shared" si="0"/>
        <v>0</v>
      </c>
      <c r="O135" s="203"/>
      <c r="P135" s="203"/>
      <c r="Q135" s="203"/>
      <c r="R135" s="150"/>
      <c r="T135" s="151" t="s">
        <v>5</v>
      </c>
      <c r="U135" s="41" t="s">
        <v>43</v>
      </c>
      <c r="V135" s="152">
        <v>0.009</v>
      </c>
      <c r="W135" s="152">
        <f t="shared" si="1"/>
        <v>0.0576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89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871</v>
      </c>
    </row>
    <row r="136" spans="2:65" s="1" customFormat="1" ht="25.5" customHeight="1">
      <c r="B136" s="145"/>
      <c r="C136" s="146" t="s">
        <v>206</v>
      </c>
      <c r="D136" s="146" t="s">
        <v>174</v>
      </c>
      <c r="E136" s="147" t="s">
        <v>241</v>
      </c>
      <c r="F136" s="209" t="s">
        <v>872</v>
      </c>
      <c r="G136" s="209"/>
      <c r="H136" s="209"/>
      <c r="I136" s="209"/>
      <c r="J136" s="148" t="s">
        <v>238</v>
      </c>
      <c r="K136" s="149">
        <v>16.434</v>
      </c>
      <c r="L136" s="203"/>
      <c r="M136" s="203"/>
      <c r="N136" s="203">
        <f t="shared" si="0"/>
        <v>0</v>
      </c>
      <c r="O136" s="203"/>
      <c r="P136" s="203"/>
      <c r="Q136" s="203"/>
      <c r="R136" s="150"/>
      <c r="T136" s="151" t="s">
        <v>5</v>
      </c>
      <c r="U136" s="41" t="s">
        <v>43</v>
      </c>
      <c r="V136" s="152">
        <v>0</v>
      </c>
      <c r="W136" s="152">
        <f t="shared" si="1"/>
        <v>0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R136" s="19" t="s">
        <v>178</v>
      </c>
      <c r="AT136" s="19" t="s">
        <v>174</v>
      </c>
      <c r="AU136" s="19" t="s">
        <v>89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873</v>
      </c>
    </row>
    <row r="137" spans="2:65" s="1" customFormat="1" ht="38.25" customHeight="1">
      <c r="B137" s="145"/>
      <c r="C137" s="146" t="s">
        <v>211</v>
      </c>
      <c r="D137" s="146" t="s">
        <v>174</v>
      </c>
      <c r="E137" s="147" t="s">
        <v>874</v>
      </c>
      <c r="F137" s="209" t="s">
        <v>875</v>
      </c>
      <c r="G137" s="209"/>
      <c r="H137" s="209"/>
      <c r="I137" s="209"/>
      <c r="J137" s="148" t="s">
        <v>177</v>
      </c>
      <c r="K137" s="149">
        <v>34</v>
      </c>
      <c r="L137" s="203"/>
      <c r="M137" s="203"/>
      <c r="N137" s="203">
        <f t="shared" si="0"/>
        <v>0</v>
      </c>
      <c r="O137" s="203"/>
      <c r="P137" s="203"/>
      <c r="Q137" s="203"/>
      <c r="R137" s="150"/>
      <c r="T137" s="151" t="s">
        <v>5</v>
      </c>
      <c r="U137" s="41" t="s">
        <v>43</v>
      </c>
      <c r="V137" s="152">
        <v>0.177</v>
      </c>
      <c r="W137" s="152">
        <f t="shared" si="1"/>
        <v>6.018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89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876</v>
      </c>
    </row>
    <row r="138" spans="2:65" s="1" customFormat="1" ht="25.5" customHeight="1">
      <c r="B138" s="145"/>
      <c r="C138" s="146" t="s">
        <v>216</v>
      </c>
      <c r="D138" s="146" t="s">
        <v>174</v>
      </c>
      <c r="E138" s="147" t="s">
        <v>877</v>
      </c>
      <c r="F138" s="209" t="s">
        <v>878</v>
      </c>
      <c r="G138" s="209"/>
      <c r="H138" s="209"/>
      <c r="I138" s="209"/>
      <c r="J138" s="148" t="s">
        <v>177</v>
      </c>
      <c r="K138" s="149">
        <v>34</v>
      </c>
      <c r="L138" s="203"/>
      <c r="M138" s="203"/>
      <c r="N138" s="203">
        <f t="shared" si="0"/>
        <v>0</v>
      </c>
      <c r="O138" s="203"/>
      <c r="P138" s="203"/>
      <c r="Q138" s="203"/>
      <c r="R138" s="150"/>
      <c r="T138" s="151" t="s">
        <v>5</v>
      </c>
      <c r="U138" s="41" t="s">
        <v>43</v>
      </c>
      <c r="V138" s="152">
        <v>0.015</v>
      </c>
      <c r="W138" s="152">
        <f t="shared" si="1"/>
        <v>0.51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89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879</v>
      </c>
    </row>
    <row r="139" spans="2:65" s="1" customFormat="1" ht="38.25" customHeight="1">
      <c r="B139" s="145"/>
      <c r="C139" s="146" t="s">
        <v>220</v>
      </c>
      <c r="D139" s="146" t="s">
        <v>174</v>
      </c>
      <c r="E139" s="147" t="s">
        <v>880</v>
      </c>
      <c r="F139" s="209" t="s">
        <v>881</v>
      </c>
      <c r="G139" s="209"/>
      <c r="H139" s="209"/>
      <c r="I139" s="209"/>
      <c r="J139" s="148" t="s">
        <v>177</v>
      </c>
      <c r="K139" s="149">
        <v>34</v>
      </c>
      <c r="L139" s="203"/>
      <c r="M139" s="203"/>
      <c r="N139" s="203">
        <f t="shared" si="0"/>
        <v>0</v>
      </c>
      <c r="O139" s="203"/>
      <c r="P139" s="203"/>
      <c r="Q139" s="203"/>
      <c r="R139" s="150"/>
      <c r="T139" s="151" t="s">
        <v>5</v>
      </c>
      <c r="U139" s="41" t="s">
        <v>43</v>
      </c>
      <c r="V139" s="152">
        <v>0.058</v>
      </c>
      <c r="W139" s="152">
        <f t="shared" si="1"/>
        <v>1.9720000000000002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R139" s="19" t="s">
        <v>178</v>
      </c>
      <c r="AT139" s="19" t="s">
        <v>174</v>
      </c>
      <c r="AU139" s="19" t="s">
        <v>89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882</v>
      </c>
    </row>
    <row r="140" spans="2:65" s="1" customFormat="1" ht="16.5" customHeight="1">
      <c r="B140" s="145"/>
      <c r="C140" s="155" t="s">
        <v>87</v>
      </c>
      <c r="D140" s="155" t="s">
        <v>235</v>
      </c>
      <c r="E140" s="156" t="s">
        <v>883</v>
      </c>
      <c r="F140" s="210" t="s">
        <v>884</v>
      </c>
      <c r="G140" s="210"/>
      <c r="H140" s="210"/>
      <c r="I140" s="210"/>
      <c r="J140" s="157" t="s">
        <v>827</v>
      </c>
      <c r="K140" s="158">
        <v>1.02</v>
      </c>
      <c r="L140" s="208"/>
      <c r="M140" s="208"/>
      <c r="N140" s="208">
        <f t="shared" si="0"/>
        <v>0</v>
      </c>
      <c r="O140" s="203"/>
      <c r="P140" s="203"/>
      <c r="Q140" s="203"/>
      <c r="R140" s="150"/>
      <c r="T140" s="151" t="s">
        <v>5</v>
      </c>
      <c r="U140" s="41" t="s">
        <v>43</v>
      </c>
      <c r="V140" s="152">
        <v>0</v>
      </c>
      <c r="W140" s="152">
        <f t="shared" si="1"/>
        <v>0</v>
      </c>
      <c r="X140" s="152">
        <v>0.001</v>
      </c>
      <c r="Y140" s="152">
        <f t="shared" si="2"/>
        <v>0.00102</v>
      </c>
      <c r="Z140" s="152">
        <v>0</v>
      </c>
      <c r="AA140" s="153">
        <f t="shared" si="3"/>
        <v>0</v>
      </c>
      <c r="AR140" s="19" t="s">
        <v>202</v>
      </c>
      <c r="AT140" s="19" t="s">
        <v>235</v>
      </c>
      <c r="AU140" s="19" t="s">
        <v>89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885</v>
      </c>
    </row>
    <row r="141" spans="2:65" s="1" customFormat="1" ht="25.5" customHeight="1">
      <c r="B141" s="145"/>
      <c r="C141" s="146" t="s">
        <v>227</v>
      </c>
      <c r="D141" s="146" t="s">
        <v>174</v>
      </c>
      <c r="E141" s="147" t="s">
        <v>886</v>
      </c>
      <c r="F141" s="209" t="s">
        <v>887</v>
      </c>
      <c r="G141" s="209"/>
      <c r="H141" s="209"/>
      <c r="I141" s="209"/>
      <c r="J141" s="148" t="s">
        <v>238</v>
      </c>
      <c r="K141" s="149">
        <v>0.007</v>
      </c>
      <c r="L141" s="203"/>
      <c r="M141" s="203"/>
      <c r="N141" s="203">
        <f t="shared" si="0"/>
        <v>0</v>
      </c>
      <c r="O141" s="203"/>
      <c r="P141" s="203"/>
      <c r="Q141" s="203"/>
      <c r="R141" s="150"/>
      <c r="T141" s="151" t="s">
        <v>5</v>
      </c>
      <c r="U141" s="41" t="s">
        <v>43</v>
      </c>
      <c r="V141" s="152">
        <v>21.429</v>
      </c>
      <c r="W141" s="152">
        <f t="shared" si="1"/>
        <v>0.150003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178</v>
      </c>
      <c r="AT141" s="19" t="s">
        <v>174</v>
      </c>
      <c r="AU141" s="19" t="s">
        <v>89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888</v>
      </c>
    </row>
    <row r="142" spans="2:65" s="1" customFormat="1" ht="16.5" customHeight="1">
      <c r="B142" s="145"/>
      <c r="C142" s="155" t="s">
        <v>11</v>
      </c>
      <c r="D142" s="155" t="s">
        <v>235</v>
      </c>
      <c r="E142" s="156" t="s">
        <v>889</v>
      </c>
      <c r="F142" s="210" t="s">
        <v>890</v>
      </c>
      <c r="G142" s="210"/>
      <c r="H142" s="210"/>
      <c r="I142" s="210"/>
      <c r="J142" s="157" t="s">
        <v>827</v>
      </c>
      <c r="K142" s="158">
        <v>0.68</v>
      </c>
      <c r="L142" s="208"/>
      <c r="M142" s="208"/>
      <c r="N142" s="208">
        <f t="shared" si="0"/>
        <v>0</v>
      </c>
      <c r="O142" s="203"/>
      <c r="P142" s="203"/>
      <c r="Q142" s="203"/>
      <c r="R142" s="150"/>
      <c r="T142" s="151" t="s">
        <v>5</v>
      </c>
      <c r="U142" s="41" t="s">
        <v>43</v>
      </c>
      <c r="V142" s="152">
        <v>0</v>
      </c>
      <c r="W142" s="152">
        <f t="shared" si="1"/>
        <v>0</v>
      </c>
      <c r="X142" s="152">
        <v>0.001</v>
      </c>
      <c r="Y142" s="152">
        <f t="shared" si="2"/>
        <v>0.00068</v>
      </c>
      <c r="Z142" s="152">
        <v>0</v>
      </c>
      <c r="AA142" s="153">
        <f t="shared" si="3"/>
        <v>0</v>
      </c>
      <c r="AR142" s="19" t="s">
        <v>202</v>
      </c>
      <c r="AT142" s="19" t="s">
        <v>235</v>
      </c>
      <c r="AU142" s="19" t="s">
        <v>89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891</v>
      </c>
    </row>
    <row r="143" spans="2:65" s="1" customFormat="1" ht="25.5" customHeight="1">
      <c r="B143" s="145"/>
      <c r="C143" s="146" t="s">
        <v>234</v>
      </c>
      <c r="D143" s="146" t="s">
        <v>174</v>
      </c>
      <c r="E143" s="147" t="s">
        <v>248</v>
      </c>
      <c r="F143" s="209" t="s">
        <v>249</v>
      </c>
      <c r="G143" s="209"/>
      <c r="H143" s="209"/>
      <c r="I143" s="209"/>
      <c r="J143" s="148" t="s">
        <v>177</v>
      </c>
      <c r="K143" s="149">
        <v>14</v>
      </c>
      <c r="L143" s="203"/>
      <c r="M143" s="203"/>
      <c r="N143" s="203">
        <f t="shared" si="0"/>
        <v>0</v>
      </c>
      <c r="O143" s="203"/>
      <c r="P143" s="203"/>
      <c r="Q143" s="203"/>
      <c r="R143" s="150"/>
      <c r="T143" s="151" t="s">
        <v>5</v>
      </c>
      <c r="U143" s="41" t="s">
        <v>43</v>
      </c>
      <c r="V143" s="152">
        <v>0.018</v>
      </c>
      <c r="W143" s="152">
        <f t="shared" si="1"/>
        <v>0.252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89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892</v>
      </c>
    </row>
    <row r="144" spans="2:63" s="10" customFormat="1" ht="29.85" customHeight="1">
      <c r="B144" s="134"/>
      <c r="C144" s="135"/>
      <c r="D144" s="144" t="s">
        <v>148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04">
        <f>BK144</f>
        <v>0</v>
      </c>
      <c r="O144" s="205"/>
      <c r="P144" s="205"/>
      <c r="Q144" s="205"/>
      <c r="R144" s="137"/>
      <c r="T144" s="138"/>
      <c r="U144" s="135"/>
      <c r="V144" s="135"/>
      <c r="W144" s="139">
        <f>SUM(W145:W147)</f>
        <v>8.204</v>
      </c>
      <c r="X144" s="135"/>
      <c r="Y144" s="139">
        <f>SUM(Y145:Y147)</f>
        <v>1.366568</v>
      </c>
      <c r="Z144" s="135"/>
      <c r="AA144" s="140">
        <f>SUM(AA145:AA147)</f>
        <v>0</v>
      </c>
      <c r="AR144" s="141" t="s">
        <v>83</v>
      </c>
      <c r="AT144" s="142" t="s">
        <v>77</v>
      </c>
      <c r="AU144" s="142" t="s">
        <v>83</v>
      </c>
      <c r="AY144" s="141" t="s">
        <v>173</v>
      </c>
      <c r="BK144" s="143">
        <f>SUM(BK145:BK147)</f>
        <v>0</v>
      </c>
    </row>
    <row r="145" spans="2:65" s="1" customFormat="1" ht="25.5" customHeight="1">
      <c r="B145" s="145"/>
      <c r="C145" s="146" t="s">
        <v>240</v>
      </c>
      <c r="D145" s="146" t="s">
        <v>174</v>
      </c>
      <c r="E145" s="147" t="s">
        <v>893</v>
      </c>
      <c r="F145" s="209" t="s">
        <v>894</v>
      </c>
      <c r="G145" s="209"/>
      <c r="H145" s="209"/>
      <c r="I145" s="209"/>
      <c r="J145" s="148" t="s">
        <v>177</v>
      </c>
      <c r="K145" s="149">
        <v>14</v>
      </c>
      <c r="L145" s="203"/>
      <c r="M145" s="203"/>
      <c r="N145" s="203">
        <f>ROUND(L145*K145,2)</f>
        <v>0</v>
      </c>
      <c r="O145" s="203"/>
      <c r="P145" s="203"/>
      <c r="Q145" s="203"/>
      <c r="R145" s="150"/>
      <c r="T145" s="151" t="s">
        <v>5</v>
      </c>
      <c r="U145" s="41" t="s">
        <v>43</v>
      </c>
      <c r="V145" s="152">
        <v>0.56</v>
      </c>
      <c r="W145" s="152">
        <f>V145*K145</f>
        <v>7.840000000000001</v>
      </c>
      <c r="X145" s="152">
        <v>0.08425</v>
      </c>
      <c r="Y145" s="152">
        <f>X145*K145</f>
        <v>1.1795</v>
      </c>
      <c r="Z145" s="152">
        <v>0</v>
      </c>
      <c r="AA145" s="153">
        <f>Z145*K145</f>
        <v>0</v>
      </c>
      <c r="AR145" s="19" t="s">
        <v>178</v>
      </c>
      <c r="AT145" s="19" t="s">
        <v>174</v>
      </c>
      <c r="AU145" s="19" t="s">
        <v>89</v>
      </c>
      <c r="AY145" s="19" t="s">
        <v>173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19" t="s">
        <v>83</v>
      </c>
      <c r="BK145" s="154">
        <f>ROUND(L145*K145,2)</f>
        <v>0</v>
      </c>
      <c r="BL145" s="19" t="s">
        <v>178</v>
      </c>
      <c r="BM145" s="19" t="s">
        <v>895</v>
      </c>
    </row>
    <row r="146" spans="2:65" s="1" customFormat="1" ht="25.5" customHeight="1">
      <c r="B146" s="145"/>
      <c r="C146" s="155" t="s">
        <v>97</v>
      </c>
      <c r="D146" s="155" t="s">
        <v>235</v>
      </c>
      <c r="E146" s="156" t="s">
        <v>896</v>
      </c>
      <c r="F146" s="210" t="s">
        <v>897</v>
      </c>
      <c r="G146" s="210"/>
      <c r="H146" s="210"/>
      <c r="I146" s="210"/>
      <c r="J146" s="157" t="s">
        <v>177</v>
      </c>
      <c r="K146" s="158">
        <v>1.428</v>
      </c>
      <c r="L146" s="208"/>
      <c r="M146" s="208"/>
      <c r="N146" s="208">
        <f>ROUND(L146*K146,2)</f>
        <v>0</v>
      </c>
      <c r="O146" s="203"/>
      <c r="P146" s="203"/>
      <c r="Q146" s="203"/>
      <c r="R146" s="150"/>
      <c r="T146" s="151" t="s">
        <v>5</v>
      </c>
      <c r="U146" s="41" t="s">
        <v>43</v>
      </c>
      <c r="V146" s="152">
        <v>0</v>
      </c>
      <c r="W146" s="152">
        <f>V146*K146</f>
        <v>0</v>
      </c>
      <c r="X146" s="152">
        <v>0.131</v>
      </c>
      <c r="Y146" s="152">
        <f>X146*K146</f>
        <v>0.187068</v>
      </c>
      <c r="Z146" s="152">
        <v>0</v>
      </c>
      <c r="AA146" s="153">
        <f>Z146*K146</f>
        <v>0</v>
      </c>
      <c r="AR146" s="19" t="s">
        <v>202</v>
      </c>
      <c r="AT146" s="19" t="s">
        <v>235</v>
      </c>
      <c r="AU146" s="19" t="s">
        <v>89</v>
      </c>
      <c r="AY146" s="19" t="s">
        <v>173</v>
      </c>
      <c r="BE146" s="154">
        <f>IF(U146="základní",N146,0)</f>
        <v>0</v>
      </c>
      <c r="BF146" s="154">
        <f>IF(U146="snížená",N146,0)</f>
        <v>0</v>
      </c>
      <c r="BG146" s="154">
        <f>IF(U146="zákl. přenesená",N146,0)</f>
        <v>0</v>
      </c>
      <c r="BH146" s="154">
        <f>IF(U146="sníž. přenesená",N146,0)</f>
        <v>0</v>
      </c>
      <c r="BI146" s="154">
        <f>IF(U146="nulová",N146,0)</f>
        <v>0</v>
      </c>
      <c r="BJ146" s="19" t="s">
        <v>83</v>
      </c>
      <c r="BK146" s="154">
        <f>ROUND(L146*K146,2)</f>
        <v>0</v>
      </c>
      <c r="BL146" s="19" t="s">
        <v>178</v>
      </c>
      <c r="BM146" s="19" t="s">
        <v>898</v>
      </c>
    </row>
    <row r="147" spans="2:65" s="1" customFormat="1" ht="16.5" customHeight="1">
      <c r="B147" s="145"/>
      <c r="C147" s="146" t="s">
        <v>247</v>
      </c>
      <c r="D147" s="146" t="s">
        <v>174</v>
      </c>
      <c r="E147" s="147" t="s">
        <v>280</v>
      </c>
      <c r="F147" s="209" t="s">
        <v>281</v>
      </c>
      <c r="G147" s="209"/>
      <c r="H147" s="209"/>
      <c r="I147" s="209"/>
      <c r="J147" s="148" t="s">
        <v>177</v>
      </c>
      <c r="K147" s="149">
        <v>14</v>
      </c>
      <c r="L147" s="203"/>
      <c r="M147" s="203"/>
      <c r="N147" s="203">
        <f>ROUND(L147*K147,2)</f>
        <v>0</v>
      </c>
      <c r="O147" s="203"/>
      <c r="P147" s="203"/>
      <c r="Q147" s="203"/>
      <c r="R147" s="150"/>
      <c r="T147" s="151" t="s">
        <v>5</v>
      </c>
      <c r="U147" s="41" t="s">
        <v>43</v>
      </c>
      <c r="V147" s="152">
        <v>0.026</v>
      </c>
      <c r="W147" s="152">
        <f>V147*K147</f>
        <v>0.364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R147" s="19" t="s">
        <v>178</v>
      </c>
      <c r="AT147" s="19" t="s">
        <v>174</v>
      </c>
      <c r="AU147" s="19" t="s">
        <v>89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899</v>
      </c>
    </row>
    <row r="148" spans="2:63" s="10" customFormat="1" ht="29.85" customHeight="1">
      <c r="B148" s="134"/>
      <c r="C148" s="135"/>
      <c r="D148" s="144" t="s">
        <v>150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04">
        <f>BK148</f>
        <v>0</v>
      </c>
      <c r="O148" s="205"/>
      <c r="P148" s="205"/>
      <c r="Q148" s="205"/>
      <c r="R148" s="137"/>
      <c r="T148" s="138"/>
      <c r="U148" s="135"/>
      <c r="V148" s="135"/>
      <c r="W148" s="139">
        <f>W149</f>
        <v>3.08</v>
      </c>
      <c r="X148" s="135"/>
      <c r="Y148" s="139">
        <f>Y149</f>
        <v>0</v>
      </c>
      <c r="Z148" s="135"/>
      <c r="AA148" s="140">
        <f>AA149</f>
        <v>0</v>
      </c>
      <c r="AR148" s="141" t="s">
        <v>83</v>
      </c>
      <c r="AT148" s="142" t="s">
        <v>77</v>
      </c>
      <c r="AU148" s="142" t="s">
        <v>83</v>
      </c>
      <c r="AY148" s="141" t="s">
        <v>173</v>
      </c>
      <c r="BK148" s="143">
        <f>BK149</f>
        <v>0</v>
      </c>
    </row>
    <row r="149" spans="2:65" s="1" customFormat="1" ht="25.5" customHeight="1">
      <c r="B149" s="145"/>
      <c r="C149" s="146" t="s">
        <v>251</v>
      </c>
      <c r="D149" s="146" t="s">
        <v>174</v>
      </c>
      <c r="E149" s="147" t="s">
        <v>900</v>
      </c>
      <c r="F149" s="209" t="s">
        <v>901</v>
      </c>
      <c r="G149" s="209"/>
      <c r="H149" s="209"/>
      <c r="I149" s="209"/>
      <c r="J149" s="148" t="s">
        <v>177</v>
      </c>
      <c r="K149" s="149">
        <v>14</v>
      </c>
      <c r="L149" s="203"/>
      <c r="M149" s="203"/>
      <c r="N149" s="203">
        <f>ROUND(L149*K149,2)</f>
        <v>0</v>
      </c>
      <c r="O149" s="203"/>
      <c r="P149" s="203"/>
      <c r="Q149" s="203"/>
      <c r="R149" s="150"/>
      <c r="T149" s="151" t="s">
        <v>5</v>
      </c>
      <c r="U149" s="41" t="s">
        <v>43</v>
      </c>
      <c r="V149" s="152">
        <v>0.22</v>
      </c>
      <c r="W149" s="152">
        <f>V149*K149</f>
        <v>3.08</v>
      </c>
      <c r="X149" s="152">
        <v>0</v>
      </c>
      <c r="Y149" s="152">
        <f>X149*K149</f>
        <v>0</v>
      </c>
      <c r="Z149" s="152">
        <v>0</v>
      </c>
      <c r="AA149" s="153">
        <f>Z149*K149</f>
        <v>0</v>
      </c>
      <c r="AR149" s="19" t="s">
        <v>178</v>
      </c>
      <c r="AT149" s="19" t="s">
        <v>174</v>
      </c>
      <c r="AU149" s="19" t="s">
        <v>89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902</v>
      </c>
    </row>
    <row r="150" spans="2:63" s="10" customFormat="1" ht="29.85" customHeight="1">
      <c r="B150" s="134"/>
      <c r="C150" s="135"/>
      <c r="D150" s="144" t="s">
        <v>151</v>
      </c>
      <c r="E150" s="144"/>
      <c r="F150" s="144"/>
      <c r="G150" s="144"/>
      <c r="H150" s="144"/>
      <c r="I150" s="144"/>
      <c r="J150" s="144"/>
      <c r="K150" s="144"/>
      <c r="L150" s="144"/>
      <c r="M150" s="144"/>
      <c r="N150" s="204">
        <f>BK150</f>
        <v>0</v>
      </c>
      <c r="O150" s="205"/>
      <c r="P150" s="205"/>
      <c r="Q150" s="205"/>
      <c r="R150" s="137"/>
      <c r="T150" s="138"/>
      <c r="U150" s="135"/>
      <c r="V150" s="135"/>
      <c r="W150" s="139">
        <f>SUM(W151:W153)</f>
        <v>0.0182</v>
      </c>
      <c r="X150" s="135"/>
      <c r="Y150" s="139">
        <f>SUM(Y151:Y153)</f>
        <v>0</v>
      </c>
      <c r="Z150" s="135"/>
      <c r="AA150" s="140">
        <f>SUM(AA151:AA153)</f>
        <v>0</v>
      </c>
      <c r="AR150" s="141" t="s">
        <v>83</v>
      </c>
      <c r="AT150" s="142" t="s">
        <v>77</v>
      </c>
      <c r="AU150" s="142" t="s">
        <v>83</v>
      </c>
      <c r="AY150" s="141" t="s">
        <v>173</v>
      </c>
      <c r="BK150" s="143">
        <f>SUM(BK151:BK153)</f>
        <v>0</v>
      </c>
    </row>
    <row r="151" spans="2:65" s="1" customFormat="1" ht="25.5" customHeight="1">
      <c r="B151" s="145"/>
      <c r="C151" s="146" t="s">
        <v>10</v>
      </c>
      <c r="D151" s="146" t="s">
        <v>174</v>
      </c>
      <c r="E151" s="147" t="s">
        <v>903</v>
      </c>
      <c r="F151" s="209" t="s">
        <v>904</v>
      </c>
      <c r="G151" s="209"/>
      <c r="H151" s="209"/>
      <c r="I151" s="209"/>
      <c r="J151" s="148" t="s">
        <v>238</v>
      </c>
      <c r="K151" s="149">
        <v>0.364</v>
      </c>
      <c r="L151" s="203"/>
      <c r="M151" s="203"/>
      <c r="N151" s="203">
        <f>ROUND(L151*K151,2)</f>
        <v>0</v>
      </c>
      <c r="O151" s="203"/>
      <c r="P151" s="203"/>
      <c r="Q151" s="203"/>
      <c r="R151" s="150"/>
      <c r="T151" s="151" t="s">
        <v>5</v>
      </c>
      <c r="U151" s="41" t="s">
        <v>43</v>
      </c>
      <c r="V151" s="152">
        <v>0.032</v>
      </c>
      <c r="W151" s="152">
        <f>V151*K151</f>
        <v>0.011648</v>
      </c>
      <c r="X151" s="152">
        <v>0</v>
      </c>
      <c r="Y151" s="152">
        <f>X151*K151</f>
        <v>0</v>
      </c>
      <c r="Z151" s="152">
        <v>0</v>
      </c>
      <c r="AA151" s="153">
        <f>Z151*K151</f>
        <v>0</v>
      </c>
      <c r="AR151" s="19" t="s">
        <v>178</v>
      </c>
      <c r="AT151" s="19" t="s">
        <v>174</v>
      </c>
      <c r="AU151" s="19" t="s">
        <v>89</v>
      </c>
      <c r="AY151" s="19" t="s">
        <v>173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9" t="s">
        <v>83</v>
      </c>
      <c r="BK151" s="154">
        <f>ROUND(L151*K151,2)</f>
        <v>0</v>
      </c>
      <c r="BL151" s="19" t="s">
        <v>178</v>
      </c>
      <c r="BM151" s="19" t="s">
        <v>905</v>
      </c>
    </row>
    <row r="152" spans="2:65" s="1" customFormat="1" ht="25.5" customHeight="1">
      <c r="B152" s="145"/>
      <c r="C152" s="146" t="s">
        <v>259</v>
      </c>
      <c r="D152" s="146" t="s">
        <v>174</v>
      </c>
      <c r="E152" s="147" t="s">
        <v>906</v>
      </c>
      <c r="F152" s="209" t="s">
        <v>907</v>
      </c>
      <c r="G152" s="209"/>
      <c r="H152" s="209"/>
      <c r="I152" s="209"/>
      <c r="J152" s="148" t="s">
        <v>238</v>
      </c>
      <c r="K152" s="149">
        <v>2.184</v>
      </c>
      <c r="L152" s="203"/>
      <c r="M152" s="203"/>
      <c r="N152" s="203">
        <f>ROUND(L152*K152,2)</f>
        <v>0</v>
      </c>
      <c r="O152" s="203"/>
      <c r="P152" s="203"/>
      <c r="Q152" s="203"/>
      <c r="R152" s="150"/>
      <c r="T152" s="151" t="s">
        <v>5</v>
      </c>
      <c r="U152" s="41" t="s">
        <v>43</v>
      </c>
      <c r="V152" s="152">
        <v>0.003</v>
      </c>
      <c r="W152" s="152">
        <f>V152*K152</f>
        <v>0.0065520000000000005</v>
      </c>
      <c r="X152" s="152">
        <v>0</v>
      </c>
      <c r="Y152" s="152">
        <f>X152*K152</f>
        <v>0</v>
      </c>
      <c r="Z152" s="152">
        <v>0</v>
      </c>
      <c r="AA152" s="153">
        <f>Z152*K152</f>
        <v>0</v>
      </c>
      <c r="AR152" s="19" t="s">
        <v>178</v>
      </c>
      <c r="AT152" s="19" t="s">
        <v>174</v>
      </c>
      <c r="AU152" s="19" t="s">
        <v>89</v>
      </c>
      <c r="AY152" s="19" t="s">
        <v>173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9" t="s">
        <v>83</v>
      </c>
      <c r="BK152" s="154">
        <f>ROUND(L152*K152,2)</f>
        <v>0</v>
      </c>
      <c r="BL152" s="19" t="s">
        <v>178</v>
      </c>
      <c r="BM152" s="19" t="s">
        <v>908</v>
      </c>
    </row>
    <row r="153" spans="2:65" s="1" customFormat="1" ht="38.25" customHeight="1">
      <c r="B153" s="145"/>
      <c r="C153" s="146" t="s">
        <v>111</v>
      </c>
      <c r="D153" s="146" t="s">
        <v>174</v>
      </c>
      <c r="E153" s="147" t="s">
        <v>518</v>
      </c>
      <c r="F153" s="209" t="s">
        <v>909</v>
      </c>
      <c r="G153" s="209"/>
      <c r="H153" s="209"/>
      <c r="I153" s="209"/>
      <c r="J153" s="148" t="s">
        <v>238</v>
      </c>
      <c r="K153" s="149">
        <v>0.364</v>
      </c>
      <c r="L153" s="203"/>
      <c r="M153" s="203"/>
      <c r="N153" s="203">
        <f>ROUND(L153*K153,2)</f>
        <v>0</v>
      </c>
      <c r="O153" s="203"/>
      <c r="P153" s="203"/>
      <c r="Q153" s="203"/>
      <c r="R153" s="150"/>
      <c r="T153" s="151" t="s">
        <v>5</v>
      </c>
      <c r="U153" s="41" t="s">
        <v>43</v>
      </c>
      <c r="V153" s="152">
        <v>0</v>
      </c>
      <c r="W153" s="152">
        <f>V153*K153</f>
        <v>0</v>
      </c>
      <c r="X153" s="152">
        <v>0</v>
      </c>
      <c r="Y153" s="152">
        <f>X153*K153</f>
        <v>0</v>
      </c>
      <c r="Z153" s="152">
        <v>0</v>
      </c>
      <c r="AA153" s="153">
        <f>Z153*K153</f>
        <v>0</v>
      </c>
      <c r="AR153" s="19" t="s">
        <v>178</v>
      </c>
      <c r="AT153" s="19" t="s">
        <v>174</v>
      </c>
      <c r="AU153" s="19" t="s">
        <v>89</v>
      </c>
      <c r="AY153" s="19" t="s">
        <v>173</v>
      </c>
      <c r="BE153" s="154">
        <f>IF(U153="základní",N153,0)</f>
        <v>0</v>
      </c>
      <c r="BF153" s="154">
        <f>IF(U153="snížená",N153,0)</f>
        <v>0</v>
      </c>
      <c r="BG153" s="154">
        <f>IF(U153="zákl. přenesená",N153,0)</f>
        <v>0</v>
      </c>
      <c r="BH153" s="154">
        <f>IF(U153="sníž. přenesená",N153,0)</f>
        <v>0</v>
      </c>
      <c r="BI153" s="154">
        <f>IF(U153="nulová",N153,0)</f>
        <v>0</v>
      </c>
      <c r="BJ153" s="19" t="s">
        <v>83</v>
      </c>
      <c r="BK153" s="154">
        <f>ROUND(L153*K153,2)</f>
        <v>0</v>
      </c>
      <c r="BL153" s="19" t="s">
        <v>178</v>
      </c>
      <c r="BM153" s="19" t="s">
        <v>910</v>
      </c>
    </row>
    <row r="154" spans="2:63" s="10" customFormat="1" ht="29.85" customHeight="1">
      <c r="B154" s="134"/>
      <c r="C154" s="135"/>
      <c r="D154" s="144" t="s">
        <v>152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04">
        <f>BK154</f>
        <v>0</v>
      </c>
      <c r="O154" s="205"/>
      <c r="P154" s="205"/>
      <c r="Q154" s="205"/>
      <c r="R154" s="137"/>
      <c r="T154" s="138"/>
      <c r="U154" s="135"/>
      <c r="V154" s="135"/>
      <c r="W154" s="139">
        <f>SUM(W155:W156)</f>
        <v>2.119802</v>
      </c>
      <c r="X154" s="135"/>
      <c r="Y154" s="139">
        <f>SUM(Y155:Y156)</f>
        <v>0</v>
      </c>
      <c r="Z154" s="135"/>
      <c r="AA154" s="140">
        <f>SUM(AA155:AA156)</f>
        <v>0</v>
      </c>
      <c r="AR154" s="141" t="s">
        <v>83</v>
      </c>
      <c r="AT154" s="142" t="s">
        <v>77</v>
      </c>
      <c r="AU154" s="142" t="s">
        <v>83</v>
      </c>
      <c r="AY154" s="141" t="s">
        <v>173</v>
      </c>
      <c r="BK154" s="143">
        <f>SUM(BK155:BK156)</f>
        <v>0</v>
      </c>
    </row>
    <row r="155" spans="2:65" s="1" customFormat="1" ht="38.25" customHeight="1">
      <c r="B155" s="145"/>
      <c r="C155" s="146" t="s">
        <v>114</v>
      </c>
      <c r="D155" s="146" t="s">
        <v>174</v>
      </c>
      <c r="E155" s="147" t="s">
        <v>911</v>
      </c>
      <c r="F155" s="209" t="s">
        <v>912</v>
      </c>
      <c r="G155" s="209"/>
      <c r="H155" s="209"/>
      <c r="I155" s="209"/>
      <c r="J155" s="148" t="s">
        <v>238</v>
      </c>
      <c r="K155" s="149">
        <v>28.355</v>
      </c>
      <c r="L155" s="203"/>
      <c r="M155" s="203"/>
      <c r="N155" s="203">
        <f>ROUND(L155*K155,2)</f>
        <v>0</v>
      </c>
      <c r="O155" s="203"/>
      <c r="P155" s="203"/>
      <c r="Q155" s="203"/>
      <c r="R155" s="150"/>
      <c r="T155" s="151" t="s">
        <v>5</v>
      </c>
      <c r="U155" s="41" t="s">
        <v>43</v>
      </c>
      <c r="V155" s="152">
        <v>0.066</v>
      </c>
      <c r="W155" s="152">
        <f>V155*K155</f>
        <v>1.8714300000000001</v>
      </c>
      <c r="X155" s="152">
        <v>0</v>
      </c>
      <c r="Y155" s="152">
        <f>X155*K155</f>
        <v>0</v>
      </c>
      <c r="Z155" s="152">
        <v>0</v>
      </c>
      <c r="AA155" s="153">
        <f>Z155*K155</f>
        <v>0</v>
      </c>
      <c r="AR155" s="19" t="s">
        <v>178</v>
      </c>
      <c r="AT155" s="19" t="s">
        <v>174</v>
      </c>
      <c r="AU155" s="19" t="s">
        <v>89</v>
      </c>
      <c r="AY155" s="19" t="s">
        <v>173</v>
      </c>
      <c r="BE155" s="154">
        <f>IF(U155="základní",N155,0)</f>
        <v>0</v>
      </c>
      <c r="BF155" s="154">
        <f>IF(U155="snížená",N155,0)</f>
        <v>0</v>
      </c>
      <c r="BG155" s="154">
        <f>IF(U155="zákl. přenesená",N155,0)</f>
        <v>0</v>
      </c>
      <c r="BH155" s="154">
        <f>IF(U155="sníž. přenesená",N155,0)</f>
        <v>0</v>
      </c>
      <c r="BI155" s="154">
        <f>IF(U155="nulová",N155,0)</f>
        <v>0</v>
      </c>
      <c r="BJ155" s="19" t="s">
        <v>83</v>
      </c>
      <c r="BK155" s="154">
        <f>ROUND(L155*K155,2)</f>
        <v>0</v>
      </c>
      <c r="BL155" s="19" t="s">
        <v>178</v>
      </c>
      <c r="BM155" s="19" t="s">
        <v>913</v>
      </c>
    </row>
    <row r="156" spans="2:65" s="1" customFormat="1" ht="25.5" customHeight="1">
      <c r="B156" s="145"/>
      <c r="C156" s="146" t="s">
        <v>117</v>
      </c>
      <c r="D156" s="146" t="s">
        <v>174</v>
      </c>
      <c r="E156" s="147" t="s">
        <v>914</v>
      </c>
      <c r="F156" s="209" t="s">
        <v>915</v>
      </c>
      <c r="G156" s="209"/>
      <c r="H156" s="209"/>
      <c r="I156" s="209"/>
      <c r="J156" s="148" t="s">
        <v>238</v>
      </c>
      <c r="K156" s="149">
        <v>0.124</v>
      </c>
      <c r="L156" s="203"/>
      <c r="M156" s="203"/>
      <c r="N156" s="203">
        <f>ROUND(L156*K156,2)</f>
        <v>0</v>
      </c>
      <c r="O156" s="203"/>
      <c r="P156" s="203"/>
      <c r="Q156" s="203"/>
      <c r="R156" s="150"/>
      <c r="T156" s="151" t="s">
        <v>5</v>
      </c>
      <c r="U156" s="41" t="s">
        <v>43</v>
      </c>
      <c r="V156" s="152">
        <v>2.003</v>
      </c>
      <c r="W156" s="152">
        <f>V156*K156</f>
        <v>0.248372</v>
      </c>
      <c r="X156" s="152">
        <v>0</v>
      </c>
      <c r="Y156" s="152">
        <f>X156*K156</f>
        <v>0</v>
      </c>
      <c r="Z156" s="152">
        <v>0</v>
      </c>
      <c r="AA156" s="153">
        <f>Z156*K156</f>
        <v>0</v>
      </c>
      <c r="AR156" s="19" t="s">
        <v>178</v>
      </c>
      <c r="AT156" s="19" t="s">
        <v>174</v>
      </c>
      <c r="AU156" s="19" t="s">
        <v>89</v>
      </c>
      <c r="AY156" s="19" t="s">
        <v>173</v>
      </c>
      <c r="BE156" s="154">
        <f>IF(U156="základní",N156,0)</f>
        <v>0</v>
      </c>
      <c r="BF156" s="154">
        <f>IF(U156="snížená",N156,0)</f>
        <v>0</v>
      </c>
      <c r="BG156" s="154">
        <f>IF(U156="zákl. přenesená",N156,0)</f>
        <v>0</v>
      </c>
      <c r="BH156" s="154">
        <f>IF(U156="sníž. přenesená",N156,0)</f>
        <v>0</v>
      </c>
      <c r="BI156" s="154">
        <f>IF(U156="nulová",N156,0)</f>
        <v>0</v>
      </c>
      <c r="BJ156" s="19" t="s">
        <v>83</v>
      </c>
      <c r="BK156" s="154">
        <f>ROUND(L156*K156,2)</f>
        <v>0</v>
      </c>
      <c r="BL156" s="19" t="s">
        <v>178</v>
      </c>
      <c r="BM156" s="19" t="s">
        <v>916</v>
      </c>
    </row>
    <row r="157" spans="2:63" s="10" customFormat="1" ht="37.35" customHeight="1">
      <c r="B157" s="134"/>
      <c r="C157" s="135"/>
      <c r="D157" s="136" t="s">
        <v>156</v>
      </c>
      <c r="E157" s="136"/>
      <c r="F157" s="136"/>
      <c r="G157" s="136"/>
      <c r="H157" s="136"/>
      <c r="I157" s="136"/>
      <c r="J157" s="136"/>
      <c r="K157" s="136"/>
      <c r="L157" s="136"/>
      <c r="M157" s="136"/>
      <c r="N157" s="206">
        <f>BK157</f>
        <v>0</v>
      </c>
      <c r="O157" s="207"/>
      <c r="P157" s="207"/>
      <c r="Q157" s="207"/>
      <c r="R157" s="137"/>
      <c r="T157" s="138"/>
      <c r="U157" s="135"/>
      <c r="V157" s="135"/>
      <c r="W157" s="139">
        <f>W158+W182+W239</f>
        <v>554.51213</v>
      </c>
      <c r="X157" s="135"/>
      <c r="Y157" s="139">
        <f>Y158+Y182+Y239</f>
        <v>25.86480262</v>
      </c>
      <c r="Z157" s="135"/>
      <c r="AA157" s="140">
        <f>AA158+AA182+AA239</f>
        <v>0</v>
      </c>
      <c r="AR157" s="141" t="s">
        <v>183</v>
      </c>
      <c r="AT157" s="142" t="s">
        <v>77</v>
      </c>
      <c r="AU157" s="142" t="s">
        <v>78</v>
      </c>
      <c r="AY157" s="141" t="s">
        <v>173</v>
      </c>
      <c r="BK157" s="143">
        <f>BK158+BK182+BK239</f>
        <v>0</v>
      </c>
    </row>
    <row r="158" spans="2:63" s="10" customFormat="1" ht="19.95" customHeight="1">
      <c r="B158" s="134"/>
      <c r="C158" s="135"/>
      <c r="D158" s="144" t="s">
        <v>844</v>
      </c>
      <c r="E158" s="144"/>
      <c r="F158" s="144"/>
      <c r="G158" s="144"/>
      <c r="H158" s="144"/>
      <c r="I158" s="144"/>
      <c r="J158" s="144"/>
      <c r="K158" s="144"/>
      <c r="L158" s="144"/>
      <c r="M158" s="144"/>
      <c r="N158" s="220">
        <f>BK158</f>
        <v>0</v>
      </c>
      <c r="O158" s="221"/>
      <c r="P158" s="221"/>
      <c r="Q158" s="221"/>
      <c r="R158" s="137"/>
      <c r="T158" s="138"/>
      <c r="U158" s="135"/>
      <c r="V158" s="135"/>
      <c r="W158" s="139">
        <f>SUM(W159:W181)</f>
        <v>38.071999999999996</v>
      </c>
      <c r="X158" s="135"/>
      <c r="Y158" s="139">
        <f>SUM(Y159:Y181)</f>
        <v>0.037614</v>
      </c>
      <c r="Z158" s="135"/>
      <c r="AA158" s="140">
        <f>SUM(AA159:AA181)</f>
        <v>0</v>
      </c>
      <c r="AR158" s="141" t="s">
        <v>183</v>
      </c>
      <c r="AT158" s="142" t="s">
        <v>77</v>
      </c>
      <c r="AU158" s="142" t="s">
        <v>83</v>
      </c>
      <c r="AY158" s="141" t="s">
        <v>173</v>
      </c>
      <c r="BK158" s="143">
        <f>SUM(BK159:BK181)</f>
        <v>0</v>
      </c>
    </row>
    <row r="159" spans="2:65" s="1" customFormat="1" ht="38.25" customHeight="1">
      <c r="B159" s="145"/>
      <c r="C159" s="146" t="s">
        <v>272</v>
      </c>
      <c r="D159" s="146" t="s">
        <v>174</v>
      </c>
      <c r="E159" s="147" t="s">
        <v>917</v>
      </c>
      <c r="F159" s="209" t="s">
        <v>918</v>
      </c>
      <c r="G159" s="209"/>
      <c r="H159" s="209"/>
      <c r="I159" s="209"/>
      <c r="J159" s="148" t="s">
        <v>257</v>
      </c>
      <c r="K159" s="149">
        <v>2</v>
      </c>
      <c r="L159" s="203"/>
      <c r="M159" s="203"/>
      <c r="N159" s="203">
        <f aca="true" t="shared" si="10" ref="N159:N181">ROUND(L159*K159,2)</f>
        <v>0</v>
      </c>
      <c r="O159" s="203"/>
      <c r="P159" s="203"/>
      <c r="Q159" s="203"/>
      <c r="R159" s="150"/>
      <c r="T159" s="151" t="s">
        <v>5</v>
      </c>
      <c r="U159" s="41" t="s">
        <v>43</v>
      </c>
      <c r="V159" s="152">
        <v>0.051</v>
      </c>
      <c r="W159" s="152">
        <f aca="true" t="shared" si="11" ref="W159:W181">V159*K159</f>
        <v>0.102</v>
      </c>
      <c r="X159" s="152">
        <v>0</v>
      </c>
      <c r="Y159" s="152">
        <f aca="true" t="shared" si="12" ref="Y159:Y181">X159*K159</f>
        <v>0</v>
      </c>
      <c r="Z159" s="152">
        <v>0</v>
      </c>
      <c r="AA159" s="153">
        <f aca="true" t="shared" si="13" ref="AA159:AA181">Z159*K159</f>
        <v>0</v>
      </c>
      <c r="AR159" s="19" t="s">
        <v>421</v>
      </c>
      <c r="AT159" s="19" t="s">
        <v>174</v>
      </c>
      <c r="AU159" s="19" t="s">
        <v>89</v>
      </c>
      <c r="AY159" s="19" t="s">
        <v>173</v>
      </c>
      <c r="BE159" s="154">
        <f aca="true" t="shared" si="14" ref="BE159:BE181">IF(U159="základní",N159,0)</f>
        <v>0</v>
      </c>
      <c r="BF159" s="154">
        <f aca="true" t="shared" si="15" ref="BF159:BF181">IF(U159="snížená",N159,0)</f>
        <v>0</v>
      </c>
      <c r="BG159" s="154">
        <f aca="true" t="shared" si="16" ref="BG159:BG181">IF(U159="zákl. přenesená",N159,0)</f>
        <v>0</v>
      </c>
      <c r="BH159" s="154">
        <f aca="true" t="shared" si="17" ref="BH159:BH181">IF(U159="sníž. přenesená",N159,0)</f>
        <v>0</v>
      </c>
      <c r="BI159" s="154">
        <f aca="true" t="shared" si="18" ref="BI159:BI181">IF(U159="nulová",N159,0)</f>
        <v>0</v>
      </c>
      <c r="BJ159" s="19" t="s">
        <v>83</v>
      </c>
      <c r="BK159" s="154">
        <f aca="true" t="shared" si="19" ref="BK159:BK181">ROUND(L159*K159,2)</f>
        <v>0</v>
      </c>
      <c r="BL159" s="19" t="s">
        <v>421</v>
      </c>
      <c r="BM159" s="19" t="s">
        <v>919</v>
      </c>
    </row>
    <row r="160" spans="2:65" s="1" customFormat="1" ht="38.25" customHeight="1">
      <c r="B160" s="145"/>
      <c r="C160" s="146" t="s">
        <v>276</v>
      </c>
      <c r="D160" s="146" t="s">
        <v>174</v>
      </c>
      <c r="E160" s="147" t="s">
        <v>920</v>
      </c>
      <c r="F160" s="209" t="s">
        <v>921</v>
      </c>
      <c r="G160" s="209"/>
      <c r="H160" s="209"/>
      <c r="I160" s="209"/>
      <c r="J160" s="148" t="s">
        <v>257</v>
      </c>
      <c r="K160" s="149">
        <v>2</v>
      </c>
      <c r="L160" s="203"/>
      <c r="M160" s="203"/>
      <c r="N160" s="203">
        <f t="shared" si="10"/>
        <v>0</v>
      </c>
      <c r="O160" s="203"/>
      <c r="P160" s="203"/>
      <c r="Q160" s="203"/>
      <c r="R160" s="150"/>
      <c r="T160" s="151" t="s">
        <v>5</v>
      </c>
      <c r="U160" s="41" t="s">
        <v>43</v>
      </c>
      <c r="V160" s="152">
        <v>1.075</v>
      </c>
      <c r="W160" s="152">
        <f t="shared" si="11"/>
        <v>2.15</v>
      </c>
      <c r="X160" s="152">
        <v>0</v>
      </c>
      <c r="Y160" s="152">
        <f t="shared" si="12"/>
        <v>0</v>
      </c>
      <c r="Z160" s="152">
        <v>0</v>
      </c>
      <c r="AA160" s="153">
        <f t="shared" si="13"/>
        <v>0</v>
      </c>
      <c r="AR160" s="19" t="s">
        <v>421</v>
      </c>
      <c r="AT160" s="19" t="s">
        <v>174</v>
      </c>
      <c r="AU160" s="19" t="s">
        <v>89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421</v>
      </c>
      <c r="BM160" s="19" t="s">
        <v>922</v>
      </c>
    </row>
    <row r="161" spans="2:65" s="1" customFormat="1" ht="38.25" customHeight="1">
      <c r="B161" s="145"/>
      <c r="C161" s="155" t="s">
        <v>120</v>
      </c>
      <c r="D161" s="155" t="s">
        <v>235</v>
      </c>
      <c r="E161" s="156" t="s">
        <v>923</v>
      </c>
      <c r="F161" s="210" t="s">
        <v>924</v>
      </c>
      <c r="G161" s="210"/>
      <c r="H161" s="210"/>
      <c r="I161" s="210"/>
      <c r="J161" s="157" t="s">
        <v>257</v>
      </c>
      <c r="K161" s="158">
        <v>2</v>
      </c>
      <c r="L161" s="208"/>
      <c r="M161" s="208"/>
      <c r="N161" s="208">
        <f t="shared" si="10"/>
        <v>0</v>
      </c>
      <c r="O161" s="203"/>
      <c r="P161" s="203"/>
      <c r="Q161" s="203"/>
      <c r="R161" s="150"/>
      <c r="T161" s="151" t="s">
        <v>5</v>
      </c>
      <c r="U161" s="41" t="s">
        <v>43</v>
      </c>
      <c r="V161" s="152">
        <v>0</v>
      </c>
      <c r="W161" s="152">
        <f t="shared" si="11"/>
        <v>0</v>
      </c>
      <c r="X161" s="152">
        <v>0.0037</v>
      </c>
      <c r="Y161" s="152">
        <f t="shared" si="12"/>
        <v>0.0074</v>
      </c>
      <c r="Z161" s="152">
        <v>0</v>
      </c>
      <c r="AA161" s="153">
        <f t="shared" si="13"/>
        <v>0</v>
      </c>
      <c r="AR161" s="19" t="s">
        <v>769</v>
      </c>
      <c r="AT161" s="19" t="s">
        <v>235</v>
      </c>
      <c r="AU161" s="19" t="s">
        <v>89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421</v>
      </c>
      <c r="BM161" s="19" t="s">
        <v>925</v>
      </c>
    </row>
    <row r="162" spans="2:65" s="1" customFormat="1" ht="38.25" customHeight="1">
      <c r="B162" s="145"/>
      <c r="C162" s="146" t="s">
        <v>283</v>
      </c>
      <c r="D162" s="146" t="s">
        <v>174</v>
      </c>
      <c r="E162" s="147" t="s">
        <v>926</v>
      </c>
      <c r="F162" s="209" t="s">
        <v>927</v>
      </c>
      <c r="G162" s="209"/>
      <c r="H162" s="209"/>
      <c r="I162" s="209"/>
      <c r="J162" s="148" t="s">
        <v>257</v>
      </c>
      <c r="K162" s="149">
        <v>2</v>
      </c>
      <c r="L162" s="203"/>
      <c r="M162" s="203"/>
      <c r="N162" s="203">
        <f t="shared" si="10"/>
        <v>0</v>
      </c>
      <c r="O162" s="203"/>
      <c r="P162" s="203"/>
      <c r="Q162" s="203"/>
      <c r="R162" s="150"/>
      <c r="T162" s="151" t="s">
        <v>5</v>
      </c>
      <c r="U162" s="41" t="s">
        <v>43</v>
      </c>
      <c r="V162" s="152">
        <v>2.395</v>
      </c>
      <c r="W162" s="152">
        <f t="shared" si="11"/>
        <v>4.79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9" t="s">
        <v>421</v>
      </c>
      <c r="AT162" s="19" t="s">
        <v>174</v>
      </c>
      <c r="AU162" s="19" t="s">
        <v>89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421</v>
      </c>
      <c r="BM162" s="19" t="s">
        <v>928</v>
      </c>
    </row>
    <row r="163" spans="2:65" s="1" customFormat="1" ht="38.25" customHeight="1">
      <c r="B163" s="145"/>
      <c r="C163" s="155" t="s">
        <v>287</v>
      </c>
      <c r="D163" s="155" t="s">
        <v>235</v>
      </c>
      <c r="E163" s="156" t="s">
        <v>923</v>
      </c>
      <c r="F163" s="210" t="s">
        <v>924</v>
      </c>
      <c r="G163" s="210"/>
      <c r="H163" s="210"/>
      <c r="I163" s="210"/>
      <c r="J163" s="157" t="s">
        <v>257</v>
      </c>
      <c r="K163" s="158">
        <v>2</v>
      </c>
      <c r="L163" s="208"/>
      <c r="M163" s="208"/>
      <c r="N163" s="208">
        <f t="shared" si="10"/>
        <v>0</v>
      </c>
      <c r="O163" s="203"/>
      <c r="P163" s="203"/>
      <c r="Q163" s="203"/>
      <c r="R163" s="150"/>
      <c r="T163" s="151" t="s">
        <v>5</v>
      </c>
      <c r="U163" s="41" t="s">
        <v>43</v>
      </c>
      <c r="V163" s="152">
        <v>0</v>
      </c>
      <c r="W163" s="152">
        <f t="shared" si="11"/>
        <v>0</v>
      </c>
      <c r="X163" s="152">
        <v>0.0037</v>
      </c>
      <c r="Y163" s="152">
        <f t="shared" si="12"/>
        <v>0.0074</v>
      </c>
      <c r="Z163" s="152">
        <v>0</v>
      </c>
      <c r="AA163" s="153">
        <f t="shared" si="13"/>
        <v>0</v>
      </c>
      <c r="AR163" s="19" t="s">
        <v>769</v>
      </c>
      <c r="AT163" s="19" t="s">
        <v>235</v>
      </c>
      <c r="AU163" s="19" t="s">
        <v>89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421</v>
      </c>
      <c r="BM163" s="19" t="s">
        <v>929</v>
      </c>
    </row>
    <row r="164" spans="2:65" s="1" customFormat="1" ht="38.25" customHeight="1">
      <c r="B164" s="145"/>
      <c r="C164" s="146" t="s">
        <v>291</v>
      </c>
      <c r="D164" s="146" t="s">
        <v>174</v>
      </c>
      <c r="E164" s="147" t="s">
        <v>930</v>
      </c>
      <c r="F164" s="209" t="s">
        <v>931</v>
      </c>
      <c r="G164" s="209"/>
      <c r="H164" s="209"/>
      <c r="I164" s="209"/>
      <c r="J164" s="148" t="s">
        <v>257</v>
      </c>
      <c r="K164" s="149">
        <v>2</v>
      </c>
      <c r="L164" s="203"/>
      <c r="M164" s="203"/>
      <c r="N164" s="203">
        <f t="shared" si="10"/>
        <v>0</v>
      </c>
      <c r="O164" s="203"/>
      <c r="P164" s="203"/>
      <c r="Q164" s="203"/>
      <c r="R164" s="150"/>
      <c r="T164" s="151" t="s">
        <v>5</v>
      </c>
      <c r="U164" s="41" t="s">
        <v>43</v>
      </c>
      <c r="V164" s="152">
        <v>0.092</v>
      </c>
      <c r="W164" s="152">
        <f t="shared" si="11"/>
        <v>0.184</v>
      </c>
      <c r="X164" s="152">
        <v>0</v>
      </c>
      <c r="Y164" s="152">
        <f t="shared" si="12"/>
        <v>0</v>
      </c>
      <c r="Z164" s="152">
        <v>0</v>
      </c>
      <c r="AA164" s="153">
        <f t="shared" si="13"/>
        <v>0</v>
      </c>
      <c r="AR164" s="19" t="s">
        <v>421</v>
      </c>
      <c r="AT164" s="19" t="s">
        <v>174</v>
      </c>
      <c r="AU164" s="19" t="s">
        <v>89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421</v>
      </c>
      <c r="BM164" s="19" t="s">
        <v>932</v>
      </c>
    </row>
    <row r="165" spans="2:65" s="1" customFormat="1" ht="16.5" customHeight="1">
      <c r="B165" s="145"/>
      <c r="C165" s="146" t="s">
        <v>295</v>
      </c>
      <c r="D165" s="146" t="s">
        <v>174</v>
      </c>
      <c r="E165" s="147" t="s">
        <v>933</v>
      </c>
      <c r="F165" s="209" t="s">
        <v>934</v>
      </c>
      <c r="G165" s="209"/>
      <c r="H165" s="209"/>
      <c r="I165" s="209"/>
      <c r="J165" s="148" t="s">
        <v>257</v>
      </c>
      <c r="K165" s="149">
        <v>3</v>
      </c>
      <c r="L165" s="203"/>
      <c r="M165" s="203"/>
      <c r="N165" s="203">
        <f t="shared" si="10"/>
        <v>0</v>
      </c>
      <c r="O165" s="203"/>
      <c r="P165" s="203"/>
      <c r="Q165" s="203"/>
      <c r="R165" s="150"/>
      <c r="T165" s="151" t="s">
        <v>5</v>
      </c>
      <c r="U165" s="41" t="s">
        <v>43</v>
      </c>
      <c r="V165" s="152">
        <v>0.252</v>
      </c>
      <c r="W165" s="152">
        <f t="shared" si="11"/>
        <v>0.756</v>
      </c>
      <c r="X165" s="152">
        <v>0</v>
      </c>
      <c r="Y165" s="152">
        <f t="shared" si="12"/>
        <v>0</v>
      </c>
      <c r="Z165" s="152">
        <v>0</v>
      </c>
      <c r="AA165" s="153">
        <f t="shared" si="13"/>
        <v>0</v>
      </c>
      <c r="AR165" s="19" t="s">
        <v>421</v>
      </c>
      <c r="AT165" s="19" t="s">
        <v>174</v>
      </c>
      <c r="AU165" s="19" t="s">
        <v>89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421</v>
      </c>
      <c r="BM165" s="19" t="s">
        <v>935</v>
      </c>
    </row>
    <row r="166" spans="2:65" s="1" customFormat="1" ht="16.5" customHeight="1">
      <c r="B166" s="145"/>
      <c r="C166" s="155" t="s">
        <v>299</v>
      </c>
      <c r="D166" s="155" t="s">
        <v>235</v>
      </c>
      <c r="E166" s="156" t="s">
        <v>936</v>
      </c>
      <c r="F166" s="210" t="s">
        <v>937</v>
      </c>
      <c r="G166" s="210"/>
      <c r="H166" s="210"/>
      <c r="I166" s="210"/>
      <c r="J166" s="157" t="s">
        <v>257</v>
      </c>
      <c r="K166" s="158">
        <v>3</v>
      </c>
      <c r="L166" s="208"/>
      <c r="M166" s="208"/>
      <c r="N166" s="208">
        <f t="shared" si="10"/>
        <v>0</v>
      </c>
      <c r="O166" s="203"/>
      <c r="P166" s="203"/>
      <c r="Q166" s="203"/>
      <c r="R166" s="150"/>
      <c r="T166" s="151" t="s">
        <v>5</v>
      </c>
      <c r="U166" s="41" t="s">
        <v>43</v>
      </c>
      <c r="V166" s="152">
        <v>0</v>
      </c>
      <c r="W166" s="152">
        <f t="shared" si="11"/>
        <v>0</v>
      </c>
      <c r="X166" s="152">
        <v>0.00023</v>
      </c>
      <c r="Y166" s="152">
        <f t="shared" si="12"/>
        <v>0.0006900000000000001</v>
      </c>
      <c r="Z166" s="152">
        <v>0</v>
      </c>
      <c r="AA166" s="153">
        <f t="shared" si="13"/>
        <v>0</v>
      </c>
      <c r="AR166" s="19" t="s">
        <v>769</v>
      </c>
      <c r="AT166" s="19" t="s">
        <v>235</v>
      </c>
      <c r="AU166" s="19" t="s">
        <v>89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421</v>
      </c>
      <c r="BM166" s="19" t="s">
        <v>938</v>
      </c>
    </row>
    <row r="167" spans="2:65" s="1" customFormat="1" ht="25.5" customHeight="1">
      <c r="B167" s="145"/>
      <c r="C167" s="146" t="s">
        <v>303</v>
      </c>
      <c r="D167" s="146" t="s">
        <v>174</v>
      </c>
      <c r="E167" s="147" t="s">
        <v>939</v>
      </c>
      <c r="F167" s="209" t="s">
        <v>940</v>
      </c>
      <c r="G167" s="209"/>
      <c r="H167" s="209"/>
      <c r="I167" s="209"/>
      <c r="J167" s="148" t="s">
        <v>209</v>
      </c>
      <c r="K167" s="149">
        <v>35</v>
      </c>
      <c r="L167" s="203"/>
      <c r="M167" s="203"/>
      <c r="N167" s="203">
        <f t="shared" si="10"/>
        <v>0</v>
      </c>
      <c r="O167" s="203"/>
      <c r="P167" s="203"/>
      <c r="Q167" s="203"/>
      <c r="R167" s="150"/>
      <c r="T167" s="151" t="s">
        <v>5</v>
      </c>
      <c r="U167" s="41" t="s">
        <v>43</v>
      </c>
      <c r="V167" s="152">
        <v>0.127</v>
      </c>
      <c r="W167" s="152">
        <f t="shared" si="11"/>
        <v>4.445</v>
      </c>
      <c r="X167" s="152">
        <v>0</v>
      </c>
      <c r="Y167" s="152">
        <f t="shared" si="12"/>
        <v>0</v>
      </c>
      <c r="Z167" s="152">
        <v>0</v>
      </c>
      <c r="AA167" s="153">
        <f t="shared" si="13"/>
        <v>0</v>
      </c>
      <c r="AR167" s="19" t="s">
        <v>421</v>
      </c>
      <c r="AT167" s="19" t="s">
        <v>174</v>
      </c>
      <c r="AU167" s="19" t="s">
        <v>89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421</v>
      </c>
      <c r="BM167" s="19" t="s">
        <v>941</v>
      </c>
    </row>
    <row r="168" spans="2:65" s="1" customFormat="1" ht="16.5" customHeight="1">
      <c r="B168" s="145"/>
      <c r="C168" s="155" t="s">
        <v>307</v>
      </c>
      <c r="D168" s="155" t="s">
        <v>235</v>
      </c>
      <c r="E168" s="156" t="s">
        <v>942</v>
      </c>
      <c r="F168" s="210" t="s">
        <v>943</v>
      </c>
      <c r="G168" s="210"/>
      <c r="H168" s="210"/>
      <c r="I168" s="210"/>
      <c r="J168" s="157" t="s">
        <v>827</v>
      </c>
      <c r="K168" s="158">
        <v>21.739</v>
      </c>
      <c r="L168" s="208"/>
      <c r="M168" s="208"/>
      <c r="N168" s="208">
        <f t="shared" si="10"/>
        <v>0</v>
      </c>
      <c r="O168" s="203"/>
      <c r="P168" s="203"/>
      <c r="Q168" s="203"/>
      <c r="R168" s="150"/>
      <c r="T168" s="151" t="s">
        <v>5</v>
      </c>
      <c r="U168" s="41" t="s">
        <v>43</v>
      </c>
      <c r="V168" s="152">
        <v>0</v>
      </c>
      <c r="W168" s="152">
        <f t="shared" si="11"/>
        <v>0</v>
      </c>
      <c r="X168" s="152">
        <v>0.001</v>
      </c>
      <c r="Y168" s="152">
        <f t="shared" si="12"/>
        <v>0.021739</v>
      </c>
      <c r="Z168" s="152">
        <v>0</v>
      </c>
      <c r="AA168" s="153">
        <f t="shared" si="13"/>
        <v>0</v>
      </c>
      <c r="AR168" s="19" t="s">
        <v>769</v>
      </c>
      <c r="AT168" s="19" t="s">
        <v>235</v>
      </c>
      <c r="AU168" s="19" t="s">
        <v>89</v>
      </c>
      <c r="AY168" s="19" t="s">
        <v>173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83</v>
      </c>
      <c r="BK168" s="154">
        <f t="shared" si="19"/>
        <v>0</v>
      </c>
      <c r="BL168" s="19" t="s">
        <v>421</v>
      </c>
      <c r="BM168" s="19" t="s">
        <v>944</v>
      </c>
    </row>
    <row r="169" spans="2:65" s="1" customFormat="1" ht="38.25" customHeight="1">
      <c r="B169" s="145"/>
      <c r="C169" s="146" t="s">
        <v>311</v>
      </c>
      <c r="D169" s="146" t="s">
        <v>174</v>
      </c>
      <c r="E169" s="147" t="s">
        <v>945</v>
      </c>
      <c r="F169" s="209" t="s">
        <v>946</v>
      </c>
      <c r="G169" s="209"/>
      <c r="H169" s="209"/>
      <c r="I169" s="209"/>
      <c r="J169" s="148" t="s">
        <v>209</v>
      </c>
      <c r="K169" s="149">
        <v>5.5</v>
      </c>
      <c r="L169" s="203"/>
      <c r="M169" s="203"/>
      <c r="N169" s="203">
        <f t="shared" si="10"/>
        <v>0</v>
      </c>
      <c r="O169" s="203"/>
      <c r="P169" s="203"/>
      <c r="Q169" s="203"/>
      <c r="R169" s="150"/>
      <c r="T169" s="151" t="s">
        <v>5</v>
      </c>
      <c r="U169" s="41" t="s">
        <v>43</v>
      </c>
      <c r="V169" s="152">
        <v>0.03</v>
      </c>
      <c r="W169" s="152">
        <f t="shared" si="11"/>
        <v>0.16499999999999998</v>
      </c>
      <c r="X169" s="152">
        <v>0</v>
      </c>
      <c r="Y169" s="152">
        <f t="shared" si="12"/>
        <v>0</v>
      </c>
      <c r="Z169" s="152">
        <v>0</v>
      </c>
      <c r="AA169" s="153">
        <f t="shared" si="13"/>
        <v>0</v>
      </c>
      <c r="AR169" s="19" t="s">
        <v>421</v>
      </c>
      <c r="AT169" s="19" t="s">
        <v>174</v>
      </c>
      <c r="AU169" s="19" t="s">
        <v>89</v>
      </c>
      <c r="AY169" s="19" t="s">
        <v>173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83</v>
      </c>
      <c r="BK169" s="154">
        <f t="shared" si="19"/>
        <v>0</v>
      </c>
      <c r="BL169" s="19" t="s">
        <v>421</v>
      </c>
      <c r="BM169" s="19" t="s">
        <v>947</v>
      </c>
    </row>
    <row r="170" spans="2:65" s="1" customFormat="1" ht="16.5" customHeight="1">
      <c r="B170" s="145"/>
      <c r="C170" s="155" t="s">
        <v>315</v>
      </c>
      <c r="D170" s="155" t="s">
        <v>235</v>
      </c>
      <c r="E170" s="156" t="s">
        <v>948</v>
      </c>
      <c r="F170" s="210" t="s">
        <v>949</v>
      </c>
      <c r="G170" s="210"/>
      <c r="H170" s="210"/>
      <c r="I170" s="210"/>
      <c r="J170" s="157" t="s">
        <v>209</v>
      </c>
      <c r="K170" s="158">
        <v>5.5</v>
      </c>
      <c r="L170" s="208"/>
      <c r="M170" s="208"/>
      <c r="N170" s="208">
        <f t="shared" si="10"/>
        <v>0</v>
      </c>
      <c r="O170" s="203"/>
      <c r="P170" s="203"/>
      <c r="Q170" s="203"/>
      <c r="R170" s="150"/>
      <c r="T170" s="151" t="s">
        <v>5</v>
      </c>
      <c r="U170" s="41" t="s">
        <v>43</v>
      </c>
      <c r="V170" s="152">
        <v>0</v>
      </c>
      <c r="W170" s="152">
        <f t="shared" si="11"/>
        <v>0</v>
      </c>
      <c r="X170" s="152">
        <v>7E-05</v>
      </c>
      <c r="Y170" s="152">
        <f t="shared" si="12"/>
        <v>0.000385</v>
      </c>
      <c r="Z170" s="152">
        <v>0</v>
      </c>
      <c r="AA170" s="153">
        <f t="shared" si="13"/>
        <v>0</v>
      </c>
      <c r="AR170" s="19" t="s">
        <v>769</v>
      </c>
      <c r="AT170" s="19" t="s">
        <v>235</v>
      </c>
      <c r="AU170" s="19" t="s">
        <v>89</v>
      </c>
      <c r="AY170" s="19" t="s">
        <v>173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83</v>
      </c>
      <c r="BK170" s="154">
        <f t="shared" si="19"/>
        <v>0</v>
      </c>
      <c r="BL170" s="19" t="s">
        <v>421</v>
      </c>
      <c r="BM170" s="19" t="s">
        <v>950</v>
      </c>
    </row>
    <row r="171" spans="2:65" s="1" customFormat="1" ht="38.25" customHeight="1">
      <c r="B171" s="145"/>
      <c r="C171" s="146" t="s">
        <v>319</v>
      </c>
      <c r="D171" s="146" t="s">
        <v>174</v>
      </c>
      <c r="E171" s="147" t="s">
        <v>951</v>
      </c>
      <c r="F171" s="209" t="s">
        <v>952</v>
      </c>
      <c r="G171" s="209"/>
      <c r="H171" s="209"/>
      <c r="I171" s="209"/>
      <c r="J171" s="148" t="s">
        <v>209</v>
      </c>
      <c r="K171" s="149">
        <v>55</v>
      </c>
      <c r="L171" s="203"/>
      <c r="M171" s="203"/>
      <c r="N171" s="203">
        <f t="shared" si="10"/>
        <v>0</v>
      </c>
      <c r="O171" s="203"/>
      <c r="P171" s="203"/>
      <c r="Q171" s="203"/>
      <c r="R171" s="150"/>
      <c r="T171" s="151" t="s">
        <v>5</v>
      </c>
      <c r="U171" s="41" t="s">
        <v>43</v>
      </c>
      <c r="V171" s="152">
        <v>0.046</v>
      </c>
      <c r="W171" s="152">
        <f t="shared" si="11"/>
        <v>2.53</v>
      </c>
      <c r="X171" s="152">
        <v>0</v>
      </c>
      <c r="Y171" s="152">
        <f t="shared" si="12"/>
        <v>0</v>
      </c>
      <c r="Z171" s="152">
        <v>0</v>
      </c>
      <c r="AA171" s="153">
        <f t="shared" si="13"/>
        <v>0</v>
      </c>
      <c r="AR171" s="19" t="s">
        <v>421</v>
      </c>
      <c r="AT171" s="19" t="s">
        <v>174</v>
      </c>
      <c r="AU171" s="19" t="s">
        <v>89</v>
      </c>
      <c r="AY171" s="19" t="s">
        <v>173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83</v>
      </c>
      <c r="BK171" s="154">
        <f t="shared" si="19"/>
        <v>0</v>
      </c>
      <c r="BL171" s="19" t="s">
        <v>421</v>
      </c>
      <c r="BM171" s="19" t="s">
        <v>953</v>
      </c>
    </row>
    <row r="172" spans="2:65" s="1" customFormat="1" ht="16.5" customHeight="1">
      <c r="B172" s="145"/>
      <c r="C172" s="155" t="s">
        <v>323</v>
      </c>
      <c r="D172" s="155" t="s">
        <v>235</v>
      </c>
      <c r="E172" s="156" t="s">
        <v>954</v>
      </c>
      <c r="F172" s="210" t="s">
        <v>955</v>
      </c>
      <c r="G172" s="210"/>
      <c r="H172" s="210"/>
      <c r="I172" s="210"/>
      <c r="J172" s="157" t="s">
        <v>209</v>
      </c>
      <c r="K172" s="158">
        <v>47.25</v>
      </c>
      <c r="L172" s="208"/>
      <c r="M172" s="208"/>
      <c r="N172" s="208">
        <f t="shared" si="10"/>
        <v>0</v>
      </c>
      <c r="O172" s="203"/>
      <c r="P172" s="203"/>
      <c r="Q172" s="203"/>
      <c r="R172" s="150"/>
      <c r="T172" s="151" t="s">
        <v>5</v>
      </c>
      <c r="U172" s="41" t="s">
        <v>43</v>
      </c>
      <c r="V172" s="152">
        <v>0</v>
      </c>
      <c r="W172" s="152">
        <f t="shared" si="11"/>
        <v>0</v>
      </c>
      <c r="X172" s="152">
        <v>0</v>
      </c>
      <c r="Y172" s="152">
        <f t="shared" si="12"/>
        <v>0</v>
      </c>
      <c r="Z172" s="152">
        <v>0</v>
      </c>
      <c r="AA172" s="153">
        <f t="shared" si="13"/>
        <v>0</v>
      </c>
      <c r="AR172" s="19" t="s">
        <v>769</v>
      </c>
      <c r="AT172" s="19" t="s">
        <v>235</v>
      </c>
      <c r="AU172" s="19" t="s">
        <v>89</v>
      </c>
      <c r="AY172" s="19" t="s">
        <v>173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83</v>
      </c>
      <c r="BK172" s="154">
        <f t="shared" si="19"/>
        <v>0</v>
      </c>
      <c r="BL172" s="19" t="s">
        <v>421</v>
      </c>
      <c r="BM172" s="19" t="s">
        <v>956</v>
      </c>
    </row>
    <row r="173" spans="2:65" s="1" customFormat="1" ht="16.5" customHeight="1">
      <c r="B173" s="145"/>
      <c r="C173" s="155" t="s">
        <v>327</v>
      </c>
      <c r="D173" s="155" t="s">
        <v>235</v>
      </c>
      <c r="E173" s="156" t="s">
        <v>957</v>
      </c>
      <c r="F173" s="210" t="s">
        <v>958</v>
      </c>
      <c r="G173" s="210"/>
      <c r="H173" s="210"/>
      <c r="I173" s="210"/>
      <c r="J173" s="157" t="s">
        <v>209</v>
      </c>
      <c r="K173" s="158">
        <v>10.5</v>
      </c>
      <c r="L173" s="208"/>
      <c r="M173" s="208"/>
      <c r="N173" s="208">
        <f t="shared" si="10"/>
        <v>0</v>
      </c>
      <c r="O173" s="203"/>
      <c r="P173" s="203"/>
      <c r="Q173" s="203"/>
      <c r="R173" s="150"/>
      <c r="T173" s="151" t="s">
        <v>5</v>
      </c>
      <c r="U173" s="41" t="s">
        <v>43</v>
      </c>
      <c r="V173" s="152">
        <v>0</v>
      </c>
      <c r="W173" s="152">
        <f t="shared" si="11"/>
        <v>0</v>
      </c>
      <c r="X173" s="152">
        <v>0</v>
      </c>
      <c r="Y173" s="152">
        <f t="shared" si="12"/>
        <v>0</v>
      </c>
      <c r="Z173" s="152">
        <v>0</v>
      </c>
      <c r="AA173" s="153">
        <f t="shared" si="13"/>
        <v>0</v>
      </c>
      <c r="AR173" s="19" t="s">
        <v>769</v>
      </c>
      <c r="AT173" s="19" t="s">
        <v>235</v>
      </c>
      <c r="AU173" s="19" t="s">
        <v>89</v>
      </c>
      <c r="AY173" s="19" t="s">
        <v>173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83</v>
      </c>
      <c r="BK173" s="154">
        <f t="shared" si="19"/>
        <v>0</v>
      </c>
      <c r="BL173" s="19" t="s">
        <v>421</v>
      </c>
      <c r="BM173" s="19" t="s">
        <v>959</v>
      </c>
    </row>
    <row r="174" spans="2:65" s="1" customFormat="1" ht="25.5" customHeight="1">
      <c r="B174" s="145"/>
      <c r="C174" s="146" t="s">
        <v>331</v>
      </c>
      <c r="D174" s="146" t="s">
        <v>174</v>
      </c>
      <c r="E174" s="147" t="s">
        <v>960</v>
      </c>
      <c r="F174" s="209" t="s">
        <v>961</v>
      </c>
      <c r="G174" s="209"/>
      <c r="H174" s="209"/>
      <c r="I174" s="209"/>
      <c r="J174" s="148" t="s">
        <v>209</v>
      </c>
      <c r="K174" s="149">
        <v>5</v>
      </c>
      <c r="L174" s="203"/>
      <c r="M174" s="203"/>
      <c r="N174" s="203">
        <f t="shared" si="10"/>
        <v>0</v>
      </c>
      <c r="O174" s="203"/>
      <c r="P174" s="203"/>
      <c r="Q174" s="203"/>
      <c r="R174" s="150"/>
      <c r="T174" s="151" t="s">
        <v>5</v>
      </c>
      <c r="U174" s="41" t="s">
        <v>43</v>
      </c>
      <c r="V174" s="152">
        <v>0.09</v>
      </c>
      <c r="W174" s="152">
        <f t="shared" si="11"/>
        <v>0.44999999999999996</v>
      </c>
      <c r="X174" s="152">
        <v>0</v>
      </c>
      <c r="Y174" s="152">
        <f t="shared" si="12"/>
        <v>0</v>
      </c>
      <c r="Z174" s="152">
        <v>0</v>
      </c>
      <c r="AA174" s="153">
        <f t="shared" si="13"/>
        <v>0</v>
      </c>
      <c r="AR174" s="19" t="s">
        <v>421</v>
      </c>
      <c r="AT174" s="19" t="s">
        <v>174</v>
      </c>
      <c r="AU174" s="19" t="s">
        <v>89</v>
      </c>
      <c r="AY174" s="19" t="s">
        <v>173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83</v>
      </c>
      <c r="BK174" s="154">
        <f t="shared" si="19"/>
        <v>0</v>
      </c>
      <c r="BL174" s="19" t="s">
        <v>421</v>
      </c>
      <c r="BM174" s="19" t="s">
        <v>962</v>
      </c>
    </row>
    <row r="175" spans="2:65" s="1" customFormat="1" ht="16.5" customHeight="1">
      <c r="B175" s="145"/>
      <c r="C175" s="155" t="s">
        <v>100</v>
      </c>
      <c r="D175" s="155" t="s">
        <v>235</v>
      </c>
      <c r="E175" s="156" t="s">
        <v>963</v>
      </c>
      <c r="F175" s="210" t="s">
        <v>964</v>
      </c>
      <c r="G175" s="210"/>
      <c r="H175" s="210"/>
      <c r="I175" s="210"/>
      <c r="J175" s="157" t="s">
        <v>209</v>
      </c>
      <c r="K175" s="158">
        <v>5.25</v>
      </c>
      <c r="L175" s="208"/>
      <c r="M175" s="208"/>
      <c r="N175" s="208">
        <f t="shared" si="10"/>
        <v>0</v>
      </c>
      <c r="O175" s="203"/>
      <c r="P175" s="203"/>
      <c r="Q175" s="203"/>
      <c r="R175" s="150"/>
      <c r="T175" s="151" t="s">
        <v>5</v>
      </c>
      <c r="U175" s="41" t="s">
        <v>43</v>
      </c>
      <c r="V175" s="152">
        <v>0</v>
      </c>
      <c r="W175" s="152">
        <f t="shared" si="11"/>
        <v>0</v>
      </c>
      <c r="X175" s="152">
        <v>0</v>
      </c>
      <c r="Y175" s="152">
        <f t="shared" si="12"/>
        <v>0</v>
      </c>
      <c r="Z175" s="152">
        <v>0</v>
      </c>
      <c r="AA175" s="153">
        <f t="shared" si="13"/>
        <v>0</v>
      </c>
      <c r="AR175" s="19" t="s">
        <v>769</v>
      </c>
      <c r="AT175" s="19" t="s">
        <v>235</v>
      </c>
      <c r="AU175" s="19" t="s">
        <v>89</v>
      </c>
      <c r="AY175" s="19" t="s">
        <v>173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83</v>
      </c>
      <c r="BK175" s="154">
        <f t="shared" si="19"/>
        <v>0</v>
      </c>
      <c r="BL175" s="19" t="s">
        <v>421</v>
      </c>
      <c r="BM175" s="19" t="s">
        <v>965</v>
      </c>
    </row>
    <row r="176" spans="2:65" s="1" customFormat="1" ht="25.5" customHeight="1">
      <c r="B176" s="145"/>
      <c r="C176" s="146" t="s">
        <v>338</v>
      </c>
      <c r="D176" s="146" t="s">
        <v>174</v>
      </c>
      <c r="E176" s="147" t="s">
        <v>960</v>
      </c>
      <c r="F176" s="209" t="s">
        <v>961</v>
      </c>
      <c r="G176" s="209"/>
      <c r="H176" s="209"/>
      <c r="I176" s="209"/>
      <c r="J176" s="148" t="s">
        <v>209</v>
      </c>
      <c r="K176" s="149">
        <v>50</v>
      </c>
      <c r="L176" s="203"/>
      <c r="M176" s="203"/>
      <c r="N176" s="203">
        <f t="shared" si="10"/>
        <v>0</v>
      </c>
      <c r="O176" s="203"/>
      <c r="P176" s="203"/>
      <c r="Q176" s="203"/>
      <c r="R176" s="150"/>
      <c r="T176" s="151" t="s">
        <v>5</v>
      </c>
      <c r="U176" s="41" t="s">
        <v>43</v>
      </c>
      <c r="V176" s="152">
        <v>0.09</v>
      </c>
      <c r="W176" s="152">
        <f t="shared" si="11"/>
        <v>4.5</v>
      </c>
      <c r="X176" s="152">
        <v>0</v>
      </c>
      <c r="Y176" s="152">
        <f t="shared" si="12"/>
        <v>0</v>
      </c>
      <c r="Z176" s="152">
        <v>0</v>
      </c>
      <c r="AA176" s="153">
        <f t="shared" si="13"/>
        <v>0</v>
      </c>
      <c r="AR176" s="19" t="s">
        <v>421</v>
      </c>
      <c r="AT176" s="19" t="s">
        <v>174</v>
      </c>
      <c r="AU176" s="19" t="s">
        <v>89</v>
      </c>
      <c r="AY176" s="19" t="s">
        <v>173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83</v>
      </c>
      <c r="BK176" s="154">
        <f t="shared" si="19"/>
        <v>0</v>
      </c>
      <c r="BL176" s="19" t="s">
        <v>421</v>
      </c>
      <c r="BM176" s="19" t="s">
        <v>966</v>
      </c>
    </row>
    <row r="177" spans="2:65" s="1" customFormat="1" ht="16.5" customHeight="1">
      <c r="B177" s="145"/>
      <c r="C177" s="155" t="s">
        <v>342</v>
      </c>
      <c r="D177" s="155" t="s">
        <v>235</v>
      </c>
      <c r="E177" s="156" t="s">
        <v>967</v>
      </c>
      <c r="F177" s="210" t="s">
        <v>968</v>
      </c>
      <c r="G177" s="210"/>
      <c r="H177" s="210"/>
      <c r="I177" s="210"/>
      <c r="J177" s="157" t="s">
        <v>209</v>
      </c>
      <c r="K177" s="158">
        <v>52.5</v>
      </c>
      <c r="L177" s="208"/>
      <c r="M177" s="208"/>
      <c r="N177" s="208">
        <f t="shared" si="10"/>
        <v>0</v>
      </c>
      <c r="O177" s="203"/>
      <c r="P177" s="203"/>
      <c r="Q177" s="203"/>
      <c r="R177" s="150"/>
      <c r="T177" s="151" t="s">
        <v>5</v>
      </c>
      <c r="U177" s="41" t="s">
        <v>43</v>
      </c>
      <c r="V177" s="152">
        <v>0</v>
      </c>
      <c r="W177" s="152">
        <f t="shared" si="11"/>
        <v>0</v>
      </c>
      <c r="X177" s="152">
        <v>0</v>
      </c>
      <c r="Y177" s="152">
        <f t="shared" si="12"/>
        <v>0</v>
      </c>
      <c r="Z177" s="152">
        <v>0</v>
      </c>
      <c r="AA177" s="153">
        <f t="shared" si="13"/>
        <v>0</v>
      </c>
      <c r="AR177" s="19" t="s">
        <v>769</v>
      </c>
      <c r="AT177" s="19" t="s">
        <v>235</v>
      </c>
      <c r="AU177" s="19" t="s">
        <v>89</v>
      </c>
      <c r="AY177" s="19" t="s">
        <v>173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83</v>
      </c>
      <c r="BK177" s="154">
        <f t="shared" si="19"/>
        <v>0</v>
      </c>
      <c r="BL177" s="19" t="s">
        <v>421</v>
      </c>
      <c r="BM177" s="19" t="s">
        <v>969</v>
      </c>
    </row>
    <row r="178" spans="2:65" s="1" customFormat="1" ht="25.5" customHeight="1">
      <c r="B178" s="145"/>
      <c r="C178" s="146" t="s">
        <v>103</v>
      </c>
      <c r="D178" s="146" t="s">
        <v>174</v>
      </c>
      <c r="E178" s="147" t="s">
        <v>970</v>
      </c>
      <c r="F178" s="209" t="s">
        <v>971</v>
      </c>
      <c r="G178" s="209"/>
      <c r="H178" s="209"/>
      <c r="I178" s="209"/>
      <c r="J178" s="148" t="s">
        <v>209</v>
      </c>
      <c r="K178" s="149">
        <v>75</v>
      </c>
      <c r="L178" s="203"/>
      <c r="M178" s="203"/>
      <c r="N178" s="203">
        <f t="shared" si="10"/>
        <v>0</v>
      </c>
      <c r="O178" s="203"/>
      <c r="P178" s="203"/>
      <c r="Q178" s="203"/>
      <c r="R178" s="150"/>
      <c r="T178" s="151" t="s">
        <v>5</v>
      </c>
      <c r="U178" s="41" t="s">
        <v>43</v>
      </c>
      <c r="V178" s="152">
        <v>0.11</v>
      </c>
      <c r="W178" s="152">
        <f t="shared" si="11"/>
        <v>8.25</v>
      </c>
      <c r="X178" s="152">
        <v>0</v>
      </c>
      <c r="Y178" s="152">
        <f t="shared" si="12"/>
        <v>0</v>
      </c>
      <c r="Z178" s="152">
        <v>0</v>
      </c>
      <c r="AA178" s="153">
        <f t="shared" si="13"/>
        <v>0</v>
      </c>
      <c r="AR178" s="19" t="s">
        <v>421</v>
      </c>
      <c r="AT178" s="19" t="s">
        <v>174</v>
      </c>
      <c r="AU178" s="19" t="s">
        <v>89</v>
      </c>
      <c r="AY178" s="19" t="s">
        <v>173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9" t="s">
        <v>83</v>
      </c>
      <c r="BK178" s="154">
        <f t="shared" si="19"/>
        <v>0</v>
      </c>
      <c r="BL178" s="19" t="s">
        <v>421</v>
      </c>
      <c r="BM178" s="19" t="s">
        <v>972</v>
      </c>
    </row>
    <row r="179" spans="2:65" s="1" customFormat="1" ht="16.5" customHeight="1">
      <c r="B179" s="145"/>
      <c r="C179" s="155" t="s">
        <v>349</v>
      </c>
      <c r="D179" s="155" t="s">
        <v>235</v>
      </c>
      <c r="E179" s="156" t="s">
        <v>973</v>
      </c>
      <c r="F179" s="210" t="s">
        <v>974</v>
      </c>
      <c r="G179" s="210"/>
      <c r="H179" s="210"/>
      <c r="I179" s="210"/>
      <c r="J179" s="157" t="s">
        <v>209</v>
      </c>
      <c r="K179" s="158">
        <v>78.75</v>
      </c>
      <c r="L179" s="208"/>
      <c r="M179" s="208"/>
      <c r="N179" s="208">
        <f t="shared" si="10"/>
        <v>0</v>
      </c>
      <c r="O179" s="203"/>
      <c r="P179" s="203"/>
      <c r="Q179" s="203"/>
      <c r="R179" s="150"/>
      <c r="T179" s="151" t="s">
        <v>5</v>
      </c>
      <c r="U179" s="41" t="s">
        <v>43</v>
      </c>
      <c r="V179" s="152">
        <v>0</v>
      </c>
      <c r="W179" s="152">
        <f t="shared" si="11"/>
        <v>0</v>
      </c>
      <c r="X179" s="152">
        <v>0</v>
      </c>
      <c r="Y179" s="152">
        <f t="shared" si="12"/>
        <v>0</v>
      </c>
      <c r="Z179" s="152">
        <v>0</v>
      </c>
      <c r="AA179" s="153">
        <f t="shared" si="13"/>
        <v>0</v>
      </c>
      <c r="AR179" s="19" t="s">
        <v>769</v>
      </c>
      <c r="AT179" s="19" t="s">
        <v>235</v>
      </c>
      <c r="AU179" s="19" t="s">
        <v>89</v>
      </c>
      <c r="AY179" s="19" t="s">
        <v>173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9" t="s">
        <v>83</v>
      </c>
      <c r="BK179" s="154">
        <f t="shared" si="19"/>
        <v>0</v>
      </c>
      <c r="BL179" s="19" t="s">
        <v>421</v>
      </c>
      <c r="BM179" s="19" t="s">
        <v>975</v>
      </c>
    </row>
    <row r="180" spans="2:65" s="1" customFormat="1" ht="25.5" customHeight="1">
      <c r="B180" s="145"/>
      <c r="C180" s="146" t="s">
        <v>353</v>
      </c>
      <c r="D180" s="146" t="s">
        <v>174</v>
      </c>
      <c r="E180" s="147" t="s">
        <v>976</v>
      </c>
      <c r="F180" s="209" t="s">
        <v>977</v>
      </c>
      <c r="G180" s="209"/>
      <c r="H180" s="209"/>
      <c r="I180" s="209"/>
      <c r="J180" s="148" t="s">
        <v>209</v>
      </c>
      <c r="K180" s="149">
        <v>75</v>
      </c>
      <c r="L180" s="203"/>
      <c r="M180" s="203"/>
      <c r="N180" s="203">
        <f t="shared" si="10"/>
        <v>0</v>
      </c>
      <c r="O180" s="203"/>
      <c r="P180" s="203"/>
      <c r="Q180" s="203"/>
      <c r="R180" s="150"/>
      <c r="T180" s="151" t="s">
        <v>5</v>
      </c>
      <c r="U180" s="41" t="s">
        <v>43</v>
      </c>
      <c r="V180" s="152">
        <v>0.13</v>
      </c>
      <c r="W180" s="152">
        <f t="shared" si="11"/>
        <v>9.75</v>
      </c>
      <c r="X180" s="152">
        <v>0</v>
      </c>
      <c r="Y180" s="152">
        <f t="shared" si="12"/>
        <v>0</v>
      </c>
      <c r="Z180" s="152">
        <v>0</v>
      </c>
      <c r="AA180" s="153">
        <f t="shared" si="13"/>
        <v>0</v>
      </c>
      <c r="AR180" s="19" t="s">
        <v>421</v>
      </c>
      <c r="AT180" s="19" t="s">
        <v>174</v>
      </c>
      <c r="AU180" s="19" t="s">
        <v>89</v>
      </c>
      <c r="AY180" s="19" t="s">
        <v>173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9" t="s">
        <v>83</v>
      </c>
      <c r="BK180" s="154">
        <f t="shared" si="19"/>
        <v>0</v>
      </c>
      <c r="BL180" s="19" t="s">
        <v>421</v>
      </c>
      <c r="BM180" s="19" t="s">
        <v>978</v>
      </c>
    </row>
    <row r="181" spans="2:65" s="1" customFormat="1" ht="16.5" customHeight="1">
      <c r="B181" s="145"/>
      <c r="C181" s="155" t="s">
        <v>357</v>
      </c>
      <c r="D181" s="155" t="s">
        <v>235</v>
      </c>
      <c r="E181" s="156" t="s">
        <v>979</v>
      </c>
      <c r="F181" s="210" t="s">
        <v>980</v>
      </c>
      <c r="G181" s="210"/>
      <c r="H181" s="210"/>
      <c r="I181" s="210"/>
      <c r="J181" s="157" t="s">
        <v>209</v>
      </c>
      <c r="K181" s="158">
        <v>78.75</v>
      </c>
      <c r="L181" s="208"/>
      <c r="M181" s="208"/>
      <c r="N181" s="208">
        <f t="shared" si="10"/>
        <v>0</v>
      </c>
      <c r="O181" s="203"/>
      <c r="P181" s="203"/>
      <c r="Q181" s="203"/>
      <c r="R181" s="150"/>
      <c r="T181" s="151" t="s">
        <v>5</v>
      </c>
      <c r="U181" s="41" t="s">
        <v>43</v>
      </c>
      <c r="V181" s="152">
        <v>0</v>
      </c>
      <c r="W181" s="152">
        <f t="shared" si="11"/>
        <v>0</v>
      </c>
      <c r="X181" s="152">
        <v>0</v>
      </c>
      <c r="Y181" s="152">
        <f t="shared" si="12"/>
        <v>0</v>
      </c>
      <c r="Z181" s="152">
        <v>0</v>
      </c>
      <c r="AA181" s="153">
        <f t="shared" si="13"/>
        <v>0</v>
      </c>
      <c r="AR181" s="19" t="s">
        <v>769</v>
      </c>
      <c r="AT181" s="19" t="s">
        <v>235</v>
      </c>
      <c r="AU181" s="19" t="s">
        <v>89</v>
      </c>
      <c r="AY181" s="19" t="s">
        <v>173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9" t="s">
        <v>83</v>
      </c>
      <c r="BK181" s="154">
        <f t="shared" si="19"/>
        <v>0</v>
      </c>
      <c r="BL181" s="19" t="s">
        <v>421</v>
      </c>
      <c r="BM181" s="19" t="s">
        <v>981</v>
      </c>
    </row>
    <row r="182" spans="2:63" s="10" customFormat="1" ht="29.85" customHeight="1">
      <c r="B182" s="134"/>
      <c r="C182" s="135"/>
      <c r="D182" s="144" t="s">
        <v>845</v>
      </c>
      <c r="E182" s="144"/>
      <c r="F182" s="144"/>
      <c r="G182" s="144"/>
      <c r="H182" s="144"/>
      <c r="I182" s="144"/>
      <c r="J182" s="144"/>
      <c r="K182" s="144"/>
      <c r="L182" s="144"/>
      <c r="M182" s="144"/>
      <c r="N182" s="204">
        <f>BK182</f>
        <v>0</v>
      </c>
      <c r="O182" s="205"/>
      <c r="P182" s="205"/>
      <c r="Q182" s="205"/>
      <c r="R182" s="137"/>
      <c r="T182" s="138"/>
      <c r="U182" s="135"/>
      <c r="V182" s="135"/>
      <c r="W182" s="139">
        <f>SUM(W183:W238)</f>
        <v>372.226</v>
      </c>
      <c r="X182" s="135"/>
      <c r="Y182" s="139">
        <f>SUM(Y183:Y238)</f>
        <v>4.403657920000001</v>
      </c>
      <c r="Z182" s="135"/>
      <c r="AA182" s="140">
        <f>SUM(AA183:AA238)</f>
        <v>0</v>
      </c>
      <c r="AR182" s="141" t="s">
        <v>183</v>
      </c>
      <c r="AT182" s="142" t="s">
        <v>77</v>
      </c>
      <c r="AU182" s="142" t="s">
        <v>83</v>
      </c>
      <c r="AY182" s="141" t="s">
        <v>173</v>
      </c>
      <c r="BK182" s="143">
        <f>SUM(BK183:BK238)</f>
        <v>0</v>
      </c>
    </row>
    <row r="183" spans="2:65" s="1" customFormat="1" ht="16.5" customHeight="1">
      <c r="B183" s="145"/>
      <c r="C183" s="146" t="s">
        <v>361</v>
      </c>
      <c r="D183" s="146" t="s">
        <v>174</v>
      </c>
      <c r="E183" s="147" t="s">
        <v>982</v>
      </c>
      <c r="F183" s="209" t="s">
        <v>983</v>
      </c>
      <c r="G183" s="209"/>
      <c r="H183" s="209"/>
      <c r="I183" s="209"/>
      <c r="J183" s="148" t="s">
        <v>209</v>
      </c>
      <c r="K183" s="149">
        <v>8</v>
      </c>
      <c r="L183" s="203"/>
      <c r="M183" s="203"/>
      <c r="N183" s="203">
        <f aca="true" t="shared" si="20" ref="N183:N214">ROUND(L183*K183,2)</f>
        <v>0</v>
      </c>
      <c r="O183" s="203"/>
      <c r="P183" s="203"/>
      <c r="Q183" s="203"/>
      <c r="R183" s="150"/>
      <c r="T183" s="151" t="s">
        <v>5</v>
      </c>
      <c r="U183" s="41" t="s">
        <v>43</v>
      </c>
      <c r="V183" s="152">
        <v>0.053</v>
      </c>
      <c r="W183" s="152">
        <f aca="true" t="shared" si="21" ref="W183:W214">V183*K183</f>
        <v>0.424</v>
      </c>
      <c r="X183" s="152">
        <v>0</v>
      </c>
      <c r="Y183" s="152">
        <f aca="true" t="shared" si="22" ref="Y183:Y214">X183*K183</f>
        <v>0</v>
      </c>
      <c r="Z183" s="152">
        <v>0</v>
      </c>
      <c r="AA183" s="153">
        <f aca="true" t="shared" si="23" ref="AA183:AA214">Z183*K183</f>
        <v>0</v>
      </c>
      <c r="AR183" s="19" t="s">
        <v>421</v>
      </c>
      <c r="AT183" s="19" t="s">
        <v>174</v>
      </c>
      <c r="AU183" s="19" t="s">
        <v>89</v>
      </c>
      <c r="AY183" s="19" t="s">
        <v>173</v>
      </c>
      <c r="BE183" s="154">
        <f aca="true" t="shared" si="24" ref="BE183:BE214">IF(U183="základní",N183,0)</f>
        <v>0</v>
      </c>
      <c r="BF183" s="154">
        <f aca="true" t="shared" si="25" ref="BF183:BF214">IF(U183="snížená",N183,0)</f>
        <v>0</v>
      </c>
      <c r="BG183" s="154">
        <f aca="true" t="shared" si="26" ref="BG183:BG214">IF(U183="zákl. přenesená",N183,0)</f>
        <v>0</v>
      </c>
      <c r="BH183" s="154">
        <f aca="true" t="shared" si="27" ref="BH183:BH214">IF(U183="sníž. přenesená",N183,0)</f>
        <v>0</v>
      </c>
      <c r="BI183" s="154">
        <f aca="true" t="shared" si="28" ref="BI183:BI214">IF(U183="nulová",N183,0)</f>
        <v>0</v>
      </c>
      <c r="BJ183" s="19" t="s">
        <v>83</v>
      </c>
      <c r="BK183" s="154">
        <f aca="true" t="shared" si="29" ref="BK183:BK214">ROUND(L183*K183,2)</f>
        <v>0</v>
      </c>
      <c r="BL183" s="19" t="s">
        <v>421</v>
      </c>
      <c r="BM183" s="19" t="s">
        <v>984</v>
      </c>
    </row>
    <row r="184" spans="2:65" s="1" customFormat="1" ht="16.5" customHeight="1">
      <c r="B184" s="145"/>
      <c r="C184" s="146" t="s">
        <v>365</v>
      </c>
      <c r="D184" s="146" t="s">
        <v>174</v>
      </c>
      <c r="E184" s="147" t="s">
        <v>985</v>
      </c>
      <c r="F184" s="209" t="s">
        <v>986</v>
      </c>
      <c r="G184" s="209"/>
      <c r="H184" s="209"/>
      <c r="I184" s="209"/>
      <c r="J184" s="148" t="s">
        <v>257</v>
      </c>
      <c r="K184" s="149">
        <v>12</v>
      </c>
      <c r="L184" s="203"/>
      <c r="M184" s="203"/>
      <c r="N184" s="203">
        <f t="shared" si="20"/>
        <v>0</v>
      </c>
      <c r="O184" s="203"/>
      <c r="P184" s="203"/>
      <c r="Q184" s="203"/>
      <c r="R184" s="150"/>
      <c r="T184" s="151" t="s">
        <v>5</v>
      </c>
      <c r="U184" s="41" t="s">
        <v>43</v>
      </c>
      <c r="V184" s="152">
        <v>0.11</v>
      </c>
      <c r="W184" s="152">
        <f t="shared" si="21"/>
        <v>1.32</v>
      </c>
      <c r="X184" s="152">
        <v>0</v>
      </c>
      <c r="Y184" s="152">
        <f t="shared" si="22"/>
        <v>0</v>
      </c>
      <c r="Z184" s="152">
        <v>0</v>
      </c>
      <c r="AA184" s="153">
        <f t="shared" si="23"/>
        <v>0</v>
      </c>
      <c r="AR184" s="19" t="s">
        <v>421</v>
      </c>
      <c r="AT184" s="19" t="s">
        <v>174</v>
      </c>
      <c r="AU184" s="19" t="s">
        <v>89</v>
      </c>
      <c r="AY184" s="19" t="s">
        <v>173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83</v>
      </c>
      <c r="BK184" s="154">
        <f t="shared" si="29"/>
        <v>0</v>
      </c>
      <c r="BL184" s="19" t="s">
        <v>421</v>
      </c>
      <c r="BM184" s="19" t="s">
        <v>987</v>
      </c>
    </row>
    <row r="185" spans="2:65" s="1" customFormat="1" ht="16.5" customHeight="1">
      <c r="B185" s="145"/>
      <c r="C185" s="155" t="s">
        <v>369</v>
      </c>
      <c r="D185" s="155" t="s">
        <v>235</v>
      </c>
      <c r="E185" s="156" t="s">
        <v>988</v>
      </c>
      <c r="F185" s="210" t="s">
        <v>989</v>
      </c>
      <c r="G185" s="210"/>
      <c r="H185" s="210"/>
      <c r="I185" s="210"/>
      <c r="J185" s="157" t="s">
        <v>257</v>
      </c>
      <c r="K185" s="158">
        <v>12</v>
      </c>
      <c r="L185" s="208"/>
      <c r="M185" s="208"/>
      <c r="N185" s="208">
        <f t="shared" si="20"/>
        <v>0</v>
      </c>
      <c r="O185" s="203"/>
      <c r="P185" s="203"/>
      <c r="Q185" s="203"/>
      <c r="R185" s="150"/>
      <c r="T185" s="151" t="s">
        <v>5</v>
      </c>
      <c r="U185" s="41" t="s">
        <v>43</v>
      </c>
      <c r="V185" s="152">
        <v>0</v>
      </c>
      <c r="W185" s="152">
        <f t="shared" si="21"/>
        <v>0</v>
      </c>
      <c r="X185" s="152">
        <v>0</v>
      </c>
      <c r="Y185" s="152">
        <f t="shared" si="22"/>
        <v>0</v>
      </c>
      <c r="Z185" s="152">
        <v>0</v>
      </c>
      <c r="AA185" s="153">
        <f t="shared" si="23"/>
        <v>0</v>
      </c>
      <c r="AR185" s="19" t="s">
        <v>769</v>
      </c>
      <c r="AT185" s="19" t="s">
        <v>235</v>
      </c>
      <c r="AU185" s="19" t="s">
        <v>89</v>
      </c>
      <c r="AY185" s="19" t="s">
        <v>173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83</v>
      </c>
      <c r="BK185" s="154">
        <f t="shared" si="29"/>
        <v>0</v>
      </c>
      <c r="BL185" s="19" t="s">
        <v>421</v>
      </c>
      <c r="BM185" s="19" t="s">
        <v>990</v>
      </c>
    </row>
    <row r="186" spans="2:65" s="1" customFormat="1" ht="25.5" customHeight="1">
      <c r="B186" s="145"/>
      <c r="C186" s="146" t="s">
        <v>373</v>
      </c>
      <c r="D186" s="146" t="s">
        <v>174</v>
      </c>
      <c r="E186" s="147" t="s">
        <v>991</v>
      </c>
      <c r="F186" s="209" t="s">
        <v>992</v>
      </c>
      <c r="G186" s="209"/>
      <c r="H186" s="209"/>
      <c r="I186" s="209"/>
      <c r="J186" s="148" t="s">
        <v>257</v>
      </c>
      <c r="K186" s="149">
        <v>90</v>
      </c>
      <c r="L186" s="203"/>
      <c r="M186" s="203"/>
      <c r="N186" s="203">
        <f t="shared" si="20"/>
        <v>0</v>
      </c>
      <c r="O186" s="203"/>
      <c r="P186" s="203"/>
      <c r="Q186" s="203"/>
      <c r="R186" s="150"/>
      <c r="T186" s="151" t="s">
        <v>5</v>
      </c>
      <c r="U186" s="41" t="s">
        <v>43</v>
      </c>
      <c r="V186" s="152">
        <v>0.105</v>
      </c>
      <c r="W186" s="152">
        <f t="shared" si="21"/>
        <v>9.45</v>
      </c>
      <c r="X186" s="152">
        <v>0</v>
      </c>
      <c r="Y186" s="152">
        <f t="shared" si="22"/>
        <v>0</v>
      </c>
      <c r="Z186" s="152">
        <v>0</v>
      </c>
      <c r="AA186" s="153">
        <f t="shared" si="23"/>
        <v>0</v>
      </c>
      <c r="AR186" s="19" t="s">
        <v>421</v>
      </c>
      <c r="AT186" s="19" t="s">
        <v>174</v>
      </c>
      <c r="AU186" s="19" t="s">
        <v>89</v>
      </c>
      <c r="AY186" s="19" t="s">
        <v>173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83</v>
      </c>
      <c r="BK186" s="154">
        <f t="shared" si="29"/>
        <v>0</v>
      </c>
      <c r="BL186" s="19" t="s">
        <v>421</v>
      </c>
      <c r="BM186" s="19" t="s">
        <v>993</v>
      </c>
    </row>
    <row r="187" spans="2:65" s="1" customFormat="1" ht="16.5" customHeight="1">
      <c r="B187" s="145"/>
      <c r="C187" s="146" t="s">
        <v>377</v>
      </c>
      <c r="D187" s="146" t="s">
        <v>174</v>
      </c>
      <c r="E187" s="147" t="s">
        <v>994</v>
      </c>
      <c r="F187" s="209" t="s">
        <v>995</v>
      </c>
      <c r="G187" s="209"/>
      <c r="H187" s="209"/>
      <c r="I187" s="209"/>
      <c r="J187" s="148" t="s">
        <v>257</v>
      </c>
      <c r="K187" s="149">
        <v>5</v>
      </c>
      <c r="L187" s="203"/>
      <c r="M187" s="203"/>
      <c r="N187" s="203">
        <f t="shared" si="20"/>
        <v>0</v>
      </c>
      <c r="O187" s="203"/>
      <c r="P187" s="203"/>
      <c r="Q187" s="203"/>
      <c r="R187" s="150"/>
      <c r="T187" s="151" t="s">
        <v>5</v>
      </c>
      <c r="U187" s="41" t="s">
        <v>43</v>
      </c>
      <c r="V187" s="152">
        <v>0.54</v>
      </c>
      <c r="W187" s="152">
        <f t="shared" si="21"/>
        <v>2.7</v>
      </c>
      <c r="X187" s="152">
        <v>0</v>
      </c>
      <c r="Y187" s="152">
        <f t="shared" si="22"/>
        <v>0</v>
      </c>
      <c r="Z187" s="152">
        <v>0</v>
      </c>
      <c r="AA187" s="153">
        <f t="shared" si="23"/>
        <v>0</v>
      </c>
      <c r="AR187" s="19" t="s">
        <v>421</v>
      </c>
      <c r="AT187" s="19" t="s">
        <v>174</v>
      </c>
      <c r="AU187" s="19" t="s">
        <v>89</v>
      </c>
      <c r="AY187" s="19" t="s">
        <v>173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83</v>
      </c>
      <c r="BK187" s="154">
        <f t="shared" si="29"/>
        <v>0</v>
      </c>
      <c r="BL187" s="19" t="s">
        <v>421</v>
      </c>
      <c r="BM187" s="19" t="s">
        <v>996</v>
      </c>
    </row>
    <row r="188" spans="2:65" s="1" customFormat="1" ht="25.5" customHeight="1">
      <c r="B188" s="145"/>
      <c r="C188" s="155" t="s">
        <v>381</v>
      </c>
      <c r="D188" s="155" t="s">
        <v>235</v>
      </c>
      <c r="E188" s="156" t="s">
        <v>997</v>
      </c>
      <c r="F188" s="210" t="s">
        <v>998</v>
      </c>
      <c r="G188" s="210"/>
      <c r="H188" s="210"/>
      <c r="I188" s="210"/>
      <c r="J188" s="157" t="s">
        <v>257</v>
      </c>
      <c r="K188" s="158">
        <v>5</v>
      </c>
      <c r="L188" s="208"/>
      <c r="M188" s="208"/>
      <c r="N188" s="208">
        <f t="shared" si="20"/>
        <v>0</v>
      </c>
      <c r="O188" s="203"/>
      <c r="P188" s="203"/>
      <c r="Q188" s="203"/>
      <c r="R188" s="150"/>
      <c r="T188" s="151" t="s">
        <v>5</v>
      </c>
      <c r="U188" s="41" t="s">
        <v>43</v>
      </c>
      <c r="V188" s="152">
        <v>0</v>
      </c>
      <c r="W188" s="152">
        <f t="shared" si="21"/>
        <v>0</v>
      </c>
      <c r="X188" s="152">
        <v>0.0002</v>
      </c>
      <c r="Y188" s="152">
        <f t="shared" si="22"/>
        <v>0.001</v>
      </c>
      <c r="Z188" s="152">
        <v>0</v>
      </c>
      <c r="AA188" s="153">
        <f t="shared" si="23"/>
        <v>0</v>
      </c>
      <c r="AR188" s="19" t="s">
        <v>769</v>
      </c>
      <c r="AT188" s="19" t="s">
        <v>235</v>
      </c>
      <c r="AU188" s="19" t="s">
        <v>89</v>
      </c>
      <c r="AY188" s="19" t="s">
        <v>173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83</v>
      </c>
      <c r="BK188" s="154">
        <f t="shared" si="29"/>
        <v>0</v>
      </c>
      <c r="BL188" s="19" t="s">
        <v>421</v>
      </c>
      <c r="BM188" s="19" t="s">
        <v>999</v>
      </c>
    </row>
    <row r="189" spans="2:65" s="1" customFormat="1" ht="25.5" customHeight="1">
      <c r="B189" s="145"/>
      <c r="C189" s="146" t="s">
        <v>385</v>
      </c>
      <c r="D189" s="146" t="s">
        <v>174</v>
      </c>
      <c r="E189" s="147" t="s">
        <v>1000</v>
      </c>
      <c r="F189" s="209" t="s">
        <v>1001</v>
      </c>
      <c r="G189" s="209"/>
      <c r="H189" s="209"/>
      <c r="I189" s="209"/>
      <c r="J189" s="148" t="s">
        <v>257</v>
      </c>
      <c r="K189" s="149">
        <v>98</v>
      </c>
      <c r="L189" s="203"/>
      <c r="M189" s="203"/>
      <c r="N189" s="203">
        <f t="shared" si="20"/>
        <v>0</v>
      </c>
      <c r="O189" s="203"/>
      <c r="P189" s="203"/>
      <c r="Q189" s="203"/>
      <c r="R189" s="150"/>
      <c r="T189" s="151" t="s">
        <v>5</v>
      </c>
      <c r="U189" s="41" t="s">
        <v>43</v>
      </c>
      <c r="V189" s="152">
        <v>0.032</v>
      </c>
      <c r="W189" s="152">
        <f t="shared" si="21"/>
        <v>3.136</v>
      </c>
      <c r="X189" s="152">
        <v>0</v>
      </c>
      <c r="Y189" s="152">
        <f t="shared" si="22"/>
        <v>0</v>
      </c>
      <c r="Z189" s="152">
        <v>0</v>
      </c>
      <c r="AA189" s="153">
        <f t="shared" si="23"/>
        <v>0</v>
      </c>
      <c r="AR189" s="19" t="s">
        <v>421</v>
      </c>
      <c r="AT189" s="19" t="s">
        <v>174</v>
      </c>
      <c r="AU189" s="19" t="s">
        <v>89</v>
      </c>
      <c r="AY189" s="19" t="s">
        <v>173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83</v>
      </c>
      <c r="BK189" s="154">
        <f t="shared" si="29"/>
        <v>0</v>
      </c>
      <c r="BL189" s="19" t="s">
        <v>421</v>
      </c>
      <c r="BM189" s="19" t="s">
        <v>1002</v>
      </c>
    </row>
    <row r="190" spans="2:65" s="1" customFormat="1" ht="25.5" customHeight="1">
      <c r="B190" s="145"/>
      <c r="C190" s="146" t="s">
        <v>389</v>
      </c>
      <c r="D190" s="146" t="s">
        <v>174</v>
      </c>
      <c r="E190" s="147" t="s">
        <v>1003</v>
      </c>
      <c r="F190" s="209" t="s">
        <v>1004</v>
      </c>
      <c r="G190" s="209"/>
      <c r="H190" s="209"/>
      <c r="I190" s="209"/>
      <c r="J190" s="148" t="s">
        <v>257</v>
      </c>
      <c r="K190" s="149">
        <v>2</v>
      </c>
      <c r="L190" s="203"/>
      <c r="M190" s="203"/>
      <c r="N190" s="203">
        <f t="shared" si="20"/>
        <v>0</v>
      </c>
      <c r="O190" s="203"/>
      <c r="P190" s="203"/>
      <c r="Q190" s="203"/>
      <c r="R190" s="150"/>
      <c r="T190" s="151" t="s">
        <v>5</v>
      </c>
      <c r="U190" s="41" t="s">
        <v>43</v>
      </c>
      <c r="V190" s="152">
        <v>0.99</v>
      </c>
      <c r="W190" s="152">
        <f t="shared" si="21"/>
        <v>1.98</v>
      </c>
      <c r="X190" s="152">
        <v>0</v>
      </c>
      <c r="Y190" s="152">
        <f t="shared" si="22"/>
        <v>0</v>
      </c>
      <c r="Z190" s="152">
        <v>0</v>
      </c>
      <c r="AA190" s="153">
        <f t="shared" si="23"/>
        <v>0</v>
      </c>
      <c r="AR190" s="19" t="s">
        <v>421</v>
      </c>
      <c r="AT190" s="19" t="s">
        <v>174</v>
      </c>
      <c r="AU190" s="19" t="s">
        <v>89</v>
      </c>
      <c r="AY190" s="19" t="s">
        <v>173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83</v>
      </c>
      <c r="BK190" s="154">
        <f t="shared" si="29"/>
        <v>0</v>
      </c>
      <c r="BL190" s="19" t="s">
        <v>421</v>
      </c>
      <c r="BM190" s="19" t="s">
        <v>1005</v>
      </c>
    </row>
    <row r="191" spans="2:65" s="1" customFormat="1" ht="25.5" customHeight="1">
      <c r="B191" s="145"/>
      <c r="C191" s="146" t="s">
        <v>393</v>
      </c>
      <c r="D191" s="146" t="s">
        <v>174</v>
      </c>
      <c r="E191" s="147" t="s">
        <v>1006</v>
      </c>
      <c r="F191" s="209" t="s">
        <v>1007</v>
      </c>
      <c r="G191" s="209"/>
      <c r="H191" s="209"/>
      <c r="I191" s="209"/>
      <c r="J191" s="148" t="s">
        <v>257</v>
      </c>
      <c r="K191" s="149">
        <v>2</v>
      </c>
      <c r="L191" s="203"/>
      <c r="M191" s="203"/>
      <c r="N191" s="203">
        <f t="shared" si="20"/>
        <v>0</v>
      </c>
      <c r="O191" s="203"/>
      <c r="P191" s="203"/>
      <c r="Q191" s="203"/>
      <c r="R191" s="150"/>
      <c r="T191" s="151" t="s">
        <v>5</v>
      </c>
      <c r="U191" s="41" t="s">
        <v>43</v>
      </c>
      <c r="V191" s="152">
        <v>0.55</v>
      </c>
      <c r="W191" s="152">
        <f t="shared" si="21"/>
        <v>1.1</v>
      </c>
      <c r="X191" s="152">
        <v>0</v>
      </c>
      <c r="Y191" s="152">
        <f t="shared" si="22"/>
        <v>0</v>
      </c>
      <c r="Z191" s="152">
        <v>0</v>
      </c>
      <c r="AA191" s="153">
        <f t="shared" si="23"/>
        <v>0</v>
      </c>
      <c r="AR191" s="19" t="s">
        <v>421</v>
      </c>
      <c r="AT191" s="19" t="s">
        <v>174</v>
      </c>
      <c r="AU191" s="19" t="s">
        <v>89</v>
      </c>
      <c r="AY191" s="19" t="s">
        <v>173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83</v>
      </c>
      <c r="BK191" s="154">
        <f t="shared" si="29"/>
        <v>0</v>
      </c>
      <c r="BL191" s="19" t="s">
        <v>421</v>
      </c>
      <c r="BM191" s="19" t="s">
        <v>1008</v>
      </c>
    </row>
    <row r="192" spans="2:65" s="1" customFormat="1" ht="25.5" customHeight="1">
      <c r="B192" s="145"/>
      <c r="C192" s="155" t="s">
        <v>397</v>
      </c>
      <c r="D192" s="155" t="s">
        <v>235</v>
      </c>
      <c r="E192" s="156" t="s">
        <v>1009</v>
      </c>
      <c r="F192" s="210" t="s">
        <v>1010</v>
      </c>
      <c r="G192" s="210"/>
      <c r="H192" s="210"/>
      <c r="I192" s="210"/>
      <c r="J192" s="157" t="s">
        <v>209</v>
      </c>
      <c r="K192" s="158">
        <v>0.2</v>
      </c>
      <c r="L192" s="208"/>
      <c r="M192" s="208"/>
      <c r="N192" s="208">
        <f t="shared" si="20"/>
        <v>0</v>
      </c>
      <c r="O192" s="203"/>
      <c r="P192" s="203"/>
      <c r="Q192" s="203"/>
      <c r="R192" s="150"/>
      <c r="T192" s="151" t="s">
        <v>5</v>
      </c>
      <c r="U192" s="41" t="s">
        <v>43</v>
      </c>
      <c r="V192" s="152">
        <v>0</v>
      </c>
      <c r="W192" s="152">
        <f t="shared" si="21"/>
        <v>0</v>
      </c>
      <c r="X192" s="152">
        <v>8E-05</v>
      </c>
      <c r="Y192" s="152">
        <f t="shared" si="22"/>
        <v>1.6000000000000003E-05</v>
      </c>
      <c r="Z192" s="152">
        <v>0</v>
      </c>
      <c r="AA192" s="153">
        <f t="shared" si="23"/>
        <v>0</v>
      </c>
      <c r="AR192" s="19" t="s">
        <v>769</v>
      </c>
      <c r="AT192" s="19" t="s">
        <v>235</v>
      </c>
      <c r="AU192" s="19" t="s">
        <v>89</v>
      </c>
      <c r="AY192" s="19" t="s">
        <v>173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83</v>
      </c>
      <c r="BK192" s="154">
        <f t="shared" si="29"/>
        <v>0</v>
      </c>
      <c r="BL192" s="19" t="s">
        <v>421</v>
      </c>
      <c r="BM192" s="19" t="s">
        <v>1011</v>
      </c>
    </row>
    <row r="193" spans="2:65" s="1" customFormat="1" ht="25.5" customHeight="1">
      <c r="B193" s="145"/>
      <c r="C193" s="146" t="s">
        <v>401</v>
      </c>
      <c r="D193" s="146" t="s">
        <v>174</v>
      </c>
      <c r="E193" s="147" t="s">
        <v>1012</v>
      </c>
      <c r="F193" s="209" t="s">
        <v>1013</v>
      </c>
      <c r="G193" s="209"/>
      <c r="H193" s="209"/>
      <c r="I193" s="209"/>
      <c r="J193" s="148" t="s">
        <v>257</v>
      </c>
      <c r="K193" s="149">
        <v>4</v>
      </c>
      <c r="L193" s="203"/>
      <c r="M193" s="203"/>
      <c r="N193" s="203">
        <f t="shared" si="20"/>
        <v>0</v>
      </c>
      <c r="O193" s="203"/>
      <c r="P193" s="203"/>
      <c r="Q193" s="203"/>
      <c r="R193" s="150"/>
      <c r="T193" s="151" t="s">
        <v>5</v>
      </c>
      <c r="U193" s="41" t="s">
        <v>43</v>
      </c>
      <c r="V193" s="152">
        <v>1.21</v>
      </c>
      <c r="W193" s="152">
        <f t="shared" si="21"/>
        <v>4.84</v>
      </c>
      <c r="X193" s="152">
        <v>0</v>
      </c>
      <c r="Y193" s="152">
        <f t="shared" si="22"/>
        <v>0</v>
      </c>
      <c r="Z193" s="152">
        <v>0</v>
      </c>
      <c r="AA193" s="153">
        <f t="shared" si="23"/>
        <v>0</v>
      </c>
      <c r="AR193" s="19" t="s">
        <v>421</v>
      </c>
      <c r="AT193" s="19" t="s">
        <v>174</v>
      </c>
      <c r="AU193" s="19" t="s">
        <v>89</v>
      </c>
      <c r="AY193" s="19" t="s">
        <v>173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83</v>
      </c>
      <c r="BK193" s="154">
        <f t="shared" si="29"/>
        <v>0</v>
      </c>
      <c r="BL193" s="19" t="s">
        <v>421</v>
      </c>
      <c r="BM193" s="19" t="s">
        <v>1014</v>
      </c>
    </row>
    <row r="194" spans="2:65" s="1" customFormat="1" ht="25.5" customHeight="1">
      <c r="B194" s="145"/>
      <c r="C194" s="146" t="s">
        <v>405</v>
      </c>
      <c r="D194" s="146" t="s">
        <v>174</v>
      </c>
      <c r="E194" s="147" t="s">
        <v>1015</v>
      </c>
      <c r="F194" s="209" t="s">
        <v>1016</v>
      </c>
      <c r="G194" s="209"/>
      <c r="H194" s="209"/>
      <c r="I194" s="209"/>
      <c r="J194" s="148" t="s">
        <v>257</v>
      </c>
      <c r="K194" s="149">
        <v>4</v>
      </c>
      <c r="L194" s="203"/>
      <c r="M194" s="203"/>
      <c r="N194" s="203">
        <f t="shared" si="20"/>
        <v>0</v>
      </c>
      <c r="O194" s="203"/>
      <c r="P194" s="203"/>
      <c r="Q194" s="203"/>
      <c r="R194" s="150"/>
      <c r="T194" s="151" t="s">
        <v>5</v>
      </c>
      <c r="U194" s="41" t="s">
        <v>43</v>
      </c>
      <c r="V194" s="152">
        <v>0.85</v>
      </c>
      <c r="W194" s="152">
        <f t="shared" si="21"/>
        <v>3.4</v>
      </c>
      <c r="X194" s="152">
        <v>0</v>
      </c>
      <c r="Y194" s="152">
        <f t="shared" si="22"/>
        <v>0</v>
      </c>
      <c r="Z194" s="152">
        <v>0</v>
      </c>
      <c r="AA194" s="153">
        <f t="shared" si="23"/>
        <v>0</v>
      </c>
      <c r="AR194" s="19" t="s">
        <v>421</v>
      </c>
      <c r="AT194" s="19" t="s">
        <v>174</v>
      </c>
      <c r="AU194" s="19" t="s">
        <v>89</v>
      </c>
      <c r="AY194" s="19" t="s">
        <v>173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83</v>
      </c>
      <c r="BK194" s="154">
        <f t="shared" si="29"/>
        <v>0</v>
      </c>
      <c r="BL194" s="19" t="s">
        <v>421</v>
      </c>
      <c r="BM194" s="19" t="s">
        <v>1017</v>
      </c>
    </row>
    <row r="195" spans="2:65" s="1" customFormat="1" ht="25.5" customHeight="1">
      <c r="B195" s="145"/>
      <c r="C195" s="155" t="s">
        <v>409</v>
      </c>
      <c r="D195" s="155" t="s">
        <v>235</v>
      </c>
      <c r="E195" s="156" t="s">
        <v>1018</v>
      </c>
      <c r="F195" s="210" t="s">
        <v>1019</v>
      </c>
      <c r="G195" s="210"/>
      <c r="H195" s="210"/>
      <c r="I195" s="210"/>
      <c r="J195" s="157" t="s">
        <v>209</v>
      </c>
      <c r="K195" s="158">
        <v>0.4</v>
      </c>
      <c r="L195" s="208"/>
      <c r="M195" s="208"/>
      <c r="N195" s="208">
        <f t="shared" si="20"/>
        <v>0</v>
      </c>
      <c r="O195" s="203"/>
      <c r="P195" s="203"/>
      <c r="Q195" s="203"/>
      <c r="R195" s="150"/>
      <c r="T195" s="151" t="s">
        <v>5</v>
      </c>
      <c r="U195" s="41" t="s">
        <v>43</v>
      </c>
      <c r="V195" s="152">
        <v>0</v>
      </c>
      <c r="W195" s="152">
        <f t="shared" si="21"/>
        <v>0</v>
      </c>
      <c r="X195" s="152">
        <v>9E-05</v>
      </c>
      <c r="Y195" s="152">
        <f t="shared" si="22"/>
        <v>3.6E-05</v>
      </c>
      <c r="Z195" s="152">
        <v>0</v>
      </c>
      <c r="AA195" s="153">
        <f t="shared" si="23"/>
        <v>0</v>
      </c>
      <c r="AR195" s="19" t="s">
        <v>769</v>
      </c>
      <c r="AT195" s="19" t="s">
        <v>235</v>
      </c>
      <c r="AU195" s="19" t="s">
        <v>89</v>
      </c>
      <c r="AY195" s="19" t="s">
        <v>173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83</v>
      </c>
      <c r="BK195" s="154">
        <f t="shared" si="29"/>
        <v>0</v>
      </c>
      <c r="BL195" s="19" t="s">
        <v>421</v>
      </c>
      <c r="BM195" s="19" t="s">
        <v>1020</v>
      </c>
    </row>
    <row r="196" spans="2:65" s="1" customFormat="1" ht="25.5" customHeight="1">
      <c r="B196" s="145"/>
      <c r="C196" s="146" t="s">
        <v>413</v>
      </c>
      <c r="D196" s="146" t="s">
        <v>174</v>
      </c>
      <c r="E196" s="147" t="s">
        <v>1021</v>
      </c>
      <c r="F196" s="209" t="s">
        <v>1022</v>
      </c>
      <c r="G196" s="209"/>
      <c r="H196" s="209"/>
      <c r="I196" s="209"/>
      <c r="J196" s="148" t="s">
        <v>257</v>
      </c>
      <c r="K196" s="149">
        <v>4</v>
      </c>
      <c r="L196" s="203"/>
      <c r="M196" s="203"/>
      <c r="N196" s="203">
        <f t="shared" si="20"/>
        <v>0</v>
      </c>
      <c r="O196" s="203"/>
      <c r="P196" s="203"/>
      <c r="Q196" s="203"/>
      <c r="R196" s="150"/>
      <c r="T196" s="151" t="s">
        <v>5</v>
      </c>
      <c r="U196" s="41" t="s">
        <v>43</v>
      </c>
      <c r="V196" s="152">
        <v>1.64</v>
      </c>
      <c r="W196" s="152">
        <f t="shared" si="21"/>
        <v>6.56</v>
      </c>
      <c r="X196" s="152">
        <v>0</v>
      </c>
      <c r="Y196" s="152">
        <f t="shared" si="22"/>
        <v>0</v>
      </c>
      <c r="Z196" s="152">
        <v>0</v>
      </c>
      <c r="AA196" s="153">
        <f t="shared" si="23"/>
        <v>0</v>
      </c>
      <c r="AR196" s="19" t="s">
        <v>421</v>
      </c>
      <c r="AT196" s="19" t="s">
        <v>174</v>
      </c>
      <c r="AU196" s="19" t="s">
        <v>89</v>
      </c>
      <c r="AY196" s="19" t="s">
        <v>173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83</v>
      </c>
      <c r="BK196" s="154">
        <f t="shared" si="29"/>
        <v>0</v>
      </c>
      <c r="BL196" s="19" t="s">
        <v>421</v>
      </c>
      <c r="BM196" s="19" t="s">
        <v>1023</v>
      </c>
    </row>
    <row r="197" spans="2:65" s="1" customFormat="1" ht="25.5" customHeight="1">
      <c r="B197" s="145"/>
      <c r="C197" s="146" t="s">
        <v>417</v>
      </c>
      <c r="D197" s="146" t="s">
        <v>174</v>
      </c>
      <c r="E197" s="147" t="s">
        <v>1024</v>
      </c>
      <c r="F197" s="209" t="s">
        <v>1025</v>
      </c>
      <c r="G197" s="209"/>
      <c r="H197" s="209"/>
      <c r="I197" s="209"/>
      <c r="J197" s="148" t="s">
        <v>257</v>
      </c>
      <c r="K197" s="149">
        <v>4</v>
      </c>
      <c r="L197" s="203"/>
      <c r="M197" s="203"/>
      <c r="N197" s="203">
        <f t="shared" si="20"/>
        <v>0</v>
      </c>
      <c r="O197" s="203"/>
      <c r="P197" s="203"/>
      <c r="Q197" s="203"/>
      <c r="R197" s="150"/>
      <c r="T197" s="151" t="s">
        <v>5</v>
      </c>
      <c r="U197" s="41" t="s">
        <v>43</v>
      </c>
      <c r="V197" s="152">
        <v>2.4</v>
      </c>
      <c r="W197" s="152">
        <f t="shared" si="21"/>
        <v>9.6</v>
      </c>
      <c r="X197" s="152">
        <v>0</v>
      </c>
      <c r="Y197" s="152">
        <f t="shared" si="22"/>
        <v>0</v>
      </c>
      <c r="Z197" s="152">
        <v>0</v>
      </c>
      <c r="AA197" s="153">
        <f t="shared" si="23"/>
        <v>0</v>
      </c>
      <c r="AR197" s="19" t="s">
        <v>421</v>
      </c>
      <c r="AT197" s="19" t="s">
        <v>174</v>
      </c>
      <c r="AU197" s="19" t="s">
        <v>89</v>
      </c>
      <c r="AY197" s="19" t="s">
        <v>173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83</v>
      </c>
      <c r="BK197" s="154">
        <f t="shared" si="29"/>
        <v>0</v>
      </c>
      <c r="BL197" s="19" t="s">
        <v>421</v>
      </c>
      <c r="BM197" s="19" t="s">
        <v>1026</v>
      </c>
    </row>
    <row r="198" spans="2:65" s="1" customFormat="1" ht="25.5" customHeight="1">
      <c r="B198" s="145"/>
      <c r="C198" s="155" t="s">
        <v>421</v>
      </c>
      <c r="D198" s="155" t="s">
        <v>235</v>
      </c>
      <c r="E198" s="156" t="s">
        <v>1027</v>
      </c>
      <c r="F198" s="210" t="s">
        <v>1028</v>
      </c>
      <c r="G198" s="210"/>
      <c r="H198" s="210"/>
      <c r="I198" s="210"/>
      <c r="J198" s="157" t="s">
        <v>209</v>
      </c>
      <c r="K198" s="158">
        <v>0.4</v>
      </c>
      <c r="L198" s="208"/>
      <c r="M198" s="208"/>
      <c r="N198" s="208">
        <f t="shared" si="20"/>
        <v>0</v>
      </c>
      <c r="O198" s="203"/>
      <c r="P198" s="203"/>
      <c r="Q198" s="203"/>
      <c r="R198" s="150"/>
      <c r="T198" s="151" t="s">
        <v>5</v>
      </c>
      <c r="U198" s="41" t="s">
        <v>43</v>
      </c>
      <c r="V198" s="152">
        <v>0</v>
      </c>
      <c r="W198" s="152">
        <f t="shared" si="21"/>
        <v>0</v>
      </c>
      <c r="X198" s="152">
        <v>0.00011</v>
      </c>
      <c r="Y198" s="152">
        <f t="shared" si="22"/>
        <v>4.4000000000000006E-05</v>
      </c>
      <c r="Z198" s="152">
        <v>0</v>
      </c>
      <c r="AA198" s="153">
        <f t="shared" si="23"/>
        <v>0</v>
      </c>
      <c r="AR198" s="19" t="s">
        <v>769</v>
      </c>
      <c r="AT198" s="19" t="s">
        <v>235</v>
      </c>
      <c r="AU198" s="19" t="s">
        <v>89</v>
      </c>
      <c r="AY198" s="19" t="s">
        <v>173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9" t="s">
        <v>83</v>
      </c>
      <c r="BK198" s="154">
        <f t="shared" si="29"/>
        <v>0</v>
      </c>
      <c r="BL198" s="19" t="s">
        <v>421</v>
      </c>
      <c r="BM198" s="19" t="s">
        <v>1029</v>
      </c>
    </row>
    <row r="199" spans="2:65" s="1" customFormat="1" ht="25.5" customHeight="1">
      <c r="B199" s="145"/>
      <c r="C199" s="146" t="s">
        <v>425</v>
      </c>
      <c r="D199" s="146" t="s">
        <v>174</v>
      </c>
      <c r="E199" s="147" t="s">
        <v>1030</v>
      </c>
      <c r="F199" s="209" t="s">
        <v>1031</v>
      </c>
      <c r="G199" s="209"/>
      <c r="H199" s="209"/>
      <c r="I199" s="209"/>
      <c r="J199" s="148" t="s">
        <v>257</v>
      </c>
      <c r="K199" s="149">
        <v>18</v>
      </c>
      <c r="L199" s="203"/>
      <c r="M199" s="203"/>
      <c r="N199" s="203">
        <f t="shared" si="20"/>
        <v>0</v>
      </c>
      <c r="O199" s="203"/>
      <c r="P199" s="203"/>
      <c r="Q199" s="203"/>
      <c r="R199" s="150"/>
      <c r="T199" s="151" t="s">
        <v>5</v>
      </c>
      <c r="U199" s="41" t="s">
        <v>43</v>
      </c>
      <c r="V199" s="152">
        <v>0.582</v>
      </c>
      <c r="W199" s="152">
        <f t="shared" si="21"/>
        <v>10.475999999999999</v>
      </c>
      <c r="X199" s="152">
        <v>0</v>
      </c>
      <c r="Y199" s="152">
        <f t="shared" si="22"/>
        <v>0</v>
      </c>
      <c r="Z199" s="152">
        <v>0</v>
      </c>
      <c r="AA199" s="153">
        <f t="shared" si="23"/>
        <v>0</v>
      </c>
      <c r="AR199" s="19" t="s">
        <v>421</v>
      </c>
      <c r="AT199" s="19" t="s">
        <v>174</v>
      </c>
      <c r="AU199" s="19" t="s">
        <v>89</v>
      </c>
      <c r="AY199" s="19" t="s">
        <v>173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9" t="s">
        <v>83</v>
      </c>
      <c r="BK199" s="154">
        <f t="shared" si="29"/>
        <v>0</v>
      </c>
      <c r="BL199" s="19" t="s">
        <v>421</v>
      </c>
      <c r="BM199" s="19" t="s">
        <v>1032</v>
      </c>
    </row>
    <row r="200" spans="2:65" s="1" customFormat="1" ht="25.5" customHeight="1">
      <c r="B200" s="145"/>
      <c r="C200" s="146" t="s">
        <v>429</v>
      </c>
      <c r="D200" s="146" t="s">
        <v>174</v>
      </c>
      <c r="E200" s="147" t="s">
        <v>1033</v>
      </c>
      <c r="F200" s="209" t="s">
        <v>1034</v>
      </c>
      <c r="G200" s="209"/>
      <c r="H200" s="209"/>
      <c r="I200" s="209"/>
      <c r="J200" s="148" t="s">
        <v>257</v>
      </c>
      <c r="K200" s="149">
        <v>2</v>
      </c>
      <c r="L200" s="203"/>
      <c r="M200" s="203"/>
      <c r="N200" s="203">
        <f t="shared" si="20"/>
        <v>0</v>
      </c>
      <c r="O200" s="203"/>
      <c r="P200" s="203"/>
      <c r="Q200" s="203"/>
      <c r="R200" s="150"/>
      <c r="T200" s="151" t="s">
        <v>5</v>
      </c>
      <c r="U200" s="41" t="s">
        <v>43</v>
      </c>
      <c r="V200" s="152">
        <v>15.55</v>
      </c>
      <c r="W200" s="152">
        <f t="shared" si="21"/>
        <v>31.1</v>
      </c>
      <c r="X200" s="152">
        <v>2.20015</v>
      </c>
      <c r="Y200" s="152">
        <f t="shared" si="22"/>
        <v>4.4003</v>
      </c>
      <c r="Z200" s="152">
        <v>0</v>
      </c>
      <c r="AA200" s="153">
        <f t="shared" si="23"/>
        <v>0</v>
      </c>
      <c r="AR200" s="19" t="s">
        <v>421</v>
      </c>
      <c r="AT200" s="19" t="s">
        <v>174</v>
      </c>
      <c r="AU200" s="19" t="s">
        <v>89</v>
      </c>
      <c r="AY200" s="19" t="s">
        <v>173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9" t="s">
        <v>83</v>
      </c>
      <c r="BK200" s="154">
        <f t="shared" si="29"/>
        <v>0</v>
      </c>
      <c r="BL200" s="19" t="s">
        <v>421</v>
      </c>
      <c r="BM200" s="19" t="s">
        <v>1035</v>
      </c>
    </row>
    <row r="201" spans="2:65" s="1" customFormat="1" ht="16.5" customHeight="1">
      <c r="B201" s="145"/>
      <c r="C201" s="146" t="s">
        <v>433</v>
      </c>
      <c r="D201" s="146" t="s">
        <v>174</v>
      </c>
      <c r="E201" s="147" t="s">
        <v>1036</v>
      </c>
      <c r="F201" s="209" t="s">
        <v>1037</v>
      </c>
      <c r="G201" s="209"/>
      <c r="H201" s="209"/>
      <c r="I201" s="209"/>
      <c r="J201" s="148" t="s">
        <v>257</v>
      </c>
      <c r="K201" s="149">
        <v>2</v>
      </c>
      <c r="L201" s="203"/>
      <c r="M201" s="203"/>
      <c r="N201" s="203">
        <f t="shared" si="20"/>
        <v>0</v>
      </c>
      <c r="O201" s="203"/>
      <c r="P201" s="203"/>
      <c r="Q201" s="203"/>
      <c r="R201" s="150"/>
      <c r="T201" s="151" t="s">
        <v>5</v>
      </c>
      <c r="U201" s="41" t="s">
        <v>43</v>
      </c>
      <c r="V201" s="152">
        <v>3</v>
      </c>
      <c r="W201" s="152">
        <f t="shared" si="21"/>
        <v>6</v>
      </c>
      <c r="X201" s="152">
        <v>0</v>
      </c>
      <c r="Y201" s="152">
        <f t="shared" si="22"/>
        <v>0</v>
      </c>
      <c r="Z201" s="152">
        <v>0</v>
      </c>
      <c r="AA201" s="153">
        <f t="shared" si="23"/>
        <v>0</v>
      </c>
      <c r="AR201" s="19" t="s">
        <v>421</v>
      </c>
      <c r="AT201" s="19" t="s">
        <v>174</v>
      </c>
      <c r="AU201" s="19" t="s">
        <v>89</v>
      </c>
      <c r="AY201" s="19" t="s">
        <v>173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9" t="s">
        <v>83</v>
      </c>
      <c r="BK201" s="154">
        <f t="shared" si="29"/>
        <v>0</v>
      </c>
      <c r="BL201" s="19" t="s">
        <v>421</v>
      </c>
      <c r="BM201" s="19" t="s">
        <v>1038</v>
      </c>
    </row>
    <row r="202" spans="2:65" s="1" customFormat="1" ht="25.5" customHeight="1">
      <c r="B202" s="145"/>
      <c r="C202" s="155" t="s">
        <v>437</v>
      </c>
      <c r="D202" s="155" t="s">
        <v>235</v>
      </c>
      <c r="E202" s="156" t="s">
        <v>1039</v>
      </c>
      <c r="F202" s="210" t="s">
        <v>1040</v>
      </c>
      <c r="G202" s="210"/>
      <c r="H202" s="210"/>
      <c r="I202" s="210"/>
      <c r="J202" s="157" t="s">
        <v>257</v>
      </c>
      <c r="K202" s="158">
        <v>2</v>
      </c>
      <c r="L202" s="208"/>
      <c r="M202" s="208"/>
      <c r="N202" s="208">
        <f t="shared" si="20"/>
        <v>0</v>
      </c>
      <c r="O202" s="203"/>
      <c r="P202" s="203"/>
      <c r="Q202" s="203"/>
      <c r="R202" s="150"/>
      <c r="T202" s="151" t="s">
        <v>5</v>
      </c>
      <c r="U202" s="41" t="s">
        <v>43</v>
      </c>
      <c r="V202" s="152">
        <v>0</v>
      </c>
      <c r="W202" s="152">
        <f t="shared" si="21"/>
        <v>0</v>
      </c>
      <c r="X202" s="152">
        <v>0</v>
      </c>
      <c r="Y202" s="152">
        <f t="shared" si="22"/>
        <v>0</v>
      </c>
      <c r="Z202" s="152">
        <v>0</v>
      </c>
      <c r="AA202" s="153">
        <f t="shared" si="23"/>
        <v>0</v>
      </c>
      <c r="AR202" s="19" t="s">
        <v>769</v>
      </c>
      <c r="AT202" s="19" t="s">
        <v>235</v>
      </c>
      <c r="AU202" s="19" t="s">
        <v>89</v>
      </c>
      <c r="AY202" s="19" t="s">
        <v>173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9" t="s">
        <v>83</v>
      </c>
      <c r="BK202" s="154">
        <f t="shared" si="29"/>
        <v>0</v>
      </c>
      <c r="BL202" s="19" t="s">
        <v>421</v>
      </c>
      <c r="BM202" s="19" t="s">
        <v>1041</v>
      </c>
    </row>
    <row r="203" spans="2:65" s="1" customFormat="1" ht="16.5" customHeight="1">
      <c r="B203" s="145"/>
      <c r="C203" s="146" t="s">
        <v>441</v>
      </c>
      <c r="D203" s="146" t="s">
        <v>174</v>
      </c>
      <c r="E203" s="147" t="s">
        <v>1042</v>
      </c>
      <c r="F203" s="209" t="s">
        <v>1043</v>
      </c>
      <c r="G203" s="209"/>
      <c r="H203" s="209"/>
      <c r="I203" s="209"/>
      <c r="J203" s="148" t="s">
        <v>257</v>
      </c>
      <c r="K203" s="149">
        <v>4</v>
      </c>
      <c r="L203" s="203"/>
      <c r="M203" s="203"/>
      <c r="N203" s="203">
        <f t="shared" si="20"/>
        <v>0</v>
      </c>
      <c r="O203" s="203"/>
      <c r="P203" s="203"/>
      <c r="Q203" s="203"/>
      <c r="R203" s="150"/>
      <c r="T203" s="151" t="s">
        <v>5</v>
      </c>
      <c r="U203" s="41" t="s">
        <v>43</v>
      </c>
      <c r="V203" s="152">
        <v>0.32</v>
      </c>
      <c r="W203" s="152">
        <f t="shared" si="21"/>
        <v>1.28</v>
      </c>
      <c r="X203" s="152">
        <v>0</v>
      </c>
      <c r="Y203" s="152">
        <f t="shared" si="22"/>
        <v>0</v>
      </c>
      <c r="Z203" s="152">
        <v>0</v>
      </c>
      <c r="AA203" s="153">
        <f t="shared" si="23"/>
        <v>0</v>
      </c>
      <c r="AR203" s="19" t="s">
        <v>421</v>
      </c>
      <c r="AT203" s="19" t="s">
        <v>174</v>
      </c>
      <c r="AU203" s="19" t="s">
        <v>89</v>
      </c>
      <c r="AY203" s="19" t="s">
        <v>173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9" t="s">
        <v>83</v>
      </c>
      <c r="BK203" s="154">
        <f t="shared" si="29"/>
        <v>0</v>
      </c>
      <c r="BL203" s="19" t="s">
        <v>421</v>
      </c>
      <c r="BM203" s="19" t="s">
        <v>1044</v>
      </c>
    </row>
    <row r="204" spans="2:65" s="1" customFormat="1" ht="16.5" customHeight="1">
      <c r="B204" s="145"/>
      <c r="C204" s="155" t="s">
        <v>445</v>
      </c>
      <c r="D204" s="155" t="s">
        <v>235</v>
      </c>
      <c r="E204" s="156" t="s">
        <v>1045</v>
      </c>
      <c r="F204" s="210" t="s">
        <v>1046</v>
      </c>
      <c r="G204" s="210"/>
      <c r="H204" s="210"/>
      <c r="I204" s="210"/>
      <c r="J204" s="157" t="s">
        <v>257</v>
      </c>
      <c r="K204" s="158">
        <v>4</v>
      </c>
      <c r="L204" s="208"/>
      <c r="M204" s="208"/>
      <c r="N204" s="208">
        <f t="shared" si="20"/>
        <v>0</v>
      </c>
      <c r="O204" s="203"/>
      <c r="P204" s="203"/>
      <c r="Q204" s="203"/>
      <c r="R204" s="150"/>
      <c r="T204" s="151" t="s">
        <v>5</v>
      </c>
      <c r="U204" s="41" t="s">
        <v>43</v>
      </c>
      <c r="V204" s="152">
        <v>0</v>
      </c>
      <c r="W204" s="152">
        <f t="shared" si="21"/>
        <v>0</v>
      </c>
      <c r="X204" s="152">
        <v>0</v>
      </c>
      <c r="Y204" s="152">
        <f t="shared" si="22"/>
        <v>0</v>
      </c>
      <c r="Z204" s="152">
        <v>0</v>
      </c>
      <c r="AA204" s="153">
        <f t="shared" si="23"/>
        <v>0</v>
      </c>
      <c r="AR204" s="19" t="s">
        <v>769</v>
      </c>
      <c r="AT204" s="19" t="s">
        <v>235</v>
      </c>
      <c r="AU204" s="19" t="s">
        <v>89</v>
      </c>
      <c r="AY204" s="19" t="s">
        <v>173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9" t="s">
        <v>83</v>
      </c>
      <c r="BK204" s="154">
        <f t="shared" si="29"/>
        <v>0</v>
      </c>
      <c r="BL204" s="19" t="s">
        <v>421</v>
      </c>
      <c r="BM204" s="19" t="s">
        <v>1047</v>
      </c>
    </row>
    <row r="205" spans="2:65" s="1" customFormat="1" ht="25.5" customHeight="1">
      <c r="B205" s="145"/>
      <c r="C205" s="146" t="s">
        <v>449</v>
      </c>
      <c r="D205" s="146" t="s">
        <v>174</v>
      </c>
      <c r="E205" s="147" t="s">
        <v>1048</v>
      </c>
      <c r="F205" s="209" t="s">
        <v>1049</v>
      </c>
      <c r="G205" s="209"/>
      <c r="H205" s="209"/>
      <c r="I205" s="209"/>
      <c r="J205" s="148" t="s">
        <v>257</v>
      </c>
      <c r="K205" s="149">
        <v>2</v>
      </c>
      <c r="L205" s="203"/>
      <c r="M205" s="203"/>
      <c r="N205" s="203">
        <f t="shared" si="20"/>
        <v>0</v>
      </c>
      <c r="O205" s="203"/>
      <c r="P205" s="203"/>
      <c r="Q205" s="203"/>
      <c r="R205" s="150"/>
      <c r="T205" s="151" t="s">
        <v>5</v>
      </c>
      <c r="U205" s="41" t="s">
        <v>43</v>
      </c>
      <c r="V205" s="152">
        <v>1.88</v>
      </c>
      <c r="W205" s="152">
        <f t="shared" si="21"/>
        <v>3.76</v>
      </c>
      <c r="X205" s="152">
        <v>0</v>
      </c>
      <c r="Y205" s="152">
        <f t="shared" si="22"/>
        <v>0</v>
      </c>
      <c r="Z205" s="152">
        <v>0</v>
      </c>
      <c r="AA205" s="153">
        <f t="shared" si="23"/>
        <v>0</v>
      </c>
      <c r="AR205" s="19" t="s">
        <v>421</v>
      </c>
      <c r="AT205" s="19" t="s">
        <v>174</v>
      </c>
      <c r="AU205" s="19" t="s">
        <v>89</v>
      </c>
      <c r="AY205" s="19" t="s">
        <v>173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9" t="s">
        <v>83</v>
      </c>
      <c r="BK205" s="154">
        <f t="shared" si="29"/>
        <v>0</v>
      </c>
      <c r="BL205" s="19" t="s">
        <v>421</v>
      </c>
      <c r="BM205" s="19" t="s">
        <v>1050</v>
      </c>
    </row>
    <row r="206" spans="2:65" s="1" customFormat="1" ht="38.25" customHeight="1">
      <c r="B206" s="145"/>
      <c r="C206" s="155" t="s">
        <v>453</v>
      </c>
      <c r="D206" s="155" t="s">
        <v>235</v>
      </c>
      <c r="E206" s="156" t="s">
        <v>1051</v>
      </c>
      <c r="F206" s="210" t="s">
        <v>1052</v>
      </c>
      <c r="G206" s="210"/>
      <c r="H206" s="210"/>
      <c r="I206" s="210"/>
      <c r="J206" s="157" t="s">
        <v>257</v>
      </c>
      <c r="K206" s="158">
        <v>2</v>
      </c>
      <c r="L206" s="208"/>
      <c r="M206" s="208"/>
      <c r="N206" s="208">
        <f t="shared" si="20"/>
        <v>0</v>
      </c>
      <c r="O206" s="203"/>
      <c r="P206" s="203"/>
      <c r="Q206" s="203"/>
      <c r="R206" s="150"/>
      <c r="T206" s="151" t="s">
        <v>5</v>
      </c>
      <c r="U206" s="41" t="s">
        <v>43</v>
      </c>
      <c r="V206" s="152">
        <v>0</v>
      </c>
      <c r="W206" s="152">
        <f t="shared" si="21"/>
        <v>0</v>
      </c>
      <c r="X206" s="152">
        <v>0</v>
      </c>
      <c r="Y206" s="152">
        <f t="shared" si="22"/>
        <v>0</v>
      </c>
      <c r="Z206" s="152">
        <v>0</v>
      </c>
      <c r="AA206" s="153">
        <f t="shared" si="23"/>
        <v>0</v>
      </c>
      <c r="AR206" s="19" t="s">
        <v>769</v>
      </c>
      <c r="AT206" s="19" t="s">
        <v>235</v>
      </c>
      <c r="AU206" s="19" t="s">
        <v>89</v>
      </c>
      <c r="AY206" s="19" t="s">
        <v>173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9" t="s">
        <v>83</v>
      </c>
      <c r="BK206" s="154">
        <f t="shared" si="29"/>
        <v>0</v>
      </c>
      <c r="BL206" s="19" t="s">
        <v>421</v>
      </c>
      <c r="BM206" s="19" t="s">
        <v>1053</v>
      </c>
    </row>
    <row r="207" spans="2:65" s="1" customFormat="1" ht="16.5" customHeight="1">
      <c r="B207" s="145"/>
      <c r="C207" s="155" t="s">
        <v>457</v>
      </c>
      <c r="D207" s="155" t="s">
        <v>235</v>
      </c>
      <c r="E207" s="156" t="s">
        <v>1054</v>
      </c>
      <c r="F207" s="210" t="s">
        <v>1055</v>
      </c>
      <c r="G207" s="210"/>
      <c r="H207" s="210"/>
      <c r="I207" s="210"/>
      <c r="J207" s="157" t="s">
        <v>257</v>
      </c>
      <c r="K207" s="158">
        <v>2</v>
      </c>
      <c r="L207" s="208"/>
      <c r="M207" s="208"/>
      <c r="N207" s="208">
        <f t="shared" si="20"/>
        <v>0</v>
      </c>
      <c r="O207" s="203"/>
      <c r="P207" s="203"/>
      <c r="Q207" s="203"/>
      <c r="R207" s="150"/>
      <c r="T207" s="151" t="s">
        <v>5</v>
      </c>
      <c r="U207" s="41" t="s">
        <v>43</v>
      </c>
      <c r="V207" s="152">
        <v>0</v>
      </c>
      <c r="W207" s="152">
        <f t="shared" si="21"/>
        <v>0</v>
      </c>
      <c r="X207" s="152">
        <v>0</v>
      </c>
      <c r="Y207" s="152">
        <f t="shared" si="22"/>
        <v>0</v>
      </c>
      <c r="Z207" s="152">
        <v>0</v>
      </c>
      <c r="AA207" s="153">
        <f t="shared" si="23"/>
        <v>0</v>
      </c>
      <c r="AR207" s="19" t="s">
        <v>769</v>
      </c>
      <c r="AT207" s="19" t="s">
        <v>235</v>
      </c>
      <c r="AU207" s="19" t="s">
        <v>89</v>
      </c>
      <c r="AY207" s="19" t="s">
        <v>173</v>
      </c>
      <c r="BE207" s="154">
        <f t="shared" si="24"/>
        <v>0</v>
      </c>
      <c r="BF207" s="154">
        <f t="shared" si="25"/>
        <v>0</v>
      </c>
      <c r="BG207" s="154">
        <f t="shared" si="26"/>
        <v>0</v>
      </c>
      <c r="BH207" s="154">
        <f t="shared" si="27"/>
        <v>0</v>
      </c>
      <c r="BI207" s="154">
        <f t="shared" si="28"/>
        <v>0</v>
      </c>
      <c r="BJ207" s="19" t="s">
        <v>83</v>
      </c>
      <c r="BK207" s="154">
        <f t="shared" si="29"/>
        <v>0</v>
      </c>
      <c r="BL207" s="19" t="s">
        <v>421</v>
      </c>
      <c r="BM207" s="19" t="s">
        <v>1056</v>
      </c>
    </row>
    <row r="208" spans="2:65" s="1" customFormat="1" ht="16.5" customHeight="1">
      <c r="B208" s="145"/>
      <c r="C208" s="155" t="s">
        <v>461</v>
      </c>
      <c r="D208" s="155" t="s">
        <v>235</v>
      </c>
      <c r="E208" s="156" t="s">
        <v>1057</v>
      </c>
      <c r="F208" s="210" t="s">
        <v>1058</v>
      </c>
      <c r="G208" s="210"/>
      <c r="H208" s="210"/>
      <c r="I208" s="210"/>
      <c r="J208" s="157" t="s">
        <v>257</v>
      </c>
      <c r="K208" s="158">
        <v>2</v>
      </c>
      <c r="L208" s="208"/>
      <c r="M208" s="208"/>
      <c r="N208" s="208">
        <f t="shared" si="20"/>
        <v>0</v>
      </c>
      <c r="O208" s="203"/>
      <c r="P208" s="203"/>
      <c r="Q208" s="203"/>
      <c r="R208" s="150"/>
      <c r="T208" s="151" t="s">
        <v>5</v>
      </c>
      <c r="U208" s="41" t="s">
        <v>43</v>
      </c>
      <c r="V208" s="152">
        <v>0</v>
      </c>
      <c r="W208" s="152">
        <f t="shared" si="21"/>
        <v>0</v>
      </c>
      <c r="X208" s="152">
        <v>0</v>
      </c>
      <c r="Y208" s="152">
        <f t="shared" si="22"/>
        <v>0</v>
      </c>
      <c r="Z208" s="152">
        <v>0</v>
      </c>
      <c r="AA208" s="153">
        <f t="shared" si="23"/>
        <v>0</v>
      </c>
      <c r="AR208" s="19" t="s">
        <v>769</v>
      </c>
      <c r="AT208" s="19" t="s">
        <v>235</v>
      </c>
      <c r="AU208" s="19" t="s">
        <v>89</v>
      </c>
      <c r="AY208" s="19" t="s">
        <v>173</v>
      </c>
      <c r="BE208" s="154">
        <f t="shared" si="24"/>
        <v>0</v>
      </c>
      <c r="BF208" s="154">
        <f t="shared" si="25"/>
        <v>0</v>
      </c>
      <c r="BG208" s="154">
        <f t="shared" si="26"/>
        <v>0</v>
      </c>
      <c r="BH208" s="154">
        <f t="shared" si="27"/>
        <v>0</v>
      </c>
      <c r="BI208" s="154">
        <f t="shared" si="28"/>
        <v>0</v>
      </c>
      <c r="BJ208" s="19" t="s">
        <v>83</v>
      </c>
      <c r="BK208" s="154">
        <f t="shared" si="29"/>
        <v>0</v>
      </c>
      <c r="BL208" s="19" t="s">
        <v>421</v>
      </c>
      <c r="BM208" s="19" t="s">
        <v>1059</v>
      </c>
    </row>
    <row r="209" spans="2:65" s="1" customFormat="1" ht="25.5" customHeight="1">
      <c r="B209" s="145"/>
      <c r="C209" s="146" t="s">
        <v>465</v>
      </c>
      <c r="D209" s="146" t="s">
        <v>174</v>
      </c>
      <c r="E209" s="147" t="s">
        <v>1060</v>
      </c>
      <c r="F209" s="209" t="s">
        <v>1061</v>
      </c>
      <c r="G209" s="209"/>
      <c r="H209" s="209"/>
      <c r="I209" s="209"/>
      <c r="J209" s="148" t="s">
        <v>257</v>
      </c>
      <c r="K209" s="149">
        <v>2</v>
      </c>
      <c r="L209" s="203"/>
      <c r="M209" s="203"/>
      <c r="N209" s="203">
        <f t="shared" si="20"/>
        <v>0</v>
      </c>
      <c r="O209" s="203"/>
      <c r="P209" s="203"/>
      <c r="Q209" s="203"/>
      <c r="R209" s="150"/>
      <c r="T209" s="151" t="s">
        <v>5</v>
      </c>
      <c r="U209" s="41" t="s">
        <v>43</v>
      </c>
      <c r="V209" s="152">
        <v>2</v>
      </c>
      <c r="W209" s="152">
        <f t="shared" si="21"/>
        <v>4</v>
      </c>
      <c r="X209" s="152">
        <v>0</v>
      </c>
      <c r="Y209" s="152">
        <f t="shared" si="22"/>
        <v>0</v>
      </c>
      <c r="Z209" s="152">
        <v>0</v>
      </c>
      <c r="AA209" s="153">
        <f t="shared" si="23"/>
        <v>0</v>
      </c>
      <c r="AR209" s="19" t="s">
        <v>421</v>
      </c>
      <c r="AT209" s="19" t="s">
        <v>174</v>
      </c>
      <c r="AU209" s="19" t="s">
        <v>89</v>
      </c>
      <c r="AY209" s="19" t="s">
        <v>173</v>
      </c>
      <c r="BE209" s="154">
        <f t="shared" si="24"/>
        <v>0</v>
      </c>
      <c r="BF209" s="154">
        <f t="shared" si="25"/>
        <v>0</v>
      </c>
      <c r="BG209" s="154">
        <f t="shared" si="26"/>
        <v>0</v>
      </c>
      <c r="BH209" s="154">
        <f t="shared" si="27"/>
        <v>0</v>
      </c>
      <c r="BI209" s="154">
        <f t="shared" si="28"/>
        <v>0</v>
      </c>
      <c r="BJ209" s="19" t="s">
        <v>83</v>
      </c>
      <c r="BK209" s="154">
        <f t="shared" si="29"/>
        <v>0</v>
      </c>
      <c r="BL209" s="19" t="s">
        <v>421</v>
      </c>
      <c r="BM209" s="19" t="s">
        <v>1062</v>
      </c>
    </row>
    <row r="210" spans="2:65" s="1" customFormat="1" ht="25.5" customHeight="1">
      <c r="B210" s="145"/>
      <c r="C210" s="146" t="s">
        <v>469</v>
      </c>
      <c r="D210" s="146" t="s">
        <v>174</v>
      </c>
      <c r="E210" s="147" t="s">
        <v>1063</v>
      </c>
      <c r="F210" s="209" t="s">
        <v>1064</v>
      </c>
      <c r="G210" s="209"/>
      <c r="H210" s="209"/>
      <c r="I210" s="209"/>
      <c r="J210" s="148" t="s">
        <v>257</v>
      </c>
      <c r="K210" s="149">
        <v>2</v>
      </c>
      <c r="L210" s="203"/>
      <c r="M210" s="203"/>
      <c r="N210" s="203">
        <f t="shared" si="20"/>
        <v>0</v>
      </c>
      <c r="O210" s="203"/>
      <c r="P210" s="203"/>
      <c r="Q210" s="203"/>
      <c r="R210" s="150"/>
      <c r="T210" s="151" t="s">
        <v>5</v>
      </c>
      <c r="U210" s="41" t="s">
        <v>43</v>
      </c>
      <c r="V210" s="152">
        <v>3.37</v>
      </c>
      <c r="W210" s="152">
        <f t="shared" si="21"/>
        <v>6.74</v>
      </c>
      <c r="X210" s="152">
        <v>0</v>
      </c>
      <c r="Y210" s="152">
        <f t="shared" si="22"/>
        <v>0</v>
      </c>
      <c r="Z210" s="152">
        <v>0</v>
      </c>
      <c r="AA210" s="153">
        <f t="shared" si="23"/>
        <v>0</v>
      </c>
      <c r="AR210" s="19" t="s">
        <v>421</v>
      </c>
      <c r="AT210" s="19" t="s">
        <v>174</v>
      </c>
      <c r="AU210" s="19" t="s">
        <v>89</v>
      </c>
      <c r="AY210" s="19" t="s">
        <v>173</v>
      </c>
      <c r="BE210" s="154">
        <f t="shared" si="24"/>
        <v>0</v>
      </c>
      <c r="BF210" s="154">
        <f t="shared" si="25"/>
        <v>0</v>
      </c>
      <c r="BG210" s="154">
        <f t="shared" si="26"/>
        <v>0</v>
      </c>
      <c r="BH210" s="154">
        <f t="shared" si="27"/>
        <v>0</v>
      </c>
      <c r="BI210" s="154">
        <f t="shared" si="28"/>
        <v>0</v>
      </c>
      <c r="BJ210" s="19" t="s">
        <v>83</v>
      </c>
      <c r="BK210" s="154">
        <f t="shared" si="29"/>
        <v>0</v>
      </c>
      <c r="BL210" s="19" t="s">
        <v>421</v>
      </c>
      <c r="BM210" s="19" t="s">
        <v>1065</v>
      </c>
    </row>
    <row r="211" spans="2:65" s="1" customFormat="1" ht="25.5" customHeight="1">
      <c r="B211" s="145"/>
      <c r="C211" s="155" t="s">
        <v>473</v>
      </c>
      <c r="D211" s="155" t="s">
        <v>235</v>
      </c>
      <c r="E211" s="156" t="s">
        <v>1066</v>
      </c>
      <c r="F211" s="210" t="s">
        <v>1067</v>
      </c>
      <c r="G211" s="210"/>
      <c r="H211" s="210"/>
      <c r="I211" s="210"/>
      <c r="J211" s="157" t="s">
        <v>257</v>
      </c>
      <c r="K211" s="158">
        <v>4</v>
      </c>
      <c r="L211" s="208"/>
      <c r="M211" s="208"/>
      <c r="N211" s="208">
        <f t="shared" si="20"/>
        <v>0</v>
      </c>
      <c r="O211" s="203"/>
      <c r="P211" s="203"/>
      <c r="Q211" s="203"/>
      <c r="R211" s="150"/>
      <c r="T211" s="151" t="s">
        <v>5</v>
      </c>
      <c r="U211" s="41" t="s">
        <v>43</v>
      </c>
      <c r="V211" s="152">
        <v>0</v>
      </c>
      <c r="W211" s="152">
        <f t="shared" si="21"/>
        <v>0</v>
      </c>
      <c r="X211" s="152">
        <v>0</v>
      </c>
      <c r="Y211" s="152">
        <f t="shared" si="22"/>
        <v>0</v>
      </c>
      <c r="Z211" s="152">
        <v>0</v>
      </c>
      <c r="AA211" s="153">
        <f t="shared" si="23"/>
        <v>0</v>
      </c>
      <c r="AR211" s="19" t="s">
        <v>769</v>
      </c>
      <c r="AT211" s="19" t="s">
        <v>235</v>
      </c>
      <c r="AU211" s="19" t="s">
        <v>89</v>
      </c>
      <c r="AY211" s="19" t="s">
        <v>173</v>
      </c>
      <c r="BE211" s="154">
        <f t="shared" si="24"/>
        <v>0</v>
      </c>
      <c r="BF211" s="154">
        <f t="shared" si="25"/>
        <v>0</v>
      </c>
      <c r="BG211" s="154">
        <f t="shared" si="26"/>
        <v>0</v>
      </c>
      <c r="BH211" s="154">
        <f t="shared" si="27"/>
        <v>0</v>
      </c>
      <c r="BI211" s="154">
        <f t="shared" si="28"/>
        <v>0</v>
      </c>
      <c r="BJ211" s="19" t="s">
        <v>83</v>
      </c>
      <c r="BK211" s="154">
        <f t="shared" si="29"/>
        <v>0</v>
      </c>
      <c r="BL211" s="19" t="s">
        <v>421</v>
      </c>
      <c r="BM211" s="19" t="s">
        <v>1068</v>
      </c>
    </row>
    <row r="212" spans="2:65" s="1" customFormat="1" ht="16.5" customHeight="1">
      <c r="B212" s="145"/>
      <c r="C212" s="155" t="s">
        <v>477</v>
      </c>
      <c r="D212" s="155" t="s">
        <v>235</v>
      </c>
      <c r="E212" s="156" t="s">
        <v>1069</v>
      </c>
      <c r="F212" s="210" t="s">
        <v>1070</v>
      </c>
      <c r="G212" s="210"/>
      <c r="H212" s="210"/>
      <c r="I212" s="210"/>
      <c r="J212" s="157" t="s">
        <v>257</v>
      </c>
      <c r="K212" s="158">
        <v>2</v>
      </c>
      <c r="L212" s="208"/>
      <c r="M212" s="208"/>
      <c r="N212" s="208">
        <f t="shared" si="20"/>
        <v>0</v>
      </c>
      <c r="O212" s="203"/>
      <c r="P212" s="203"/>
      <c r="Q212" s="203"/>
      <c r="R212" s="150"/>
      <c r="T212" s="151" t="s">
        <v>5</v>
      </c>
      <c r="U212" s="41" t="s">
        <v>43</v>
      </c>
      <c r="V212" s="152">
        <v>0</v>
      </c>
      <c r="W212" s="152">
        <f t="shared" si="21"/>
        <v>0</v>
      </c>
      <c r="X212" s="152">
        <v>0</v>
      </c>
      <c r="Y212" s="152">
        <f t="shared" si="22"/>
        <v>0</v>
      </c>
      <c r="Z212" s="152">
        <v>0</v>
      </c>
      <c r="AA212" s="153">
        <f t="shared" si="23"/>
        <v>0</v>
      </c>
      <c r="AR212" s="19" t="s">
        <v>769</v>
      </c>
      <c r="AT212" s="19" t="s">
        <v>235</v>
      </c>
      <c r="AU212" s="19" t="s">
        <v>89</v>
      </c>
      <c r="AY212" s="19" t="s">
        <v>173</v>
      </c>
      <c r="BE212" s="154">
        <f t="shared" si="24"/>
        <v>0</v>
      </c>
      <c r="BF212" s="154">
        <f t="shared" si="25"/>
        <v>0</v>
      </c>
      <c r="BG212" s="154">
        <f t="shared" si="26"/>
        <v>0</v>
      </c>
      <c r="BH212" s="154">
        <f t="shared" si="27"/>
        <v>0</v>
      </c>
      <c r="BI212" s="154">
        <f t="shared" si="28"/>
        <v>0</v>
      </c>
      <c r="BJ212" s="19" t="s">
        <v>83</v>
      </c>
      <c r="BK212" s="154">
        <f t="shared" si="29"/>
        <v>0</v>
      </c>
      <c r="BL212" s="19" t="s">
        <v>421</v>
      </c>
      <c r="BM212" s="19" t="s">
        <v>1071</v>
      </c>
    </row>
    <row r="213" spans="2:65" s="1" customFormat="1" ht="16.5" customHeight="1">
      <c r="B213" s="145"/>
      <c r="C213" s="155" t="s">
        <v>481</v>
      </c>
      <c r="D213" s="155" t="s">
        <v>235</v>
      </c>
      <c r="E213" s="156" t="s">
        <v>1072</v>
      </c>
      <c r="F213" s="210" t="s">
        <v>1073</v>
      </c>
      <c r="G213" s="210"/>
      <c r="H213" s="210"/>
      <c r="I213" s="210"/>
      <c r="J213" s="157" t="s">
        <v>257</v>
      </c>
      <c r="K213" s="158">
        <v>12</v>
      </c>
      <c r="L213" s="208"/>
      <c r="M213" s="208"/>
      <c r="N213" s="208">
        <f t="shared" si="20"/>
        <v>0</v>
      </c>
      <c r="O213" s="203"/>
      <c r="P213" s="203"/>
      <c r="Q213" s="203"/>
      <c r="R213" s="150"/>
      <c r="T213" s="151" t="s">
        <v>5</v>
      </c>
      <c r="U213" s="41" t="s">
        <v>43</v>
      </c>
      <c r="V213" s="152">
        <v>0</v>
      </c>
      <c r="W213" s="152">
        <f t="shared" si="21"/>
        <v>0</v>
      </c>
      <c r="X213" s="152">
        <v>0</v>
      </c>
      <c r="Y213" s="152">
        <f t="shared" si="22"/>
        <v>0</v>
      </c>
      <c r="Z213" s="152">
        <v>0</v>
      </c>
      <c r="AA213" s="153">
        <f t="shared" si="23"/>
        <v>0</v>
      </c>
      <c r="AR213" s="19" t="s">
        <v>769</v>
      </c>
      <c r="AT213" s="19" t="s">
        <v>235</v>
      </c>
      <c r="AU213" s="19" t="s">
        <v>89</v>
      </c>
      <c r="AY213" s="19" t="s">
        <v>173</v>
      </c>
      <c r="BE213" s="154">
        <f t="shared" si="24"/>
        <v>0</v>
      </c>
      <c r="BF213" s="154">
        <f t="shared" si="25"/>
        <v>0</v>
      </c>
      <c r="BG213" s="154">
        <f t="shared" si="26"/>
        <v>0</v>
      </c>
      <c r="BH213" s="154">
        <f t="shared" si="27"/>
        <v>0</v>
      </c>
      <c r="BI213" s="154">
        <f t="shared" si="28"/>
        <v>0</v>
      </c>
      <c r="BJ213" s="19" t="s">
        <v>83</v>
      </c>
      <c r="BK213" s="154">
        <f t="shared" si="29"/>
        <v>0</v>
      </c>
      <c r="BL213" s="19" t="s">
        <v>421</v>
      </c>
      <c r="BM213" s="19" t="s">
        <v>1074</v>
      </c>
    </row>
    <row r="214" spans="2:65" s="1" customFormat="1" ht="16.5" customHeight="1">
      <c r="B214" s="145"/>
      <c r="C214" s="155" t="s">
        <v>485</v>
      </c>
      <c r="D214" s="155" t="s">
        <v>235</v>
      </c>
      <c r="E214" s="156" t="s">
        <v>1075</v>
      </c>
      <c r="F214" s="210" t="s">
        <v>1076</v>
      </c>
      <c r="G214" s="210"/>
      <c r="H214" s="210"/>
      <c r="I214" s="210"/>
      <c r="J214" s="157" t="s">
        <v>1077</v>
      </c>
      <c r="K214" s="158">
        <v>6</v>
      </c>
      <c r="L214" s="208"/>
      <c r="M214" s="208"/>
      <c r="N214" s="208">
        <f t="shared" si="20"/>
        <v>0</v>
      </c>
      <c r="O214" s="203"/>
      <c r="P214" s="203"/>
      <c r="Q214" s="203"/>
      <c r="R214" s="150"/>
      <c r="T214" s="151" t="s">
        <v>5</v>
      </c>
      <c r="U214" s="41" t="s">
        <v>43</v>
      </c>
      <c r="V214" s="152">
        <v>0</v>
      </c>
      <c r="W214" s="152">
        <f t="shared" si="21"/>
        <v>0</v>
      </c>
      <c r="X214" s="152">
        <v>0</v>
      </c>
      <c r="Y214" s="152">
        <f t="shared" si="22"/>
        <v>0</v>
      </c>
      <c r="Z214" s="152">
        <v>0</v>
      </c>
      <c r="AA214" s="153">
        <f t="shared" si="23"/>
        <v>0</v>
      </c>
      <c r="AR214" s="19" t="s">
        <v>769</v>
      </c>
      <c r="AT214" s="19" t="s">
        <v>235</v>
      </c>
      <c r="AU214" s="19" t="s">
        <v>89</v>
      </c>
      <c r="AY214" s="19" t="s">
        <v>173</v>
      </c>
      <c r="BE214" s="154">
        <f t="shared" si="24"/>
        <v>0</v>
      </c>
      <c r="BF214" s="154">
        <f t="shared" si="25"/>
        <v>0</v>
      </c>
      <c r="BG214" s="154">
        <f t="shared" si="26"/>
        <v>0</v>
      </c>
      <c r="BH214" s="154">
        <f t="shared" si="27"/>
        <v>0</v>
      </c>
      <c r="BI214" s="154">
        <f t="shared" si="28"/>
        <v>0</v>
      </c>
      <c r="BJ214" s="19" t="s">
        <v>83</v>
      </c>
      <c r="BK214" s="154">
        <f t="shared" si="29"/>
        <v>0</v>
      </c>
      <c r="BL214" s="19" t="s">
        <v>421</v>
      </c>
      <c r="BM214" s="19" t="s">
        <v>1078</v>
      </c>
    </row>
    <row r="215" spans="2:65" s="1" customFormat="1" ht="16.5" customHeight="1">
      <c r="B215" s="145"/>
      <c r="C215" s="155" t="s">
        <v>489</v>
      </c>
      <c r="D215" s="155" t="s">
        <v>235</v>
      </c>
      <c r="E215" s="156" t="s">
        <v>1079</v>
      </c>
      <c r="F215" s="210" t="s">
        <v>1080</v>
      </c>
      <c r="G215" s="210"/>
      <c r="H215" s="210"/>
      <c r="I215" s="210"/>
      <c r="J215" s="157" t="s">
        <v>209</v>
      </c>
      <c r="K215" s="158">
        <v>5.024</v>
      </c>
      <c r="L215" s="208"/>
      <c r="M215" s="208"/>
      <c r="N215" s="208">
        <f aca="true" t="shared" si="30" ref="N215:N238">ROUND(L215*K215,2)</f>
        <v>0</v>
      </c>
      <c r="O215" s="203"/>
      <c r="P215" s="203"/>
      <c r="Q215" s="203"/>
      <c r="R215" s="150"/>
      <c r="T215" s="151" t="s">
        <v>5</v>
      </c>
      <c r="U215" s="41" t="s">
        <v>43</v>
      </c>
      <c r="V215" s="152">
        <v>0</v>
      </c>
      <c r="W215" s="152">
        <f aca="true" t="shared" si="31" ref="W215:W238">V215*K215</f>
        <v>0</v>
      </c>
      <c r="X215" s="152">
        <v>8E-05</v>
      </c>
      <c r="Y215" s="152">
        <f aca="true" t="shared" si="32" ref="Y215:Y238">X215*K215</f>
        <v>0.00040192000000000005</v>
      </c>
      <c r="Z215" s="152">
        <v>0</v>
      </c>
      <c r="AA215" s="153">
        <f aca="true" t="shared" si="33" ref="AA215:AA238">Z215*K215</f>
        <v>0</v>
      </c>
      <c r="AR215" s="19" t="s">
        <v>769</v>
      </c>
      <c r="AT215" s="19" t="s">
        <v>235</v>
      </c>
      <c r="AU215" s="19" t="s">
        <v>89</v>
      </c>
      <c r="AY215" s="19" t="s">
        <v>173</v>
      </c>
      <c r="BE215" s="154">
        <f aca="true" t="shared" si="34" ref="BE215:BE238">IF(U215="základní",N215,0)</f>
        <v>0</v>
      </c>
      <c r="BF215" s="154">
        <f aca="true" t="shared" si="35" ref="BF215:BF238">IF(U215="snížená",N215,0)</f>
        <v>0</v>
      </c>
      <c r="BG215" s="154">
        <f aca="true" t="shared" si="36" ref="BG215:BG238">IF(U215="zákl. přenesená",N215,0)</f>
        <v>0</v>
      </c>
      <c r="BH215" s="154">
        <f aca="true" t="shared" si="37" ref="BH215:BH238">IF(U215="sníž. přenesená",N215,0)</f>
        <v>0</v>
      </c>
      <c r="BI215" s="154">
        <f aca="true" t="shared" si="38" ref="BI215:BI238">IF(U215="nulová",N215,0)</f>
        <v>0</v>
      </c>
      <c r="BJ215" s="19" t="s">
        <v>83</v>
      </c>
      <c r="BK215" s="154">
        <f aca="true" t="shared" si="39" ref="BK215:BK238">ROUND(L215*K215,2)</f>
        <v>0</v>
      </c>
      <c r="BL215" s="19" t="s">
        <v>421</v>
      </c>
      <c r="BM215" s="19" t="s">
        <v>1081</v>
      </c>
    </row>
    <row r="216" spans="2:65" s="1" customFormat="1" ht="16.5" customHeight="1">
      <c r="B216" s="145"/>
      <c r="C216" s="155" t="s">
        <v>493</v>
      </c>
      <c r="D216" s="155" t="s">
        <v>235</v>
      </c>
      <c r="E216" s="156" t="s">
        <v>1082</v>
      </c>
      <c r="F216" s="210" t="s">
        <v>1083</v>
      </c>
      <c r="G216" s="210"/>
      <c r="H216" s="210"/>
      <c r="I216" s="210"/>
      <c r="J216" s="157" t="s">
        <v>1084</v>
      </c>
      <c r="K216" s="158">
        <v>0.08</v>
      </c>
      <c r="L216" s="208"/>
      <c r="M216" s="208"/>
      <c r="N216" s="208">
        <f t="shared" si="30"/>
        <v>0</v>
      </c>
      <c r="O216" s="203"/>
      <c r="P216" s="203"/>
      <c r="Q216" s="203"/>
      <c r="R216" s="150"/>
      <c r="T216" s="151" t="s">
        <v>5</v>
      </c>
      <c r="U216" s="41" t="s">
        <v>43</v>
      </c>
      <c r="V216" s="152">
        <v>0</v>
      </c>
      <c r="W216" s="152">
        <f t="shared" si="31"/>
        <v>0</v>
      </c>
      <c r="X216" s="152">
        <v>0.0005</v>
      </c>
      <c r="Y216" s="152">
        <f t="shared" si="32"/>
        <v>4E-05</v>
      </c>
      <c r="Z216" s="152">
        <v>0</v>
      </c>
      <c r="AA216" s="153">
        <f t="shared" si="33"/>
        <v>0</v>
      </c>
      <c r="AR216" s="19" t="s">
        <v>769</v>
      </c>
      <c r="AT216" s="19" t="s">
        <v>235</v>
      </c>
      <c r="AU216" s="19" t="s">
        <v>89</v>
      </c>
      <c r="AY216" s="19" t="s">
        <v>173</v>
      </c>
      <c r="BE216" s="154">
        <f t="shared" si="34"/>
        <v>0</v>
      </c>
      <c r="BF216" s="154">
        <f t="shared" si="35"/>
        <v>0</v>
      </c>
      <c r="BG216" s="154">
        <f t="shared" si="36"/>
        <v>0</v>
      </c>
      <c r="BH216" s="154">
        <f t="shared" si="37"/>
        <v>0</v>
      </c>
      <c r="BI216" s="154">
        <f t="shared" si="38"/>
        <v>0</v>
      </c>
      <c r="BJ216" s="19" t="s">
        <v>83</v>
      </c>
      <c r="BK216" s="154">
        <f t="shared" si="39"/>
        <v>0</v>
      </c>
      <c r="BL216" s="19" t="s">
        <v>421</v>
      </c>
      <c r="BM216" s="19" t="s">
        <v>1085</v>
      </c>
    </row>
    <row r="217" spans="2:65" s="1" customFormat="1" ht="25.5" customHeight="1">
      <c r="B217" s="145"/>
      <c r="C217" s="146" t="s">
        <v>497</v>
      </c>
      <c r="D217" s="146" t="s">
        <v>174</v>
      </c>
      <c r="E217" s="147" t="s">
        <v>1086</v>
      </c>
      <c r="F217" s="209" t="s">
        <v>1087</v>
      </c>
      <c r="G217" s="209"/>
      <c r="H217" s="209"/>
      <c r="I217" s="209"/>
      <c r="J217" s="148" t="s">
        <v>257</v>
      </c>
      <c r="K217" s="149">
        <v>2</v>
      </c>
      <c r="L217" s="203"/>
      <c r="M217" s="203"/>
      <c r="N217" s="203">
        <f t="shared" si="30"/>
        <v>0</v>
      </c>
      <c r="O217" s="203"/>
      <c r="P217" s="203"/>
      <c r="Q217" s="203"/>
      <c r="R217" s="150"/>
      <c r="T217" s="151" t="s">
        <v>5</v>
      </c>
      <c r="U217" s="41" t="s">
        <v>43</v>
      </c>
      <c r="V217" s="152">
        <v>0.95</v>
      </c>
      <c r="W217" s="152">
        <f t="shared" si="31"/>
        <v>1.9</v>
      </c>
      <c r="X217" s="152">
        <v>0</v>
      </c>
      <c r="Y217" s="152">
        <f t="shared" si="32"/>
        <v>0</v>
      </c>
      <c r="Z217" s="152">
        <v>0</v>
      </c>
      <c r="AA217" s="153">
        <f t="shared" si="33"/>
        <v>0</v>
      </c>
      <c r="AR217" s="19" t="s">
        <v>421</v>
      </c>
      <c r="AT217" s="19" t="s">
        <v>174</v>
      </c>
      <c r="AU217" s="19" t="s">
        <v>89</v>
      </c>
      <c r="AY217" s="19" t="s">
        <v>173</v>
      </c>
      <c r="BE217" s="154">
        <f t="shared" si="34"/>
        <v>0</v>
      </c>
      <c r="BF217" s="154">
        <f t="shared" si="35"/>
        <v>0</v>
      </c>
      <c r="BG217" s="154">
        <f t="shared" si="36"/>
        <v>0</v>
      </c>
      <c r="BH217" s="154">
        <f t="shared" si="37"/>
        <v>0</v>
      </c>
      <c r="BI217" s="154">
        <f t="shared" si="38"/>
        <v>0</v>
      </c>
      <c r="BJ217" s="19" t="s">
        <v>83</v>
      </c>
      <c r="BK217" s="154">
        <f t="shared" si="39"/>
        <v>0</v>
      </c>
      <c r="BL217" s="19" t="s">
        <v>421</v>
      </c>
      <c r="BM217" s="19" t="s">
        <v>1088</v>
      </c>
    </row>
    <row r="218" spans="2:65" s="1" customFormat="1" ht="25.5" customHeight="1">
      <c r="B218" s="145"/>
      <c r="C218" s="155" t="s">
        <v>501</v>
      </c>
      <c r="D218" s="155" t="s">
        <v>235</v>
      </c>
      <c r="E218" s="156" t="s">
        <v>1089</v>
      </c>
      <c r="F218" s="210" t="s">
        <v>1090</v>
      </c>
      <c r="G218" s="210"/>
      <c r="H218" s="210"/>
      <c r="I218" s="210"/>
      <c r="J218" s="157" t="s">
        <v>257</v>
      </c>
      <c r="K218" s="158">
        <v>2</v>
      </c>
      <c r="L218" s="208"/>
      <c r="M218" s="208"/>
      <c r="N218" s="208">
        <f t="shared" si="30"/>
        <v>0</v>
      </c>
      <c r="O218" s="203"/>
      <c r="P218" s="203"/>
      <c r="Q218" s="203"/>
      <c r="R218" s="150"/>
      <c r="T218" s="151" t="s">
        <v>5</v>
      </c>
      <c r="U218" s="41" t="s">
        <v>43</v>
      </c>
      <c r="V218" s="152">
        <v>0</v>
      </c>
      <c r="W218" s="152">
        <f t="shared" si="31"/>
        <v>0</v>
      </c>
      <c r="X218" s="152">
        <v>0</v>
      </c>
      <c r="Y218" s="152">
        <f t="shared" si="32"/>
        <v>0</v>
      </c>
      <c r="Z218" s="152">
        <v>0</v>
      </c>
      <c r="AA218" s="153">
        <f t="shared" si="33"/>
        <v>0</v>
      </c>
      <c r="AR218" s="19" t="s">
        <v>769</v>
      </c>
      <c r="AT218" s="19" t="s">
        <v>235</v>
      </c>
      <c r="AU218" s="19" t="s">
        <v>89</v>
      </c>
      <c r="AY218" s="19" t="s">
        <v>173</v>
      </c>
      <c r="BE218" s="154">
        <f t="shared" si="34"/>
        <v>0</v>
      </c>
      <c r="BF218" s="154">
        <f t="shared" si="35"/>
        <v>0</v>
      </c>
      <c r="BG218" s="154">
        <f t="shared" si="36"/>
        <v>0</v>
      </c>
      <c r="BH218" s="154">
        <f t="shared" si="37"/>
        <v>0</v>
      </c>
      <c r="BI218" s="154">
        <f t="shared" si="38"/>
        <v>0</v>
      </c>
      <c r="BJ218" s="19" t="s">
        <v>83</v>
      </c>
      <c r="BK218" s="154">
        <f t="shared" si="39"/>
        <v>0</v>
      </c>
      <c r="BL218" s="19" t="s">
        <v>421</v>
      </c>
      <c r="BM218" s="19" t="s">
        <v>1091</v>
      </c>
    </row>
    <row r="219" spans="2:65" s="1" customFormat="1" ht="25.5" customHeight="1">
      <c r="B219" s="145"/>
      <c r="C219" s="155" t="s">
        <v>505</v>
      </c>
      <c r="D219" s="155" t="s">
        <v>235</v>
      </c>
      <c r="E219" s="156" t="s">
        <v>1092</v>
      </c>
      <c r="F219" s="210" t="s">
        <v>1093</v>
      </c>
      <c r="G219" s="210"/>
      <c r="H219" s="210"/>
      <c r="I219" s="210"/>
      <c r="J219" s="157" t="s">
        <v>257</v>
      </c>
      <c r="K219" s="158">
        <v>1</v>
      </c>
      <c r="L219" s="208"/>
      <c r="M219" s="208"/>
      <c r="N219" s="208">
        <f t="shared" si="30"/>
        <v>0</v>
      </c>
      <c r="O219" s="203"/>
      <c r="P219" s="203"/>
      <c r="Q219" s="203"/>
      <c r="R219" s="150"/>
      <c r="T219" s="151" t="s">
        <v>5</v>
      </c>
      <c r="U219" s="41" t="s">
        <v>43</v>
      </c>
      <c r="V219" s="152">
        <v>0</v>
      </c>
      <c r="W219" s="152">
        <f t="shared" si="31"/>
        <v>0</v>
      </c>
      <c r="X219" s="152">
        <v>0</v>
      </c>
      <c r="Y219" s="152">
        <f t="shared" si="32"/>
        <v>0</v>
      </c>
      <c r="Z219" s="152">
        <v>0</v>
      </c>
      <c r="AA219" s="153">
        <f t="shared" si="33"/>
        <v>0</v>
      </c>
      <c r="AR219" s="19" t="s">
        <v>769</v>
      </c>
      <c r="AT219" s="19" t="s">
        <v>235</v>
      </c>
      <c r="AU219" s="19" t="s">
        <v>89</v>
      </c>
      <c r="AY219" s="19" t="s">
        <v>173</v>
      </c>
      <c r="BE219" s="154">
        <f t="shared" si="34"/>
        <v>0</v>
      </c>
      <c r="BF219" s="154">
        <f t="shared" si="35"/>
        <v>0</v>
      </c>
      <c r="BG219" s="154">
        <f t="shared" si="36"/>
        <v>0</v>
      </c>
      <c r="BH219" s="154">
        <f t="shared" si="37"/>
        <v>0</v>
      </c>
      <c r="BI219" s="154">
        <f t="shared" si="38"/>
        <v>0</v>
      </c>
      <c r="BJ219" s="19" t="s">
        <v>83</v>
      </c>
      <c r="BK219" s="154">
        <f t="shared" si="39"/>
        <v>0</v>
      </c>
      <c r="BL219" s="19" t="s">
        <v>421</v>
      </c>
      <c r="BM219" s="19" t="s">
        <v>1094</v>
      </c>
    </row>
    <row r="220" spans="2:65" s="1" customFormat="1" ht="25.5" customHeight="1">
      <c r="B220" s="145"/>
      <c r="C220" s="146" t="s">
        <v>509</v>
      </c>
      <c r="D220" s="146" t="s">
        <v>174</v>
      </c>
      <c r="E220" s="147" t="s">
        <v>1095</v>
      </c>
      <c r="F220" s="209" t="s">
        <v>1096</v>
      </c>
      <c r="G220" s="209"/>
      <c r="H220" s="209"/>
      <c r="I220" s="209"/>
      <c r="J220" s="148" t="s">
        <v>257</v>
      </c>
      <c r="K220" s="149">
        <v>1</v>
      </c>
      <c r="L220" s="203"/>
      <c r="M220" s="203"/>
      <c r="N220" s="203">
        <f t="shared" si="30"/>
        <v>0</v>
      </c>
      <c r="O220" s="203"/>
      <c r="P220" s="203"/>
      <c r="Q220" s="203"/>
      <c r="R220" s="150"/>
      <c r="T220" s="151" t="s">
        <v>5</v>
      </c>
      <c r="U220" s="41" t="s">
        <v>43</v>
      </c>
      <c r="V220" s="152">
        <v>2.3</v>
      </c>
      <c r="W220" s="152">
        <f t="shared" si="31"/>
        <v>2.3</v>
      </c>
      <c r="X220" s="152">
        <v>0</v>
      </c>
      <c r="Y220" s="152">
        <f t="shared" si="32"/>
        <v>0</v>
      </c>
      <c r="Z220" s="152">
        <v>0</v>
      </c>
      <c r="AA220" s="153">
        <f t="shared" si="33"/>
        <v>0</v>
      </c>
      <c r="AR220" s="19" t="s">
        <v>421</v>
      </c>
      <c r="AT220" s="19" t="s">
        <v>174</v>
      </c>
      <c r="AU220" s="19" t="s">
        <v>89</v>
      </c>
      <c r="AY220" s="19" t="s">
        <v>173</v>
      </c>
      <c r="BE220" s="154">
        <f t="shared" si="34"/>
        <v>0</v>
      </c>
      <c r="BF220" s="154">
        <f t="shared" si="35"/>
        <v>0</v>
      </c>
      <c r="BG220" s="154">
        <f t="shared" si="36"/>
        <v>0</v>
      </c>
      <c r="BH220" s="154">
        <f t="shared" si="37"/>
        <v>0</v>
      </c>
      <c r="BI220" s="154">
        <f t="shared" si="38"/>
        <v>0</v>
      </c>
      <c r="BJ220" s="19" t="s">
        <v>83</v>
      </c>
      <c r="BK220" s="154">
        <f t="shared" si="39"/>
        <v>0</v>
      </c>
      <c r="BL220" s="19" t="s">
        <v>421</v>
      </c>
      <c r="BM220" s="19" t="s">
        <v>1097</v>
      </c>
    </row>
    <row r="221" spans="2:65" s="1" customFormat="1" ht="25.5" customHeight="1">
      <c r="B221" s="145"/>
      <c r="C221" s="155" t="s">
        <v>513</v>
      </c>
      <c r="D221" s="155" t="s">
        <v>235</v>
      </c>
      <c r="E221" s="156" t="s">
        <v>1098</v>
      </c>
      <c r="F221" s="210" t="s">
        <v>1099</v>
      </c>
      <c r="G221" s="210"/>
      <c r="H221" s="210"/>
      <c r="I221" s="210"/>
      <c r="J221" s="157" t="s">
        <v>257</v>
      </c>
      <c r="K221" s="158">
        <v>1</v>
      </c>
      <c r="L221" s="208"/>
      <c r="M221" s="208"/>
      <c r="N221" s="208">
        <f t="shared" si="30"/>
        <v>0</v>
      </c>
      <c r="O221" s="203"/>
      <c r="P221" s="203"/>
      <c r="Q221" s="203"/>
      <c r="R221" s="150"/>
      <c r="T221" s="151" t="s">
        <v>5</v>
      </c>
      <c r="U221" s="41" t="s">
        <v>43</v>
      </c>
      <c r="V221" s="152">
        <v>0</v>
      </c>
      <c r="W221" s="152">
        <f t="shared" si="31"/>
        <v>0</v>
      </c>
      <c r="X221" s="152">
        <v>0</v>
      </c>
      <c r="Y221" s="152">
        <f t="shared" si="32"/>
        <v>0</v>
      </c>
      <c r="Z221" s="152">
        <v>0</v>
      </c>
      <c r="AA221" s="153">
        <f t="shared" si="33"/>
        <v>0</v>
      </c>
      <c r="AR221" s="19" t="s">
        <v>769</v>
      </c>
      <c r="AT221" s="19" t="s">
        <v>235</v>
      </c>
      <c r="AU221" s="19" t="s">
        <v>89</v>
      </c>
      <c r="AY221" s="19" t="s">
        <v>173</v>
      </c>
      <c r="BE221" s="154">
        <f t="shared" si="34"/>
        <v>0</v>
      </c>
      <c r="BF221" s="154">
        <f t="shared" si="35"/>
        <v>0</v>
      </c>
      <c r="BG221" s="154">
        <f t="shared" si="36"/>
        <v>0</v>
      </c>
      <c r="BH221" s="154">
        <f t="shared" si="37"/>
        <v>0</v>
      </c>
      <c r="BI221" s="154">
        <f t="shared" si="38"/>
        <v>0</v>
      </c>
      <c r="BJ221" s="19" t="s">
        <v>83</v>
      </c>
      <c r="BK221" s="154">
        <f t="shared" si="39"/>
        <v>0</v>
      </c>
      <c r="BL221" s="19" t="s">
        <v>421</v>
      </c>
      <c r="BM221" s="19" t="s">
        <v>1100</v>
      </c>
    </row>
    <row r="222" spans="2:65" s="1" customFormat="1" ht="25.5" customHeight="1">
      <c r="B222" s="145"/>
      <c r="C222" s="155" t="s">
        <v>517</v>
      </c>
      <c r="D222" s="155" t="s">
        <v>235</v>
      </c>
      <c r="E222" s="156" t="s">
        <v>1101</v>
      </c>
      <c r="F222" s="210" t="s">
        <v>1102</v>
      </c>
      <c r="G222" s="210"/>
      <c r="H222" s="210"/>
      <c r="I222" s="210"/>
      <c r="J222" s="157" t="s">
        <v>257</v>
      </c>
      <c r="K222" s="158">
        <v>1</v>
      </c>
      <c r="L222" s="208"/>
      <c r="M222" s="208"/>
      <c r="N222" s="208">
        <f t="shared" si="30"/>
        <v>0</v>
      </c>
      <c r="O222" s="203"/>
      <c r="P222" s="203"/>
      <c r="Q222" s="203"/>
      <c r="R222" s="150"/>
      <c r="T222" s="151" t="s">
        <v>5</v>
      </c>
      <c r="U222" s="41" t="s">
        <v>43</v>
      </c>
      <c r="V222" s="152">
        <v>0</v>
      </c>
      <c r="W222" s="152">
        <f t="shared" si="31"/>
        <v>0</v>
      </c>
      <c r="X222" s="152">
        <v>0</v>
      </c>
      <c r="Y222" s="152">
        <f t="shared" si="32"/>
        <v>0</v>
      </c>
      <c r="Z222" s="152">
        <v>0</v>
      </c>
      <c r="AA222" s="153">
        <f t="shared" si="33"/>
        <v>0</v>
      </c>
      <c r="AR222" s="19" t="s">
        <v>769</v>
      </c>
      <c r="AT222" s="19" t="s">
        <v>235</v>
      </c>
      <c r="AU222" s="19" t="s">
        <v>89</v>
      </c>
      <c r="AY222" s="19" t="s">
        <v>173</v>
      </c>
      <c r="BE222" s="154">
        <f t="shared" si="34"/>
        <v>0</v>
      </c>
      <c r="BF222" s="154">
        <f t="shared" si="35"/>
        <v>0</v>
      </c>
      <c r="BG222" s="154">
        <f t="shared" si="36"/>
        <v>0</v>
      </c>
      <c r="BH222" s="154">
        <f t="shared" si="37"/>
        <v>0</v>
      </c>
      <c r="BI222" s="154">
        <f t="shared" si="38"/>
        <v>0</v>
      </c>
      <c r="BJ222" s="19" t="s">
        <v>83</v>
      </c>
      <c r="BK222" s="154">
        <f t="shared" si="39"/>
        <v>0</v>
      </c>
      <c r="BL222" s="19" t="s">
        <v>421</v>
      </c>
      <c r="BM222" s="19" t="s">
        <v>1103</v>
      </c>
    </row>
    <row r="223" spans="2:65" s="1" customFormat="1" ht="16.5" customHeight="1">
      <c r="B223" s="145"/>
      <c r="C223" s="146" t="s">
        <v>521</v>
      </c>
      <c r="D223" s="146" t="s">
        <v>174</v>
      </c>
      <c r="E223" s="147" t="s">
        <v>1104</v>
      </c>
      <c r="F223" s="209" t="s">
        <v>1105</v>
      </c>
      <c r="G223" s="209"/>
      <c r="H223" s="209"/>
      <c r="I223" s="209"/>
      <c r="J223" s="148" t="s">
        <v>257</v>
      </c>
      <c r="K223" s="149">
        <v>2</v>
      </c>
      <c r="L223" s="203"/>
      <c r="M223" s="203"/>
      <c r="N223" s="203">
        <f t="shared" si="30"/>
        <v>0</v>
      </c>
      <c r="O223" s="203"/>
      <c r="P223" s="203"/>
      <c r="Q223" s="203"/>
      <c r="R223" s="150"/>
      <c r="T223" s="151" t="s">
        <v>5</v>
      </c>
      <c r="U223" s="41" t="s">
        <v>43</v>
      </c>
      <c r="V223" s="152">
        <v>0.76</v>
      </c>
      <c r="W223" s="152">
        <f t="shared" si="31"/>
        <v>1.52</v>
      </c>
      <c r="X223" s="152">
        <v>0</v>
      </c>
      <c r="Y223" s="152">
        <f t="shared" si="32"/>
        <v>0</v>
      </c>
      <c r="Z223" s="152">
        <v>0</v>
      </c>
      <c r="AA223" s="153">
        <f t="shared" si="33"/>
        <v>0</v>
      </c>
      <c r="AR223" s="19" t="s">
        <v>421</v>
      </c>
      <c r="AT223" s="19" t="s">
        <v>174</v>
      </c>
      <c r="AU223" s="19" t="s">
        <v>89</v>
      </c>
      <c r="AY223" s="19" t="s">
        <v>173</v>
      </c>
      <c r="BE223" s="154">
        <f t="shared" si="34"/>
        <v>0</v>
      </c>
      <c r="BF223" s="154">
        <f t="shared" si="35"/>
        <v>0</v>
      </c>
      <c r="BG223" s="154">
        <f t="shared" si="36"/>
        <v>0</v>
      </c>
      <c r="BH223" s="154">
        <f t="shared" si="37"/>
        <v>0</v>
      </c>
      <c r="BI223" s="154">
        <f t="shared" si="38"/>
        <v>0</v>
      </c>
      <c r="BJ223" s="19" t="s">
        <v>83</v>
      </c>
      <c r="BK223" s="154">
        <f t="shared" si="39"/>
        <v>0</v>
      </c>
      <c r="BL223" s="19" t="s">
        <v>421</v>
      </c>
      <c r="BM223" s="19" t="s">
        <v>1106</v>
      </c>
    </row>
    <row r="224" spans="2:65" s="1" customFormat="1" ht="16.5" customHeight="1">
      <c r="B224" s="145"/>
      <c r="C224" s="155" t="s">
        <v>525</v>
      </c>
      <c r="D224" s="155" t="s">
        <v>235</v>
      </c>
      <c r="E224" s="156" t="s">
        <v>1107</v>
      </c>
      <c r="F224" s="210" t="s">
        <v>1108</v>
      </c>
      <c r="G224" s="210"/>
      <c r="H224" s="210"/>
      <c r="I224" s="210"/>
      <c r="J224" s="157" t="s">
        <v>257</v>
      </c>
      <c r="K224" s="158">
        <v>2</v>
      </c>
      <c r="L224" s="208"/>
      <c r="M224" s="208"/>
      <c r="N224" s="208">
        <f t="shared" si="30"/>
        <v>0</v>
      </c>
      <c r="O224" s="203"/>
      <c r="P224" s="203"/>
      <c r="Q224" s="203"/>
      <c r="R224" s="150"/>
      <c r="T224" s="151" t="s">
        <v>5</v>
      </c>
      <c r="U224" s="41" t="s">
        <v>43</v>
      </c>
      <c r="V224" s="152">
        <v>0</v>
      </c>
      <c r="W224" s="152">
        <f t="shared" si="31"/>
        <v>0</v>
      </c>
      <c r="X224" s="152">
        <v>0</v>
      </c>
      <c r="Y224" s="152">
        <f t="shared" si="32"/>
        <v>0</v>
      </c>
      <c r="Z224" s="152">
        <v>0</v>
      </c>
      <c r="AA224" s="153">
        <f t="shared" si="33"/>
        <v>0</v>
      </c>
      <c r="AR224" s="19" t="s">
        <v>769</v>
      </c>
      <c r="AT224" s="19" t="s">
        <v>235</v>
      </c>
      <c r="AU224" s="19" t="s">
        <v>89</v>
      </c>
      <c r="AY224" s="19" t="s">
        <v>173</v>
      </c>
      <c r="BE224" s="154">
        <f t="shared" si="34"/>
        <v>0</v>
      </c>
      <c r="BF224" s="154">
        <f t="shared" si="35"/>
        <v>0</v>
      </c>
      <c r="BG224" s="154">
        <f t="shared" si="36"/>
        <v>0</v>
      </c>
      <c r="BH224" s="154">
        <f t="shared" si="37"/>
        <v>0</v>
      </c>
      <c r="BI224" s="154">
        <f t="shared" si="38"/>
        <v>0</v>
      </c>
      <c r="BJ224" s="19" t="s">
        <v>83</v>
      </c>
      <c r="BK224" s="154">
        <f t="shared" si="39"/>
        <v>0</v>
      </c>
      <c r="BL224" s="19" t="s">
        <v>421</v>
      </c>
      <c r="BM224" s="19" t="s">
        <v>1109</v>
      </c>
    </row>
    <row r="225" spans="2:65" s="1" customFormat="1" ht="25.5" customHeight="1">
      <c r="B225" s="145"/>
      <c r="C225" s="146" t="s">
        <v>529</v>
      </c>
      <c r="D225" s="146" t="s">
        <v>174</v>
      </c>
      <c r="E225" s="147" t="s">
        <v>1110</v>
      </c>
      <c r="F225" s="209" t="s">
        <v>1111</v>
      </c>
      <c r="G225" s="209"/>
      <c r="H225" s="209"/>
      <c r="I225" s="209"/>
      <c r="J225" s="148" t="s">
        <v>257</v>
      </c>
      <c r="K225" s="149">
        <v>2</v>
      </c>
      <c r="L225" s="203"/>
      <c r="M225" s="203"/>
      <c r="N225" s="203">
        <f t="shared" si="30"/>
        <v>0</v>
      </c>
      <c r="O225" s="203"/>
      <c r="P225" s="203"/>
      <c r="Q225" s="203"/>
      <c r="R225" s="150"/>
      <c r="T225" s="151" t="s">
        <v>5</v>
      </c>
      <c r="U225" s="41" t="s">
        <v>43</v>
      </c>
      <c r="V225" s="152">
        <v>0.53</v>
      </c>
      <c r="W225" s="152">
        <f t="shared" si="31"/>
        <v>1.06</v>
      </c>
      <c r="X225" s="152">
        <v>0</v>
      </c>
      <c r="Y225" s="152">
        <f t="shared" si="32"/>
        <v>0</v>
      </c>
      <c r="Z225" s="152">
        <v>0</v>
      </c>
      <c r="AA225" s="153">
        <f t="shared" si="33"/>
        <v>0</v>
      </c>
      <c r="AR225" s="19" t="s">
        <v>421</v>
      </c>
      <c r="AT225" s="19" t="s">
        <v>174</v>
      </c>
      <c r="AU225" s="19" t="s">
        <v>89</v>
      </c>
      <c r="AY225" s="19" t="s">
        <v>173</v>
      </c>
      <c r="BE225" s="154">
        <f t="shared" si="34"/>
        <v>0</v>
      </c>
      <c r="BF225" s="154">
        <f t="shared" si="35"/>
        <v>0</v>
      </c>
      <c r="BG225" s="154">
        <f t="shared" si="36"/>
        <v>0</v>
      </c>
      <c r="BH225" s="154">
        <f t="shared" si="37"/>
        <v>0</v>
      </c>
      <c r="BI225" s="154">
        <f t="shared" si="38"/>
        <v>0</v>
      </c>
      <c r="BJ225" s="19" t="s">
        <v>83</v>
      </c>
      <c r="BK225" s="154">
        <f t="shared" si="39"/>
        <v>0</v>
      </c>
      <c r="BL225" s="19" t="s">
        <v>421</v>
      </c>
      <c r="BM225" s="19" t="s">
        <v>1112</v>
      </c>
    </row>
    <row r="226" spans="2:65" s="1" customFormat="1" ht="25.5" customHeight="1">
      <c r="B226" s="145"/>
      <c r="C226" s="155" t="s">
        <v>533</v>
      </c>
      <c r="D226" s="155" t="s">
        <v>235</v>
      </c>
      <c r="E226" s="156" t="s">
        <v>1113</v>
      </c>
      <c r="F226" s="210" t="s">
        <v>1114</v>
      </c>
      <c r="G226" s="210"/>
      <c r="H226" s="210"/>
      <c r="I226" s="210"/>
      <c r="J226" s="157" t="s">
        <v>257</v>
      </c>
      <c r="K226" s="158">
        <v>2</v>
      </c>
      <c r="L226" s="208"/>
      <c r="M226" s="208"/>
      <c r="N226" s="208">
        <f t="shared" si="30"/>
        <v>0</v>
      </c>
      <c r="O226" s="203"/>
      <c r="P226" s="203"/>
      <c r="Q226" s="203"/>
      <c r="R226" s="150"/>
      <c r="T226" s="151" t="s">
        <v>5</v>
      </c>
      <c r="U226" s="41" t="s">
        <v>43</v>
      </c>
      <c r="V226" s="152">
        <v>0</v>
      </c>
      <c r="W226" s="152">
        <f t="shared" si="31"/>
        <v>0</v>
      </c>
      <c r="X226" s="152">
        <v>0</v>
      </c>
      <c r="Y226" s="152">
        <f t="shared" si="32"/>
        <v>0</v>
      </c>
      <c r="Z226" s="152">
        <v>0</v>
      </c>
      <c r="AA226" s="153">
        <f t="shared" si="33"/>
        <v>0</v>
      </c>
      <c r="AR226" s="19" t="s">
        <v>769</v>
      </c>
      <c r="AT226" s="19" t="s">
        <v>235</v>
      </c>
      <c r="AU226" s="19" t="s">
        <v>89</v>
      </c>
      <c r="AY226" s="19" t="s">
        <v>173</v>
      </c>
      <c r="BE226" s="154">
        <f t="shared" si="34"/>
        <v>0</v>
      </c>
      <c r="BF226" s="154">
        <f t="shared" si="35"/>
        <v>0</v>
      </c>
      <c r="BG226" s="154">
        <f t="shared" si="36"/>
        <v>0</v>
      </c>
      <c r="BH226" s="154">
        <f t="shared" si="37"/>
        <v>0</v>
      </c>
      <c r="BI226" s="154">
        <f t="shared" si="38"/>
        <v>0</v>
      </c>
      <c r="BJ226" s="19" t="s">
        <v>83</v>
      </c>
      <c r="BK226" s="154">
        <f t="shared" si="39"/>
        <v>0</v>
      </c>
      <c r="BL226" s="19" t="s">
        <v>421</v>
      </c>
      <c r="BM226" s="19" t="s">
        <v>1115</v>
      </c>
    </row>
    <row r="227" spans="2:65" s="1" customFormat="1" ht="16.5" customHeight="1">
      <c r="B227" s="145"/>
      <c r="C227" s="146" t="s">
        <v>537</v>
      </c>
      <c r="D227" s="146" t="s">
        <v>174</v>
      </c>
      <c r="E227" s="147" t="s">
        <v>1116</v>
      </c>
      <c r="F227" s="209" t="s">
        <v>1117</v>
      </c>
      <c r="G227" s="209"/>
      <c r="H227" s="209"/>
      <c r="I227" s="209"/>
      <c r="J227" s="148" t="s">
        <v>257</v>
      </c>
      <c r="K227" s="149">
        <v>1</v>
      </c>
      <c r="L227" s="203"/>
      <c r="M227" s="203"/>
      <c r="N227" s="203">
        <f t="shared" si="30"/>
        <v>0</v>
      </c>
      <c r="O227" s="203"/>
      <c r="P227" s="203"/>
      <c r="Q227" s="203"/>
      <c r="R227" s="150"/>
      <c r="T227" s="151" t="s">
        <v>5</v>
      </c>
      <c r="U227" s="41" t="s">
        <v>43</v>
      </c>
      <c r="V227" s="152">
        <v>23.96</v>
      </c>
      <c r="W227" s="152">
        <f t="shared" si="31"/>
        <v>23.96</v>
      </c>
      <c r="X227" s="152">
        <v>0.00182</v>
      </c>
      <c r="Y227" s="152">
        <f t="shared" si="32"/>
        <v>0.00182</v>
      </c>
      <c r="Z227" s="152">
        <v>0</v>
      </c>
      <c r="AA227" s="153">
        <f t="shared" si="33"/>
        <v>0</v>
      </c>
      <c r="AR227" s="19" t="s">
        <v>421</v>
      </c>
      <c r="AT227" s="19" t="s">
        <v>174</v>
      </c>
      <c r="AU227" s="19" t="s">
        <v>89</v>
      </c>
      <c r="AY227" s="19" t="s">
        <v>173</v>
      </c>
      <c r="BE227" s="154">
        <f t="shared" si="34"/>
        <v>0</v>
      </c>
      <c r="BF227" s="154">
        <f t="shared" si="35"/>
        <v>0</v>
      </c>
      <c r="BG227" s="154">
        <f t="shared" si="36"/>
        <v>0</v>
      </c>
      <c r="BH227" s="154">
        <f t="shared" si="37"/>
        <v>0</v>
      </c>
      <c r="BI227" s="154">
        <f t="shared" si="38"/>
        <v>0</v>
      </c>
      <c r="BJ227" s="19" t="s">
        <v>83</v>
      </c>
      <c r="BK227" s="154">
        <f t="shared" si="39"/>
        <v>0</v>
      </c>
      <c r="BL227" s="19" t="s">
        <v>421</v>
      </c>
      <c r="BM227" s="19" t="s">
        <v>1118</v>
      </c>
    </row>
    <row r="228" spans="2:65" s="1" customFormat="1" ht="16.5" customHeight="1">
      <c r="B228" s="145"/>
      <c r="C228" s="155" t="s">
        <v>541</v>
      </c>
      <c r="D228" s="155" t="s">
        <v>235</v>
      </c>
      <c r="E228" s="156" t="s">
        <v>1119</v>
      </c>
      <c r="F228" s="210" t="s">
        <v>1120</v>
      </c>
      <c r="G228" s="210"/>
      <c r="H228" s="210"/>
      <c r="I228" s="210"/>
      <c r="J228" s="157" t="s">
        <v>257</v>
      </c>
      <c r="K228" s="158">
        <v>1</v>
      </c>
      <c r="L228" s="208"/>
      <c r="M228" s="208"/>
      <c r="N228" s="208">
        <f t="shared" si="30"/>
        <v>0</v>
      </c>
      <c r="O228" s="203"/>
      <c r="P228" s="203"/>
      <c r="Q228" s="203"/>
      <c r="R228" s="150"/>
      <c r="T228" s="151" t="s">
        <v>5</v>
      </c>
      <c r="U228" s="41" t="s">
        <v>43</v>
      </c>
      <c r="V228" s="152">
        <v>0</v>
      </c>
      <c r="W228" s="152">
        <f t="shared" si="31"/>
        <v>0</v>
      </c>
      <c r="X228" s="152">
        <v>0</v>
      </c>
      <c r="Y228" s="152">
        <f t="shared" si="32"/>
        <v>0</v>
      </c>
      <c r="Z228" s="152">
        <v>0</v>
      </c>
      <c r="AA228" s="153">
        <f t="shared" si="33"/>
        <v>0</v>
      </c>
      <c r="AR228" s="19" t="s">
        <v>769</v>
      </c>
      <c r="AT228" s="19" t="s">
        <v>235</v>
      </c>
      <c r="AU228" s="19" t="s">
        <v>89</v>
      </c>
      <c r="AY228" s="19" t="s">
        <v>173</v>
      </c>
      <c r="BE228" s="154">
        <f t="shared" si="34"/>
        <v>0</v>
      </c>
      <c r="BF228" s="154">
        <f t="shared" si="35"/>
        <v>0</v>
      </c>
      <c r="BG228" s="154">
        <f t="shared" si="36"/>
        <v>0</v>
      </c>
      <c r="BH228" s="154">
        <f t="shared" si="37"/>
        <v>0</v>
      </c>
      <c r="BI228" s="154">
        <f t="shared" si="38"/>
        <v>0</v>
      </c>
      <c r="BJ228" s="19" t="s">
        <v>83</v>
      </c>
      <c r="BK228" s="154">
        <f t="shared" si="39"/>
        <v>0</v>
      </c>
      <c r="BL228" s="19" t="s">
        <v>421</v>
      </c>
      <c r="BM228" s="19" t="s">
        <v>1121</v>
      </c>
    </row>
    <row r="229" spans="2:65" s="1" customFormat="1" ht="16.5" customHeight="1">
      <c r="B229" s="145"/>
      <c r="C229" s="155" t="s">
        <v>545</v>
      </c>
      <c r="D229" s="155" t="s">
        <v>235</v>
      </c>
      <c r="E229" s="156" t="s">
        <v>1122</v>
      </c>
      <c r="F229" s="210" t="s">
        <v>1123</v>
      </c>
      <c r="G229" s="210"/>
      <c r="H229" s="210"/>
      <c r="I229" s="210"/>
      <c r="J229" s="157" t="s">
        <v>257</v>
      </c>
      <c r="K229" s="158">
        <v>1</v>
      </c>
      <c r="L229" s="208"/>
      <c r="M229" s="208"/>
      <c r="N229" s="208">
        <f t="shared" si="30"/>
        <v>0</v>
      </c>
      <c r="O229" s="203"/>
      <c r="P229" s="203"/>
      <c r="Q229" s="203"/>
      <c r="R229" s="150"/>
      <c r="T229" s="151" t="s">
        <v>5</v>
      </c>
      <c r="U229" s="41" t="s">
        <v>43</v>
      </c>
      <c r="V229" s="152">
        <v>0</v>
      </c>
      <c r="W229" s="152">
        <f t="shared" si="31"/>
        <v>0</v>
      </c>
      <c r="X229" s="152">
        <v>0</v>
      </c>
      <c r="Y229" s="152">
        <f t="shared" si="32"/>
        <v>0</v>
      </c>
      <c r="Z229" s="152">
        <v>0</v>
      </c>
      <c r="AA229" s="153">
        <f t="shared" si="33"/>
        <v>0</v>
      </c>
      <c r="AR229" s="19" t="s">
        <v>769</v>
      </c>
      <c r="AT229" s="19" t="s">
        <v>235</v>
      </c>
      <c r="AU229" s="19" t="s">
        <v>89</v>
      </c>
      <c r="AY229" s="19" t="s">
        <v>173</v>
      </c>
      <c r="BE229" s="154">
        <f t="shared" si="34"/>
        <v>0</v>
      </c>
      <c r="BF229" s="154">
        <f t="shared" si="35"/>
        <v>0</v>
      </c>
      <c r="BG229" s="154">
        <f t="shared" si="36"/>
        <v>0</v>
      </c>
      <c r="BH229" s="154">
        <f t="shared" si="37"/>
        <v>0</v>
      </c>
      <c r="BI229" s="154">
        <f t="shared" si="38"/>
        <v>0</v>
      </c>
      <c r="BJ229" s="19" t="s">
        <v>83</v>
      </c>
      <c r="BK229" s="154">
        <f t="shared" si="39"/>
        <v>0</v>
      </c>
      <c r="BL229" s="19" t="s">
        <v>421</v>
      </c>
      <c r="BM229" s="19" t="s">
        <v>1124</v>
      </c>
    </row>
    <row r="230" spans="2:65" s="1" customFormat="1" ht="25.5" customHeight="1">
      <c r="B230" s="145"/>
      <c r="C230" s="146" t="s">
        <v>549</v>
      </c>
      <c r="D230" s="146" t="s">
        <v>174</v>
      </c>
      <c r="E230" s="147" t="s">
        <v>1125</v>
      </c>
      <c r="F230" s="209" t="s">
        <v>1126</v>
      </c>
      <c r="G230" s="209"/>
      <c r="H230" s="209"/>
      <c r="I230" s="209"/>
      <c r="J230" s="148" t="s">
        <v>257</v>
      </c>
      <c r="K230" s="149">
        <v>1</v>
      </c>
      <c r="L230" s="203"/>
      <c r="M230" s="203"/>
      <c r="N230" s="203">
        <f t="shared" si="30"/>
        <v>0</v>
      </c>
      <c r="O230" s="203"/>
      <c r="P230" s="203"/>
      <c r="Q230" s="203"/>
      <c r="R230" s="150"/>
      <c r="T230" s="151" t="s">
        <v>5</v>
      </c>
      <c r="U230" s="41" t="s">
        <v>43</v>
      </c>
      <c r="V230" s="152">
        <v>33.15</v>
      </c>
      <c r="W230" s="152">
        <f t="shared" si="31"/>
        <v>33.15</v>
      </c>
      <c r="X230" s="152">
        <v>0</v>
      </c>
      <c r="Y230" s="152">
        <f t="shared" si="32"/>
        <v>0</v>
      </c>
      <c r="Z230" s="152">
        <v>0</v>
      </c>
      <c r="AA230" s="153">
        <f t="shared" si="33"/>
        <v>0</v>
      </c>
      <c r="AR230" s="19" t="s">
        <v>421</v>
      </c>
      <c r="AT230" s="19" t="s">
        <v>174</v>
      </c>
      <c r="AU230" s="19" t="s">
        <v>89</v>
      </c>
      <c r="AY230" s="19" t="s">
        <v>173</v>
      </c>
      <c r="BE230" s="154">
        <f t="shared" si="34"/>
        <v>0</v>
      </c>
      <c r="BF230" s="154">
        <f t="shared" si="35"/>
        <v>0</v>
      </c>
      <c r="BG230" s="154">
        <f t="shared" si="36"/>
        <v>0</v>
      </c>
      <c r="BH230" s="154">
        <f t="shared" si="37"/>
        <v>0</v>
      </c>
      <c r="BI230" s="154">
        <f t="shared" si="38"/>
        <v>0</v>
      </c>
      <c r="BJ230" s="19" t="s">
        <v>83</v>
      </c>
      <c r="BK230" s="154">
        <f t="shared" si="39"/>
        <v>0</v>
      </c>
      <c r="BL230" s="19" t="s">
        <v>421</v>
      </c>
      <c r="BM230" s="19" t="s">
        <v>1127</v>
      </c>
    </row>
    <row r="231" spans="2:65" s="1" customFormat="1" ht="25.5" customHeight="1">
      <c r="B231" s="145"/>
      <c r="C231" s="146" t="s">
        <v>553</v>
      </c>
      <c r="D231" s="146" t="s">
        <v>174</v>
      </c>
      <c r="E231" s="147" t="s">
        <v>1128</v>
      </c>
      <c r="F231" s="209" t="s">
        <v>1129</v>
      </c>
      <c r="G231" s="209"/>
      <c r="H231" s="209"/>
      <c r="I231" s="209"/>
      <c r="J231" s="148" t="s">
        <v>257</v>
      </c>
      <c r="K231" s="149">
        <v>1</v>
      </c>
      <c r="L231" s="203"/>
      <c r="M231" s="203"/>
      <c r="N231" s="203">
        <f t="shared" si="30"/>
        <v>0</v>
      </c>
      <c r="O231" s="203"/>
      <c r="P231" s="203"/>
      <c r="Q231" s="203"/>
      <c r="R231" s="150"/>
      <c r="T231" s="151" t="s">
        <v>5</v>
      </c>
      <c r="U231" s="41" t="s">
        <v>43</v>
      </c>
      <c r="V231" s="152">
        <v>6.77</v>
      </c>
      <c r="W231" s="152">
        <f t="shared" si="31"/>
        <v>6.77</v>
      </c>
      <c r="X231" s="152">
        <v>0</v>
      </c>
      <c r="Y231" s="152">
        <f t="shared" si="32"/>
        <v>0</v>
      </c>
      <c r="Z231" s="152">
        <v>0</v>
      </c>
      <c r="AA231" s="153">
        <f t="shared" si="33"/>
        <v>0</v>
      </c>
      <c r="AR231" s="19" t="s">
        <v>421</v>
      </c>
      <c r="AT231" s="19" t="s">
        <v>174</v>
      </c>
      <c r="AU231" s="19" t="s">
        <v>89</v>
      </c>
      <c r="AY231" s="19" t="s">
        <v>173</v>
      </c>
      <c r="BE231" s="154">
        <f t="shared" si="34"/>
        <v>0</v>
      </c>
      <c r="BF231" s="154">
        <f t="shared" si="35"/>
        <v>0</v>
      </c>
      <c r="BG231" s="154">
        <f t="shared" si="36"/>
        <v>0</v>
      </c>
      <c r="BH231" s="154">
        <f t="shared" si="37"/>
        <v>0</v>
      </c>
      <c r="BI231" s="154">
        <f t="shared" si="38"/>
        <v>0</v>
      </c>
      <c r="BJ231" s="19" t="s">
        <v>83</v>
      </c>
      <c r="BK231" s="154">
        <f t="shared" si="39"/>
        <v>0</v>
      </c>
      <c r="BL231" s="19" t="s">
        <v>421</v>
      </c>
      <c r="BM231" s="19" t="s">
        <v>1130</v>
      </c>
    </row>
    <row r="232" spans="2:65" s="1" customFormat="1" ht="38.25" customHeight="1">
      <c r="B232" s="145"/>
      <c r="C232" s="146" t="s">
        <v>557</v>
      </c>
      <c r="D232" s="146" t="s">
        <v>174</v>
      </c>
      <c r="E232" s="147" t="s">
        <v>1131</v>
      </c>
      <c r="F232" s="209" t="s">
        <v>1132</v>
      </c>
      <c r="G232" s="209"/>
      <c r="H232" s="209"/>
      <c r="I232" s="209"/>
      <c r="J232" s="148" t="s">
        <v>257</v>
      </c>
      <c r="K232" s="149">
        <v>1</v>
      </c>
      <c r="L232" s="203"/>
      <c r="M232" s="203"/>
      <c r="N232" s="203">
        <f t="shared" si="30"/>
        <v>0</v>
      </c>
      <c r="O232" s="203"/>
      <c r="P232" s="203"/>
      <c r="Q232" s="203"/>
      <c r="R232" s="150"/>
      <c r="T232" s="151" t="s">
        <v>5</v>
      </c>
      <c r="U232" s="41" t="s">
        <v>43</v>
      </c>
      <c r="V232" s="152">
        <v>3.4</v>
      </c>
      <c r="W232" s="152">
        <f t="shared" si="31"/>
        <v>3.4</v>
      </c>
      <c r="X232" s="152">
        <v>0</v>
      </c>
      <c r="Y232" s="152">
        <f t="shared" si="32"/>
        <v>0</v>
      </c>
      <c r="Z232" s="152">
        <v>0</v>
      </c>
      <c r="AA232" s="153">
        <f t="shared" si="33"/>
        <v>0</v>
      </c>
      <c r="AR232" s="19" t="s">
        <v>421</v>
      </c>
      <c r="AT232" s="19" t="s">
        <v>174</v>
      </c>
      <c r="AU232" s="19" t="s">
        <v>89</v>
      </c>
      <c r="AY232" s="19" t="s">
        <v>173</v>
      </c>
      <c r="BE232" s="154">
        <f t="shared" si="34"/>
        <v>0</v>
      </c>
      <c r="BF232" s="154">
        <f t="shared" si="35"/>
        <v>0</v>
      </c>
      <c r="BG232" s="154">
        <f t="shared" si="36"/>
        <v>0</v>
      </c>
      <c r="BH232" s="154">
        <f t="shared" si="37"/>
        <v>0</v>
      </c>
      <c r="BI232" s="154">
        <f t="shared" si="38"/>
        <v>0</v>
      </c>
      <c r="BJ232" s="19" t="s">
        <v>83</v>
      </c>
      <c r="BK232" s="154">
        <f t="shared" si="39"/>
        <v>0</v>
      </c>
      <c r="BL232" s="19" t="s">
        <v>421</v>
      </c>
      <c r="BM232" s="19" t="s">
        <v>1133</v>
      </c>
    </row>
    <row r="233" spans="2:65" s="1" customFormat="1" ht="16.5" customHeight="1">
      <c r="B233" s="145"/>
      <c r="C233" s="146" t="s">
        <v>561</v>
      </c>
      <c r="D233" s="146" t="s">
        <v>174</v>
      </c>
      <c r="E233" s="147" t="s">
        <v>1134</v>
      </c>
      <c r="F233" s="209" t="s">
        <v>1135</v>
      </c>
      <c r="G233" s="209"/>
      <c r="H233" s="209"/>
      <c r="I233" s="209"/>
      <c r="J233" s="148" t="s">
        <v>257</v>
      </c>
      <c r="K233" s="149">
        <v>1</v>
      </c>
      <c r="L233" s="203"/>
      <c r="M233" s="203"/>
      <c r="N233" s="203">
        <f t="shared" si="30"/>
        <v>0</v>
      </c>
      <c r="O233" s="203"/>
      <c r="P233" s="203"/>
      <c r="Q233" s="203"/>
      <c r="R233" s="150"/>
      <c r="T233" s="151" t="s">
        <v>5</v>
      </c>
      <c r="U233" s="41" t="s">
        <v>43</v>
      </c>
      <c r="V233" s="152">
        <v>18.2</v>
      </c>
      <c r="W233" s="152">
        <f t="shared" si="31"/>
        <v>18.2</v>
      </c>
      <c r="X233" s="152">
        <v>0</v>
      </c>
      <c r="Y233" s="152">
        <f t="shared" si="32"/>
        <v>0</v>
      </c>
      <c r="Z233" s="152">
        <v>0</v>
      </c>
      <c r="AA233" s="153">
        <f t="shared" si="33"/>
        <v>0</v>
      </c>
      <c r="AR233" s="19" t="s">
        <v>421</v>
      </c>
      <c r="AT233" s="19" t="s">
        <v>174</v>
      </c>
      <c r="AU233" s="19" t="s">
        <v>89</v>
      </c>
      <c r="AY233" s="19" t="s">
        <v>173</v>
      </c>
      <c r="BE233" s="154">
        <f t="shared" si="34"/>
        <v>0</v>
      </c>
      <c r="BF233" s="154">
        <f t="shared" si="35"/>
        <v>0</v>
      </c>
      <c r="BG233" s="154">
        <f t="shared" si="36"/>
        <v>0</v>
      </c>
      <c r="BH233" s="154">
        <f t="shared" si="37"/>
        <v>0</v>
      </c>
      <c r="BI233" s="154">
        <f t="shared" si="38"/>
        <v>0</v>
      </c>
      <c r="BJ233" s="19" t="s">
        <v>83</v>
      </c>
      <c r="BK233" s="154">
        <f t="shared" si="39"/>
        <v>0</v>
      </c>
      <c r="BL233" s="19" t="s">
        <v>421</v>
      </c>
      <c r="BM233" s="19" t="s">
        <v>1136</v>
      </c>
    </row>
    <row r="234" spans="2:65" s="1" customFormat="1" ht="25.5" customHeight="1">
      <c r="B234" s="145"/>
      <c r="C234" s="146" t="s">
        <v>1137</v>
      </c>
      <c r="D234" s="146" t="s">
        <v>174</v>
      </c>
      <c r="E234" s="147" t="s">
        <v>1138</v>
      </c>
      <c r="F234" s="209" t="s">
        <v>1139</v>
      </c>
      <c r="G234" s="209"/>
      <c r="H234" s="209"/>
      <c r="I234" s="209"/>
      <c r="J234" s="148" t="s">
        <v>257</v>
      </c>
      <c r="K234" s="149">
        <v>1</v>
      </c>
      <c r="L234" s="203"/>
      <c r="M234" s="203"/>
      <c r="N234" s="203">
        <f t="shared" si="30"/>
        <v>0</v>
      </c>
      <c r="O234" s="203"/>
      <c r="P234" s="203"/>
      <c r="Q234" s="203"/>
      <c r="R234" s="150"/>
      <c r="T234" s="151" t="s">
        <v>5</v>
      </c>
      <c r="U234" s="41" t="s">
        <v>43</v>
      </c>
      <c r="V234" s="152">
        <v>18.6</v>
      </c>
      <c r="W234" s="152">
        <f t="shared" si="31"/>
        <v>18.6</v>
      </c>
      <c r="X234" s="152">
        <v>0</v>
      </c>
      <c r="Y234" s="152">
        <f t="shared" si="32"/>
        <v>0</v>
      </c>
      <c r="Z234" s="152">
        <v>0</v>
      </c>
      <c r="AA234" s="153">
        <f t="shared" si="33"/>
        <v>0</v>
      </c>
      <c r="AR234" s="19" t="s">
        <v>421</v>
      </c>
      <c r="AT234" s="19" t="s">
        <v>174</v>
      </c>
      <c r="AU234" s="19" t="s">
        <v>89</v>
      </c>
      <c r="AY234" s="19" t="s">
        <v>173</v>
      </c>
      <c r="BE234" s="154">
        <f t="shared" si="34"/>
        <v>0</v>
      </c>
      <c r="BF234" s="154">
        <f t="shared" si="35"/>
        <v>0</v>
      </c>
      <c r="BG234" s="154">
        <f t="shared" si="36"/>
        <v>0</v>
      </c>
      <c r="BH234" s="154">
        <f t="shared" si="37"/>
        <v>0</v>
      </c>
      <c r="BI234" s="154">
        <f t="shared" si="38"/>
        <v>0</v>
      </c>
      <c r="BJ234" s="19" t="s">
        <v>83</v>
      </c>
      <c r="BK234" s="154">
        <f t="shared" si="39"/>
        <v>0</v>
      </c>
      <c r="BL234" s="19" t="s">
        <v>421</v>
      </c>
      <c r="BM234" s="19" t="s">
        <v>1140</v>
      </c>
    </row>
    <row r="235" spans="2:65" s="1" customFormat="1" ht="25.5" customHeight="1">
      <c r="B235" s="145"/>
      <c r="C235" s="155" t="s">
        <v>1141</v>
      </c>
      <c r="D235" s="155" t="s">
        <v>235</v>
      </c>
      <c r="E235" s="156" t="s">
        <v>1142</v>
      </c>
      <c r="F235" s="210" t="s">
        <v>1143</v>
      </c>
      <c r="G235" s="210"/>
      <c r="H235" s="210"/>
      <c r="I235" s="210"/>
      <c r="J235" s="157" t="s">
        <v>257</v>
      </c>
      <c r="K235" s="158">
        <v>1</v>
      </c>
      <c r="L235" s="208"/>
      <c r="M235" s="208"/>
      <c r="N235" s="208">
        <f t="shared" si="30"/>
        <v>0</v>
      </c>
      <c r="O235" s="203"/>
      <c r="P235" s="203"/>
      <c r="Q235" s="203"/>
      <c r="R235" s="150"/>
      <c r="T235" s="151" t="s">
        <v>5</v>
      </c>
      <c r="U235" s="41" t="s">
        <v>43</v>
      </c>
      <c r="V235" s="152">
        <v>0</v>
      </c>
      <c r="W235" s="152">
        <f t="shared" si="31"/>
        <v>0</v>
      </c>
      <c r="X235" s="152">
        <v>0</v>
      </c>
      <c r="Y235" s="152">
        <f t="shared" si="32"/>
        <v>0</v>
      </c>
      <c r="Z235" s="152">
        <v>0</v>
      </c>
      <c r="AA235" s="153">
        <f t="shared" si="33"/>
        <v>0</v>
      </c>
      <c r="AR235" s="19" t="s">
        <v>769</v>
      </c>
      <c r="AT235" s="19" t="s">
        <v>235</v>
      </c>
      <c r="AU235" s="19" t="s">
        <v>89</v>
      </c>
      <c r="AY235" s="19" t="s">
        <v>173</v>
      </c>
      <c r="BE235" s="154">
        <f t="shared" si="34"/>
        <v>0</v>
      </c>
      <c r="BF235" s="154">
        <f t="shared" si="35"/>
        <v>0</v>
      </c>
      <c r="BG235" s="154">
        <f t="shared" si="36"/>
        <v>0</v>
      </c>
      <c r="BH235" s="154">
        <f t="shared" si="37"/>
        <v>0</v>
      </c>
      <c r="BI235" s="154">
        <f t="shared" si="38"/>
        <v>0</v>
      </c>
      <c r="BJ235" s="19" t="s">
        <v>83</v>
      </c>
      <c r="BK235" s="154">
        <f t="shared" si="39"/>
        <v>0</v>
      </c>
      <c r="BL235" s="19" t="s">
        <v>421</v>
      </c>
      <c r="BM235" s="19" t="s">
        <v>1144</v>
      </c>
    </row>
    <row r="236" spans="2:65" s="1" customFormat="1" ht="38.25" customHeight="1">
      <c r="B236" s="145"/>
      <c r="C236" s="146" t="s">
        <v>1145</v>
      </c>
      <c r="D236" s="146" t="s">
        <v>174</v>
      </c>
      <c r="E236" s="147" t="s">
        <v>1146</v>
      </c>
      <c r="F236" s="209" t="s">
        <v>1147</v>
      </c>
      <c r="G236" s="209"/>
      <c r="H236" s="209"/>
      <c r="I236" s="209"/>
      <c r="J236" s="148" t="s">
        <v>257</v>
      </c>
      <c r="K236" s="149">
        <v>1</v>
      </c>
      <c r="L236" s="203"/>
      <c r="M236" s="203"/>
      <c r="N236" s="203">
        <f t="shared" si="30"/>
        <v>0</v>
      </c>
      <c r="O236" s="203"/>
      <c r="P236" s="203"/>
      <c r="Q236" s="203"/>
      <c r="R236" s="150"/>
      <c r="T236" s="151" t="s">
        <v>5</v>
      </c>
      <c r="U236" s="41" t="s">
        <v>43</v>
      </c>
      <c r="V236" s="152">
        <v>39.5</v>
      </c>
      <c r="W236" s="152">
        <f t="shared" si="31"/>
        <v>39.5</v>
      </c>
      <c r="X236" s="152">
        <v>0</v>
      </c>
      <c r="Y236" s="152">
        <f t="shared" si="32"/>
        <v>0</v>
      </c>
      <c r="Z236" s="152">
        <v>0</v>
      </c>
      <c r="AA236" s="153">
        <f t="shared" si="33"/>
        <v>0</v>
      </c>
      <c r="AR236" s="19" t="s">
        <v>421</v>
      </c>
      <c r="AT236" s="19" t="s">
        <v>174</v>
      </c>
      <c r="AU236" s="19" t="s">
        <v>89</v>
      </c>
      <c r="AY236" s="19" t="s">
        <v>173</v>
      </c>
      <c r="BE236" s="154">
        <f t="shared" si="34"/>
        <v>0</v>
      </c>
      <c r="BF236" s="154">
        <f t="shared" si="35"/>
        <v>0</v>
      </c>
      <c r="BG236" s="154">
        <f t="shared" si="36"/>
        <v>0</v>
      </c>
      <c r="BH236" s="154">
        <f t="shared" si="37"/>
        <v>0</v>
      </c>
      <c r="BI236" s="154">
        <f t="shared" si="38"/>
        <v>0</v>
      </c>
      <c r="BJ236" s="19" t="s">
        <v>83</v>
      </c>
      <c r="BK236" s="154">
        <f t="shared" si="39"/>
        <v>0</v>
      </c>
      <c r="BL236" s="19" t="s">
        <v>421</v>
      </c>
      <c r="BM236" s="19" t="s">
        <v>1148</v>
      </c>
    </row>
    <row r="237" spans="2:65" s="1" customFormat="1" ht="38.25" customHeight="1">
      <c r="B237" s="145"/>
      <c r="C237" s="146" t="s">
        <v>1149</v>
      </c>
      <c r="D237" s="146" t="s">
        <v>174</v>
      </c>
      <c r="E237" s="147" t="s">
        <v>1150</v>
      </c>
      <c r="F237" s="209" t="s">
        <v>1151</v>
      </c>
      <c r="G237" s="209"/>
      <c r="H237" s="209"/>
      <c r="I237" s="209"/>
      <c r="J237" s="148" t="s">
        <v>257</v>
      </c>
      <c r="K237" s="149">
        <v>2</v>
      </c>
      <c r="L237" s="203"/>
      <c r="M237" s="203"/>
      <c r="N237" s="203">
        <f t="shared" si="30"/>
        <v>0</v>
      </c>
      <c r="O237" s="203"/>
      <c r="P237" s="203"/>
      <c r="Q237" s="203"/>
      <c r="R237" s="150"/>
      <c r="T237" s="151" t="s">
        <v>5</v>
      </c>
      <c r="U237" s="41" t="s">
        <v>43</v>
      </c>
      <c r="V237" s="152">
        <v>14.2</v>
      </c>
      <c r="W237" s="152">
        <f t="shared" si="31"/>
        <v>28.4</v>
      </c>
      <c r="X237" s="152">
        <v>0</v>
      </c>
      <c r="Y237" s="152">
        <f t="shared" si="32"/>
        <v>0</v>
      </c>
      <c r="Z237" s="152">
        <v>0</v>
      </c>
      <c r="AA237" s="153">
        <f t="shared" si="33"/>
        <v>0</v>
      </c>
      <c r="AR237" s="19" t="s">
        <v>421</v>
      </c>
      <c r="AT237" s="19" t="s">
        <v>174</v>
      </c>
      <c r="AU237" s="19" t="s">
        <v>89</v>
      </c>
      <c r="AY237" s="19" t="s">
        <v>173</v>
      </c>
      <c r="BE237" s="154">
        <f t="shared" si="34"/>
        <v>0</v>
      </c>
      <c r="BF237" s="154">
        <f t="shared" si="35"/>
        <v>0</v>
      </c>
      <c r="BG237" s="154">
        <f t="shared" si="36"/>
        <v>0</v>
      </c>
      <c r="BH237" s="154">
        <f t="shared" si="37"/>
        <v>0</v>
      </c>
      <c r="BI237" s="154">
        <f t="shared" si="38"/>
        <v>0</v>
      </c>
      <c r="BJ237" s="19" t="s">
        <v>83</v>
      </c>
      <c r="BK237" s="154">
        <f t="shared" si="39"/>
        <v>0</v>
      </c>
      <c r="BL237" s="19" t="s">
        <v>421</v>
      </c>
      <c r="BM237" s="19" t="s">
        <v>1152</v>
      </c>
    </row>
    <row r="238" spans="2:65" s="1" customFormat="1" ht="38.25" customHeight="1">
      <c r="B238" s="145"/>
      <c r="C238" s="146" t="s">
        <v>1153</v>
      </c>
      <c r="D238" s="146" t="s">
        <v>174</v>
      </c>
      <c r="E238" s="147" t="s">
        <v>1154</v>
      </c>
      <c r="F238" s="209" t="s">
        <v>1155</v>
      </c>
      <c r="G238" s="209"/>
      <c r="H238" s="209"/>
      <c r="I238" s="209"/>
      <c r="J238" s="148" t="s">
        <v>257</v>
      </c>
      <c r="K238" s="149">
        <v>1</v>
      </c>
      <c r="L238" s="203"/>
      <c r="M238" s="203"/>
      <c r="N238" s="203">
        <f t="shared" si="30"/>
        <v>0</v>
      </c>
      <c r="O238" s="203"/>
      <c r="P238" s="203"/>
      <c r="Q238" s="203"/>
      <c r="R238" s="150"/>
      <c r="T238" s="151" t="s">
        <v>5</v>
      </c>
      <c r="U238" s="41" t="s">
        <v>43</v>
      </c>
      <c r="V238" s="152">
        <v>85.6</v>
      </c>
      <c r="W238" s="152">
        <f t="shared" si="31"/>
        <v>85.6</v>
      </c>
      <c r="X238" s="152">
        <v>0</v>
      </c>
      <c r="Y238" s="152">
        <f t="shared" si="32"/>
        <v>0</v>
      </c>
      <c r="Z238" s="152">
        <v>0</v>
      </c>
      <c r="AA238" s="153">
        <f t="shared" si="33"/>
        <v>0</v>
      </c>
      <c r="AR238" s="19" t="s">
        <v>421</v>
      </c>
      <c r="AT238" s="19" t="s">
        <v>174</v>
      </c>
      <c r="AU238" s="19" t="s">
        <v>89</v>
      </c>
      <c r="AY238" s="19" t="s">
        <v>173</v>
      </c>
      <c r="BE238" s="154">
        <f t="shared" si="34"/>
        <v>0</v>
      </c>
      <c r="BF238" s="154">
        <f t="shared" si="35"/>
        <v>0</v>
      </c>
      <c r="BG238" s="154">
        <f t="shared" si="36"/>
        <v>0</v>
      </c>
      <c r="BH238" s="154">
        <f t="shared" si="37"/>
        <v>0</v>
      </c>
      <c r="BI238" s="154">
        <f t="shared" si="38"/>
        <v>0</v>
      </c>
      <c r="BJ238" s="19" t="s">
        <v>83</v>
      </c>
      <c r="BK238" s="154">
        <f t="shared" si="39"/>
        <v>0</v>
      </c>
      <c r="BL238" s="19" t="s">
        <v>421</v>
      </c>
      <c r="BM238" s="19" t="s">
        <v>1156</v>
      </c>
    </row>
    <row r="239" spans="2:63" s="10" customFormat="1" ht="29.85" customHeight="1">
      <c r="B239" s="134"/>
      <c r="C239" s="135"/>
      <c r="D239" s="144" t="s">
        <v>157</v>
      </c>
      <c r="E239" s="144"/>
      <c r="F239" s="144"/>
      <c r="G239" s="144"/>
      <c r="H239" s="144"/>
      <c r="I239" s="144"/>
      <c r="J239" s="144"/>
      <c r="K239" s="144"/>
      <c r="L239" s="144"/>
      <c r="M239" s="144"/>
      <c r="N239" s="204">
        <f>BK239</f>
        <v>0</v>
      </c>
      <c r="O239" s="205"/>
      <c r="P239" s="205"/>
      <c r="Q239" s="205"/>
      <c r="R239" s="137"/>
      <c r="T239" s="138"/>
      <c r="U239" s="135"/>
      <c r="V239" s="135"/>
      <c r="W239" s="139">
        <f>SUM(W240:W261)</f>
        <v>144.21412999999998</v>
      </c>
      <c r="X239" s="135"/>
      <c r="Y239" s="139">
        <f>SUM(Y240:Y261)</f>
        <v>21.423530699999997</v>
      </c>
      <c r="Z239" s="135"/>
      <c r="AA239" s="140">
        <f>SUM(AA240:AA261)</f>
        <v>0</v>
      </c>
      <c r="AR239" s="141" t="s">
        <v>183</v>
      </c>
      <c r="AT239" s="142" t="s">
        <v>77</v>
      </c>
      <c r="AU239" s="142" t="s">
        <v>83</v>
      </c>
      <c r="AY239" s="141" t="s">
        <v>173</v>
      </c>
      <c r="BK239" s="143">
        <f>SUM(BK240:BK261)</f>
        <v>0</v>
      </c>
    </row>
    <row r="240" spans="2:65" s="1" customFormat="1" ht="25.5" customHeight="1">
      <c r="B240" s="145"/>
      <c r="C240" s="146" t="s">
        <v>1157</v>
      </c>
      <c r="D240" s="146" t="s">
        <v>174</v>
      </c>
      <c r="E240" s="147" t="s">
        <v>689</v>
      </c>
      <c r="F240" s="209" t="s">
        <v>690</v>
      </c>
      <c r="G240" s="209"/>
      <c r="H240" s="209"/>
      <c r="I240" s="209"/>
      <c r="J240" s="148" t="s">
        <v>691</v>
      </c>
      <c r="K240" s="149">
        <v>0.07</v>
      </c>
      <c r="L240" s="203"/>
      <c r="M240" s="203"/>
      <c r="N240" s="203">
        <f aca="true" t="shared" si="40" ref="N240:N261">ROUND(L240*K240,2)</f>
        <v>0</v>
      </c>
      <c r="O240" s="203"/>
      <c r="P240" s="203"/>
      <c r="Q240" s="203"/>
      <c r="R240" s="150"/>
      <c r="T240" s="151" t="s">
        <v>5</v>
      </c>
      <c r="U240" s="41" t="s">
        <v>43</v>
      </c>
      <c r="V240" s="152">
        <v>4.1</v>
      </c>
      <c r="W240" s="152">
        <f aca="true" t="shared" si="41" ref="W240:W261">V240*K240</f>
        <v>0.287</v>
      </c>
      <c r="X240" s="152">
        <v>0.0088</v>
      </c>
      <c r="Y240" s="152">
        <f aca="true" t="shared" si="42" ref="Y240:Y261">X240*K240</f>
        <v>0.0006160000000000001</v>
      </c>
      <c r="Z240" s="152">
        <v>0</v>
      </c>
      <c r="AA240" s="153">
        <f aca="true" t="shared" si="43" ref="AA240:AA261">Z240*K240</f>
        <v>0</v>
      </c>
      <c r="AR240" s="19" t="s">
        <v>421</v>
      </c>
      <c r="AT240" s="19" t="s">
        <v>174</v>
      </c>
      <c r="AU240" s="19" t="s">
        <v>89</v>
      </c>
      <c r="AY240" s="19" t="s">
        <v>173</v>
      </c>
      <c r="BE240" s="154">
        <f aca="true" t="shared" si="44" ref="BE240:BE261">IF(U240="základní",N240,0)</f>
        <v>0</v>
      </c>
      <c r="BF240" s="154">
        <f aca="true" t="shared" si="45" ref="BF240:BF261">IF(U240="snížená",N240,0)</f>
        <v>0</v>
      </c>
      <c r="BG240" s="154">
        <f aca="true" t="shared" si="46" ref="BG240:BG261">IF(U240="zákl. přenesená",N240,0)</f>
        <v>0</v>
      </c>
      <c r="BH240" s="154">
        <f aca="true" t="shared" si="47" ref="BH240:BH261">IF(U240="sníž. přenesená",N240,0)</f>
        <v>0</v>
      </c>
      <c r="BI240" s="154">
        <f aca="true" t="shared" si="48" ref="BI240:BI261">IF(U240="nulová",N240,0)</f>
        <v>0</v>
      </c>
      <c r="BJ240" s="19" t="s">
        <v>83</v>
      </c>
      <c r="BK240" s="154">
        <f aca="true" t="shared" si="49" ref="BK240:BK261">ROUND(L240*K240,2)</f>
        <v>0</v>
      </c>
      <c r="BL240" s="19" t="s">
        <v>421</v>
      </c>
      <c r="BM240" s="19" t="s">
        <v>1158</v>
      </c>
    </row>
    <row r="241" spans="2:65" s="1" customFormat="1" ht="25.5" customHeight="1">
      <c r="B241" s="145"/>
      <c r="C241" s="146" t="s">
        <v>1159</v>
      </c>
      <c r="D241" s="146" t="s">
        <v>174</v>
      </c>
      <c r="E241" s="147" t="s">
        <v>1160</v>
      </c>
      <c r="F241" s="209" t="s">
        <v>1161</v>
      </c>
      <c r="G241" s="209"/>
      <c r="H241" s="209"/>
      <c r="I241" s="209"/>
      <c r="J241" s="148" t="s">
        <v>691</v>
      </c>
      <c r="K241" s="149">
        <v>0.07</v>
      </c>
      <c r="L241" s="203"/>
      <c r="M241" s="203"/>
      <c r="N241" s="203">
        <f t="shared" si="40"/>
        <v>0</v>
      </c>
      <c r="O241" s="203"/>
      <c r="P241" s="203"/>
      <c r="Q241" s="203"/>
      <c r="R241" s="150"/>
      <c r="T241" s="151" t="s">
        <v>5</v>
      </c>
      <c r="U241" s="41" t="s">
        <v>43</v>
      </c>
      <c r="V241" s="152">
        <v>4.696</v>
      </c>
      <c r="W241" s="152">
        <f t="shared" si="41"/>
        <v>0.32872</v>
      </c>
      <c r="X241" s="152">
        <v>0.0099</v>
      </c>
      <c r="Y241" s="152">
        <f t="shared" si="42"/>
        <v>0.0006930000000000001</v>
      </c>
      <c r="Z241" s="152">
        <v>0</v>
      </c>
      <c r="AA241" s="153">
        <f t="shared" si="43"/>
        <v>0</v>
      </c>
      <c r="AR241" s="19" t="s">
        <v>421</v>
      </c>
      <c r="AT241" s="19" t="s">
        <v>174</v>
      </c>
      <c r="AU241" s="19" t="s">
        <v>89</v>
      </c>
      <c r="AY241" s="19" t="s">
        <v>173</v>
      </c>
      <c r="BE241" s="154">
        <f t="shared" si="44"/>
        <v>0</v>
      </c>
      <c r="BF241" s="154">
        <f t="shared" si="45"/>
        <v>0</v>
      </c>
      <c r="BG241" s="154">
        <f t="shared" si="46"/>
        <v>0</v>
      </c>
      <c r="BH241" s="154">
        <f t="shared" si="47"/>
        <v>0</v>
      </c>
      <c r="BI241" s="154">
        <f t="shared" si="48"/>
        <v>0</v>
      </c>
      <c r="BJ241" s="19" t="s">
        <v>83</v>
      </c>
      <c r="BK241" s="154">
        <f t="shared" si="49"/>
        <v>0</v>
      </c>
      <c r="BL241" s="19" t="s">
        <v>421</v>
      </c>
      <c r="BM241" s="19" t="s">
        <v>1162</v>
      </c>
    </row>
    <row r="242" spans="2:65" s="1" customFormat="1" ht="38.25" customHeight="1">
      <c r="B242" s="145"/>
      <c r="C242" s="146" t="s">
        <v>1163</v>
      </c>
      <c r="D242" s="146" t="s">
        <v>174</v>
      </c>
      <c r="E242" s="147" t="s">
        <v>1164</v>
      </c>
      <c r="F242" s="209" t="s">
        <v>1165</v>
      </c>
      <c r="G242" s="209"/>
      <c r="H242" s="209"/>
      <c r="I242" s="209"/>
      <c r="J242" s="148" t="s">
        <v>257</v>
      </c>
      <c r="K242" s="149">
        <v>2</v>
      </c>
      <c r="L242" s="203"/>
      <c r="M242" s="203"/>
      <c r="N242" s="203">
        <f t="shared" si="40"/>
        <v>0</v>
      </c>
      <c r="O242" s="203"/>
      <c r="P242" s="203"/>
      <c r="Q242" s="203"/>
      <c r="R242" s="150"/>
      <c r="T242" s="151" t="s">
        <v>5</v>
      </c>
      <c r="U242" s="41" t="s">
        <v>43</v>
      </c>
      <c r="V242" s="152">
        <v>7.49</v>
      </c>
      <c r="W242" s="152">
        <f t="shared" si="41"/>
        <v>14.98</v>
      </c>
      <c r="X242" s="152">
        <v>0</v>
      </c>
      <c r="Y242" s="152">
        <f t="shared" si="42"/>
        <v>0</v>
      </c>
      <c r="Z242" s="152">
        <v>0</v>
      </c>
      <c r="AA242" s="153">
        <f t="shared" si="43"/>
        <v>0</v>
      </c>
      <c r="AR242" s="19" t="s">
        <v>421</v>
      </c>
      <c r="AT242" s="19" t="s">
        <v>174</v>
      </c>
      <c r="AU242" s="19" t="s">
        <v>89</v>
      </c>
      <c r="AY242" s="19" t="s">
        <v>173</v>
      </c>
      <c r="BE242" s="154">
        <f t="shared" si="44"/>
        <v>0</v>
      </c>
      <c r="BF242" s="154">
        <f t="shared" si="45"/>
        <v>0</v>
      </c>
      <c r="BG242" s="154">
        <f t="shared" si="46"/>
        <v>0</v>
      </c>
      <c r="BH242" s="154">
        <f t="shared" si="47"/>
        <v>0</v>
      </c>
      <c r="BI242" s="154">
        <f t="shared" si="48"/>
        <v>0</v>
      </c>
      <c r="BJ242" s="19" t="s">
        <v>83</v>
      </c>
      <c r="BK242" s="154">
        <f t="shared" si="49"/>
        <v>0</v>
      </c>
      <c r="BL242" s="19" t="s">
        <v>421</v>
      </c>
      <c r="BM242" s="19" t="s">
        <v>1166</v>
      </c>
    </row>
    <row r="243" spans="2:65" s="1" customFormat="1" ht="25.5" customHeight="1">
      <c r="B243" s="145"/>
      <c r="C243" s="146" t="s">
        <v>1167</v>
      </c>
      <c r="D243" s="146" t="s">
        <v>174</v>
      </c>
      <c r="E243" s="147" t="s">
        <v>1168</v>
      </c>
      <c r="F243" s="209" t="s">
        <v>1169</v>
      </c>
      <c r="G243" s="209"/>
      <c r="H243" s="209"/>
      <c r="I243" s="209"/>
      <c r="J243" s="148" t="s">
        <v>257</v>
      </c>
      <c r="K243" s="149">
        <v>1</v>
      </c>
      <c r="L243" s="203"/>
      <c r="M243" s="203"/>
      <c r="N243" s="203">
        <f t="shared" si="40"/>
        <v>0</v>
      </c>
      <c r="O243" s="203"/>
      <c r="P243" s="203"/>
      <c r="Q243" s="203"/>
      <c r="R243" s="150"/>
      <c r="T243" s="151" t="s">
        <v>5</v>
      </c>
      <c r="U243" s="41" t="s">
        <v>43</v>
      </c>
      <c r="V243" s="152">
        <v>6.157</v>
      </c>
      <c r="W243" s="152">
        <f t="shared" si="41"/>
        <v>6.157</v>
      </c>
      <c r="X243" s="152">
        <v>0</v>
      </c>
      <c r="Y243" s="152">
        <f t="shared" si="42"/>
        <v>0</v>
      </c>
      <c r="Z243" s="152">
        <v>0</v>
      </c>
      <c r="AA243" s="153">
        <f t="shared" si="43"/>
        <v>0</v>
      </c>
      <c r="AR243" s="19" t="s">
        <v>421</v>
      </c>
      <c r="AT243" s="19" t="s">
        <v>174</v>
      </c>
      <c r="AU243" s="19" t="s">
        <v>89</v>
      </c>
      <c r="AY243" s="19" t="s">
        <v>173</v>
      </c>
      <c r="BE243" s="154">
        <f t="shared" si="44"/>
        <v>0</v>
      </c>
      <c r="BF243" s="154">
        <f t="shared" si="45"/>
        <v>0</v>
      </c>
      <c r="BG243" s="154">
        <f t="shared" si="46"/>
        <v>0</v>
      </c>
      <c r="BH243" s="154">
        <f t="shared" si="47"/>
        <v>0</v>
      </c>
      <c r="BI243" s="154">
        <f t="shared" si="48"/>
        <v>0</v>
      </c>
      <c r="BJ243" s="19" t="s">
        <v>83</v>
      </c>
      <c r="BK243" s="154">
        <f t="shared" si="49"/>
        <v>0</v>
      </c>
      <c r="BL243" s="19" t="s">
        <v>421</v>
      </c>
      <c r="BM243" s="19" t="s">
        <v>1170</v>
      </c>
    </row>
    <row r="244" spans="2:65" s="1" customFormat="1" ht="25.5" customHeight="1">
      <c r="B244" s="145"/>
      <c r="C244" s="146" t="s">
        <v>1171</v>
      </c>
      <c r="D244" s="146" t="s">
        <v>174</v>
      </c>
      <c r="E244" s="147" t="s">
        <v>1172</v>
      </c>
      <c r="F244" s="209" t="s">
        <v>1173</v>
      </c>
      <c r="G244" s="209"/>
      <c r="H244" s="209"/>
      <c r="I244" s="209"/>
      <c r="J244" s="148" t="s">
        <v>214</v>
      </c>
      <c r="K244" s="149">
        <v>1.2</v>
      </c>
      <c r="L244" s="203"/>
      <c r="M244" s="203"/>
      <c r="N244" s="203">
        <f t="shared" si="40"/>
        <v>0</v>
      </c>
      <c r="O244" s="203"/>
      <c r="P244" s="203"/>
      <c r="Q244" s="203"/>
      <c r="R244" s="150"/>
      <c r="T244" s="151" t="s">
        <v>5</v>
      </c>
      <c r="U244" s="41" t="s">
        <v>43</v>
      </c>
      <c r="V244" s="152">
        <v>0.477</v>
      </c>
      <c r="W244" s="152">
        <f t="shared" si="41"/>
        <v>0.5723999999999999</v>
      </c>
      <c r="X244" s="152">
        <v>2.25634</v>
      </c>
      <c r="Y244" s="152">
        <f t="shared" si="42"/>
        <v>2.7076079999999996</v>
      </c>
      <c r="Z244" s="152">
        <v>0</v>
      </c>
      <c r="AA244" s="153">
        <f t="shared" si="43"/>
        <v>0</v>
      </c>
      <c r="AR244" s="19" t="s">
        <v>421</v>
      </c>
      <c r="AT244" s="19" t="s">
        <v>174</v>
      </c>
      <c r="AU244" s="19" t="s">
        <v>89</v>
      </c>
      <c r="AY244" s="19" t="s">
        <v>173</v>
      </c>
      <c r="BE244" s="154">
        <f t="shared" si="44"/>
        <v>0</v>
      </c>
      <c r="BF244" s="154">
        <f t="shared" si="45"/>
        <v>0</v>
      </c>
      <c r="BG244" s="154">
        <f t="shared" si="46"/>
        <v>0</v>
      </c>
      <c r="BH244" s="154">
        <f t="shared" si="47"/>
        <v>0</v>
      </c>
      <c r="BI244" s="154">
        <f t="shared" si="48"/>
        <v>0</v>
      </c>
      <c r="BJ244" s="19" t="s">
        <v>83</v>
      </c>
      <c r="BK244" s="154">
        <f t="shared" si="49"/>
        <v>0</v>
      </c>
      <c r="BL244" s="19" t="s">
        <v>421</v>
      </c>
      <c r="BM244" s="19" t="s">
        <v>1174</v>
      </c>
    </row>
    <row r="245" spans="2:65" s="1" customFormat="1" ht="16.5" customHeight="1">
      <c r="B245" s="145"/>
      <c r="C245" s="146" t="s">
        <v>1175</v>
      </c>
      <c r="D245" s="146" t="s">
        <v>174</v>
      </c>
      <c r="E245" s="147" t="s">
        <v>1176</v>
      </c>
      <c r="F245" s="209" t="s">
        <v>1177</v>
      </c>
      <c r="G245" s="209"/>
      <c r="H245" s="209"/>
      <c r="I245" s="209"/>
      <c r="J245" s="148" t="s">
        <v>214</v>
      </c>
      <c r="K245" s="149">
        <v>3.4</v>
      </c>
      <c r="L245" s="203"/>
      <c r="M245" s="203"/>
      <c r="N245" s="203">
        <f t="shared" si="40"/>
        <v>0</v>
      </c>
      <c r="O245" s="203"/>
      <c r="P245" s="203"/>
      <c r="Q245" s="203"/>
      <c r="R245" s="150"/>
      <c r="T245" s="151" t="s">
        <v>5</v>
      </c>
      <c r="U245" s="41" t="s">
        <v>43</v>
      </c>
      <c r="V245" s="152">
        <v>0.629</v>
      </c>
      <c r="W245" s="152">
        <f t="shared" si="41"/>
        <v>2.1386</v>
      </c>
      <c r="X245" s="152">
        <v>2.25634</v>
      </c>
      <c r="Y245" s="152">
        <f t="shared" si="42"/>
        <v>7.671555999999999</v>
      </c>
      <c r="Z245" s="152">
        <v>0</v>
      </c>
      <c r="AA245" s="153">
        <f t="shared" si="43"/>
        <v>0</v>
      </c>
      <c r="AR245" s="19" t="s">
        <v>421</v>
      </c>
      <c r="AT245" s="19" t="s">
        <v>174</v>
      </c>
      <c r="AU245" s="19" t="s">
        <v>89</v>
      </c>
      <c r="AY245" s="19" t="s">
        <v>173</v>
      </c>
      <c r="BE245" s="154">
        <f t="shared" si="44"/>
        <v>0</v>
      </c>
      <c r="BF245" s="154">
        <f t="shared" si="45"/>
        <v>0</v>
      </c>
      <c r="BG245" s="154">
        <f t="shared" si="46"/>
        <v>0</v>
      </c>
      <c r="BH245" s="154">
        <f t="shared" si="47"/>
        <v>0</v>
      </c>
      <c r="BI245" s="154">
        <f t="shared" si="48"/>
        <v>0</v>
      </c>
      <c r="BJ245" s="19" t="s">
        <v>83</v>
      </c>
      <c r="BK245" s="154">
        <f t="shared" si="49"/>
        <v>0</v>
      </c>
      <c r="BL245" s="19" t="s">
        <v>421</v>
      </c>
      <c r="BM245" s="19" t="s">
        <v>1178</v>
      </c>
    </row>
    <row r="246" spans="2:65" s="1" customFormat="1" ht="25.5" customHeight="1">
      <c r="B246" s="145"/>
      <c r="C246" s="146" t="s">
        <v>1179</v>
      </c>
      <c r="D246" s="146" t="s">
        <v>174</v>
      </c>
      <c r="E246" s="147" t="s">
        <v>1180</v>
      </c>
      <c r="F246" s="209" t="s">
        <v>1181</v>
      </c>
      <c r="G246" s="209"/>
      <c r="H246" s="209"/>
      <c r="I246" s="209"/>
      <c r="J246" s="148" t="s">
        <v>238</v>
      </c>
      <c r="K246" s="149">
        <v>0.01</v>
      </c>
      <c r="L246" s="203"/>
      <c r="M246" s="203"/>
      <c r="N246" s="203">
        <f t="shared" si="40"/>
        <v>0</v>
      </c>
      <c r="O246" s="203"/>
      <c r="P246" s="203"/>
      <c r="Q246" s="203"/>
      <c r="R246" s="150"/>
      <c r="T246" s="151" t="s">
        <v>5</v>
      </c>
      <c r="U246" s="41" t="s">
        <v>43</v>
      </c>
      <c r="V246" s="152">
        <v>32.821</v>
      </c>
      <c r="W246" s="152">
        <f t="shared" si="41"/>
        <v>0.32821</v>
      </c>
      <c r="X246" s="152">
        <v>1.06017</v>
      </c>
      <c r="Y246" s="152">
        <f t="shared" si="42"/>
        <v>0.0106017</v>
      </c>
      <c r="Z246" s="152">
        <v>0</v>
      </c>
      <c r="AA246" s="153">
        <f t="shared" si="43"/>
        <v>0</v>
      </c>
      <c r="AR246" s="19" t="s">
        <v>421</v>
      </c>
      <c r="AT246" s="19" t="s">
        <v>174</v>
      </c>
      <c r="AU246" s="19" t="s">
        <v>89</v>
      </c>
      <c r="AY246" s="19" t="s">
        <v>173</v>
      </c>
      <c r="BE246" s="154">
        <f t="shared" si="44"/>
        <v>0</v>
      </c>
      <c r="BF246" s="154">
        <f t="shared" si="45"/>
        <v>0</v>
      </c>
      <c r="BG246" s="154">
        <f t="shared" si="46"/>
        <v>0</v>
      </c>
      <c r="BH246" s="154">
        <f t="shared" si="47"/>
        <v>0</v>
      </c>
      <c r="BI246" s="154">
        <f t="shared" si="48"/>
        <v>0</v>
      </c>
      <c r="BJ246" s="19" t="s">
        <v>83</v>
      </c>
      <c r="BK246" s="154">
        <f t="shared" si="49"/>
        <v>0</v>
      </c>
      <c r="BL246" s="19" t="s">
        <v>421</v>
      </c>
      <c r="BM246" s="19" t="s">
        <v>1182</v>
      </c>
    </row>
    <row r="247" spans="2:65" s="1" customFormat="1" ht="25.5" customHeight="1">
      <c r="B247" s="145"/>
      <c r="C247" s="146" t="s">
        <v>1183</v>
      </c>
      <c r="D247" s="146" t="s">
        <v>174</v>
      </c>
      <c r="E247" s="147" t="s">
        <v>1184</v>
      </c>
      <c r="F247" s="209" t="s">
        <v>1185</v>
      </c>
      <c r="G247" s="209"/>
      <c r="H247" s="209"/>
      <c r="I247" s="209"/>
      <c r="J247" s="148" t="s">
        <v>177</v>
      </c>
      <c r="K247" s="149">
        <v>18.2</v>
      </c>
      <c r="L247" s="203"/>
      <c r="M247" s="203"/>
      <c r="N247" s="203">
        <f t="shared" si="40"/>
        <v>0</v>
      </c>
      <c r="O247" s="203"/>
      <c r="P247" s="203"/>
      <c r="Q247" s="203"/>
      <c r="R247" s="150"/>
      <c r="T247" s="151" t="s">
        <v>5</v>
      </c>
      <c r="U247" s="41" t="s">
        <v>43</v>
      </c>
      <c r="V247" s="152">
        <v>0.358</v>
      </c>
      <c r="W247" s="152">
        <f t="shared" si="41"/>
        <v>6.515599999999999</v>
      </c>
      <c r="X247" s="152">
        <v>0.00117</v>
      </c>
      <c r="Y247" s="152">
        <f t="shared" si="42"/>
        <v>0.021294</v>
      </c>
      <c r="Z247" s="152">
        <v>0</v>
      </c>
      <c r="AA247" s="153">
        <f t="shared" si="43"/>
        <v>0</v>
      </c>
      <c r="AR247" s="19" t="s">
        <v>421</v>
      </c>
      <c r="AT247" s="19" t="s">
        <v>174</v>
      </c>
      <c r="AU247" s="19" t="s">
        <v>89</v>
      </c>
      <c r="AY247" s="19" t="s">
        <v>173</v>
      </c>
      <c r="BE247" s="154">
        <f t="shared" si="44"/>
        <v>0</v>
      </c>
      <c r="BF247" s="154">
        <f t="shared" si="45"/>
        <v>0</v>
      </c>
      <c r="BG247" s="154">
        <f t="shared" si="46"/>
        <v>0</v>
      </c>
      <c r="BH247" s="154">
        <f t="shared" si="47"/>
        <v>0</v>
      </c>
      <c r="BI247" s="154">
        <f t="shared" si="48"/>
        <v>0</v>
      </c>
      <c r="BJ247" s="19" t="s">
        <v>83</v>
      </c>
      <c r="BK247" s="154">
        <f t="shared" si="49"/>
        <v>0</v>
      </c>
      <c r="BL247" s="19" t="s">
        <v>421</v>
      </c>
      <c r="BM247" s="19" t="s">
        <v>1186</v>
      </c>
    </row>
    <row r="248" spans="2:65" s="1" customFormat="1" ht="25.5" customHeight="1">
      <c r="B248" s="145"/>
      <c r="C248" s="146" t="s">
        <v>1187</v>
      </c>
      <c r="D248" s="146" t="s">
        <v>174</v>
      </c>
      <c r="E248" s="147" t="s">
        <v>1188</v>
      </c>
      <c r="F248" s="209" t="s">
        <v>1189</v>
      </c>
      <c r="G248" s="209"/>
      <c r="H248" s="209"/>
      <c r="I248" s="209"/>
      <c r="J248" s="148" t="s">
        <v>177</v>
      </c>
      <c r="K248" s="149">
        <v>18.2</v>
      </c>
      <c r="L248" s="203"/>
      <c r="M248" s="203"/>
      <c r="N248" s="203">
        <f t="shared" si="40"/>
        <v>0</v>
      </c>
      <c r="O248" s="203"/>
      <c r="P248" s="203"/>
      <c r="Q248" s="203"/>
      <c r="R248" s="150"/>
      <c r="T248" s="151" t="s">
        <v>5</v>
      </c>
      <c r="U248" s="41" t="s">
        <v>43</v>
      </c>
      <c r="V248" s="152">
        <v>0.201</v>
      </c>
      <c r="W248" s="152">
        <f t="shared" si="41"/>
        <v>3.6582</v>
      </c>
      <c r="X248" s="152">
        <v>0</v>
      </c>
      <c r="Y248" s="152">
        <f t="shared" si="42"/>
        <v>0</v>
      </c>
      <c r="Z248" s="152">
        <v>0</v>
      </c>
      <c r="AA248" s="153">
        <f t="shared" si="43"/>
        <v>0</v>
      </c>
      <c r="AR248" s="19" t="s">
        <v>421</v>
      </c>
      <c r="AT248" s="19" t="s">
        <v>174</v>
      </c>
      <c r="AU248" s="19" t="s">
        <v>89</v>
      </c>
      <c r="AY248" s="19" t="s">
        <v>173</v>
      </c>
      <c r="BE248" s="154">
        <f t="shared" si="44"/>
        <v>0</v>
      </c>
      <c r="BF248" s="154">
        <f t="shared" si="45"/>
        <v>0</v>
      </c>
      <c r="BG248" s="154">
        <f t="shared" si="46"/>
        <v>0</v>
      </c>
      <c r="BH248" s="154">
        <f t="shared" si="47"/>
        <v>0</v>
      </c>
      <c r="BI248" s="154">
        <f t="shared" si="48"/>
        <v>0</v>
      </c>
      <c r="BJ248" s="19" t="s">
        <v>83</v>
      </c>
      <c r="BK248" s="154">
        <f t="shared" si="49"/>
        <v>0</v>
      </c>
      <c r="BL248" s="19" t="s">
        <v>421</v>
      </c>
      <c r="BM248" s="19" t="s">
        <v>1190</v>
      </c>
    </row>
    <row r="249" spans="2:65" s="1" customFormat="1" ht="38.25" customHeight="1">
      <c r="B249" s="145"/>
      <c r="C249" s="146" t="s">
        <v>1191</v>
      </c>
      <c r="D249" s="146" t="s">
        <v>174</v>
      </c>
      <c r="E249" s="147" t="s">
        <v>1192</v>
      </c>
      <c r="F249" s="209" t="s">
        <v>1193</v>
      </c>
      <c r="G249" s="209"/>
      <c r="H249" s="209"/>
      <c r="I249" s="209"/>
      <c r="J249" s="148" t="s">
        <v>209</v>
      </c>
      <c r="K249" s="149">
        <v>20</v>
      </c>
      <c r="L249" s="203"/>
      <c r="M249" s="203"/>
      <c r="N249" s="203">
        <f t="shared" si="40"/>
        <v>0</v>
      </c>
      <c r="O249" s="203"/>
      <c r="P249" s="203"/>
      <c r="Q249" s="203"/>
      <c r="R249" s="150"/>
      <c r="T249" s="151" t="s">
        <v>5</v>
      </c>
      <c r="U249" s="41" t="s">
        <v>43</v>
      </c>
      <c r="V249" s="152">
        <v>0.647</v>
      </c>
      <c r="W249" s="152">
        <f t="shared" si="41"/>
        <v>12.940000000000001</v>
      </c>
      <c r="X249" s="152">
        <v>0</v>
      </c>
      <c r="Y249" s="152">
        <f t="shared" si="42"/>
        <v>0</v>
      </c>
      <c r="Z249" s="152">
        <v>0</v>
      </c>
      <c r="AA249" s="153">
        <f t="shared" si="43"/>
        <v>0</v>
      </c>
      <c r="AR249" s="19" t="s">
        <v>421</v>
      </c>
      <c r="AT249" s="19" t="s">
        <v>174</v>
      </c>
      <c r="AU249" s="19" t="s">
        <v>89</v>
      </c>
      <c r="AY249" s="19" t="s">
        <v>173</v>
      </c>
      <c r="BE249" s="154">
        <f t="shared" si="44"/>
        <v>0</v>
      </c>
      <c r="BF249" s="154">
        <f t="shared" si="45"/>
        <v>0</v>
      </c>
      <c r="BG249" s="154">
        <f t="shared" si="46"/>
        <v>0</v>
      </c>
      <c r="BH249" s="154">
        <f t="shared" si="47"/>
        <v>0</v>
      </c>
      <c r="BI249" s="154">
        <f t="shared" si="48"/>
        <v>0</v>
      </c>
      <c r="BJ249" s="19" t="s">
        <v>83</v>
      </c>
      <c r="BK249" s="154">
        <f t="shared" si="49"/>
        <v>0</v>
      </c>
      <c r="BL249" s="19" t="s">
        <v>421</v>
      </c>
      <c r="BM249" s="19" t="s">
        <v>1194</v>
      </c>
    </row>
    <row r="250" spans="2:65" s="1" customFormat="1" ht="38.25" customHeight="1">
      <c r="B250" s="145"/>
      <c r="C250" s="146" t="s">
        <v>1195</v>
      </c>
      <c r="D250" s="146" t="s">
        <v>174</v>
      </c>
      <c r="E250" s="147" t="s">
        <v>1196</v>
      </c>
      <c r="F250" s="209" t="s">
        <v>1197</v>
      </c>
      <c r="G250" s="209"/>
      <c r="H250" s="209"/>
      <c r="I250" s="209"/>
      <c r="J250" s="148" t="s">
        <v>209</v>
      </c>
      <c r="K250" s="149">
        <v>50</v>
      </c>
      <c r="L250" s="203"/>
      <c r="M250" s="203"/>
      <c r="N250" s="203">
        <f t="shared" si="40"/>
        <v>0</v>
      </c>
      <c r="O250" s="203"/>
      <c r="P250" s="203"/>
      <c r="Q250" s="203"/>
      <c r="R250" s="150"/>
      <c r="T250" s="151" t="s">
        <v>5</v>
      </c>
      <c r="U250" s="41" t="s">
        <v>43</v>
      </c>
      <c r="V250" s="152">
        <v>1.233</v>
      </c>
      <c r="W250" s="152">
        <f t="shared" si="41"/>
        <v>61.650000000000006</v>
      </c>
      <c r="X250" s="152">
        <v>0</v>
      </c>
      <c r="Y250" s="152">
        <f t="shared" si="42"/>
        <v>0</v>
      </c>
      <c r="Z250" s="152">
        <v>0</v>
      </c>
      <c r="AA250" s="153">
        <f t="shared" si="43"/>
        <v>0</v>
      </c>
      <c r="AR250" s="19" t="s">
        <v>421</v>
      </c>
      <c r="AT250" s="19" t="s">
        <v>174</v>
      </c>
      <c r="AU250" s="19" t="s">
        <v>89</v>
      </c>
      <c r="AY250" s="19" t="s">
        <v>173</v>
      </c>
      <c r="BE250" s="154">
        <f t="shared" si="44"/>
        <v>0</v>
      </c>
      <c r="BF250" s="154">
        <f t="shared" si="45"/>
        <v>0</v>
      </c>
      <c r="BG250" s="154">
        <f t="shared" si="46"/>
        <v>0</v>
      </c>
      <c r="BH250" s="154">
        <f t="shared" si="47"/>
        <v>0</v>
      </c>
      <c r="BI250" s="154">
        <f t="shared" si="48"/>
        <v>0</v>
      </c>
      <c r="BJ250" s="19" t="s">
        <v>83</v>
      </c>
      <c r="BK250" s="154">
        <f t="shared" si="49"/>
        <v>0</v>
      </c>
      <c r="BL250" s="19" t="s">
        <v>421</v>
      </c>
      <c r="BM250" s="19" t="s">
        <v>1198</v>
      </c>
    </row>
    <row r="251" spans="2:65" s="1" customFormat="1" ht="25.5" customHeight="1">
      <c r="B251" s="145"/>
      <c r="C251" s="146" t="s">
        <v>1199</v>
      </c>
      <c r="D251" s="146" t="s">
        <v>174</v>
      </c>
      <c r="E251" s="147" t="s">
        <v>1200</v>
      </c>
      <c r="F251" s="209" t="s">
        <v>1201</v>
      </c>
      <c r="G251" s="209"/>
      <c r="H251" s="209"/>
      <c r="I251" s="209"/>
      <c r="J251" s="148" t="s">
        <v>209</v>
      </c>
      <c r="K251" s="149">
        <v>9</v>
      </c>
      <c r="L251" s="203"/>
      <c r="M251" s="203"/>
      <c r="N251" s="203">
        <f t="shared" si="40"/>
        <v>0</v>
      </c>
      <c r="O251" s="203"/>
      <c r="P251" s="203"/>
      <c r="Q251" s="203"/>
      <c r="R251" s="150"/>
      <c r="T251" s="151" t="s">
        <v>5</v>
      </c>
      <c r="U251" s="41" t="s">
        <v>43</v>
      </c>
      <c r="V251" s="152">
        <v>0.091</v>
      </c>
      <c r="W251" s="152">
        <f t="shared" si="41"/>
        <v>0.819</v>
      </c>
      <c r="X251" s="152">
        <v>0</v>
      </c>
      <c r="Y251" s="152">
        <f t="shared" si="42"/>
        <v>0</v>
      </c>
      <c r="Z251" s="152">
        <v>0</v>
      </c>
      <c r="AA251" s="153">
        <f t="shared" si="43"/>
        <v>0</v>
      </c>
      <c r="AR251" s="19" t="s">
        <v>421</v>
      </c>
      <c r="AT251" s="19" t="s">
        <v>174</v>
      </c>
      <c r="AU251" s="19" t="s">
        <v>89</v>
      </c>
      <c r="AY251" s="19" t="s">
        <v>173</v>
      </c>
      <c r="BE251" s="154">
        <f t="shared" si="44"/>
        <v>0</v>
      </c>
      <c r="BF251" s="154">
        <f t="shared" si="45"/>
        <v>0</v>
      </c>
      <c r="BG251" s="154">
        <f t="shared" si="46"/>
        <v>0</v>
      </c>
      <c r="BH251" s="154">
        <f t="shared" si="47"/>
        <v>0</v>
      </c>
      <c r="BI251" s="154">
        <f t="shared" si="48"/>
        <v>0</v>
      </c>
      <c r="BJ251" s="19" t="s">
        <v>83</v>
      </c>
      <c r="BK251" s="154">
        <f t="shared" si="49"/>
        <v>0</v>
      </c>
      <c r="BL251" s="19" t="s">
        <v>421</v>
      </c>
      <c r="BM251" s="19" t="s">
        <v>1202</v>
      </c>
    </row>
    <row r="252" spans="2:65" s="1" customFormat="1" ht="25.5" customHeight="1">
      <c r="B252" s="145"/>
      <c r="C252" s="146" t="s">
        <v>1203</v>
      </c>
      <c r="D252" s="146" t="s">
        <v>174</v>
      </c>
      <c r="E252" s="147" t="s">
        <v>1204</v>
      </c>
      <c r="F252" s="209" t="s">
        <v>1205</v>
      </c>
      <c r="G252" s="209"/>
      <c r="H252" s="209"/>
      <c r="I252" s="209"/>
      <c r="J252" s="148" t="s">
        <v>177</v>
      </c>
      <c r="K252" s="149">
        <v>6.8</v>
      </c>
      <c r="L252" s="203"/>
      <c r="M252" s="203"/>
      <c r="N252" s="203">
        <f t="shared" si="40"/>
        <v>0</v>
      </c>
      <c r="O252" s="203"/>
      <c r="P252" s="203"/>
      <c r="Q252" s="203"/>
      <c r="R252" s="150"/>
      <c r="T252" s="151" t="s">
        <v>5</v>
      </c>
      <c r="U252" s="41" t="s">
        <v>43</v>
      </c>
      <c r="V252" s="152">
        <v>0.236</v>
      </c>
      <c r="W252" s="152">
        <f t="shared" si="41"/>
        <v>1.6047999999999998</v>
      </c>
      <c r="X252" s="152">
        <v>0.00084</v>
      </c>
      <c r="Y252" s="152">
        <f t="shared" si="42"/>
        <v>0.005712</v>
      </c>
      <c r="Z252" s="152">
        <v>0</v>
      </c>
      <c r="AA252" s="153">
        <f t="shared" si="43"/>
        <v>0</v>
      </c>
      <c r="AR252" s="19" t="s">
        <v>421</v>
      </c>
      <c r="AT252" s="19" t="s">
        <v>174</v>
      </c>
      <c r="AU252" s="19" t="s">
        <v>89</v>
      </c>
      <c r="AY252" s="19" t="s">
        <v>173</v>
      </c>
      <c r="BE252" s="154">
        <f t="shared" si="44"/>
        <v>0</v>
      </c>
      <c r="BF252" s="154">
        <f t="shared" si="45"/>
        <v>0</v>
      </c>
      <c r="BG252" s="154">
        <f t="shared" si="46"/>
        <v>0</v>
      </c>
      <c r="BH252" s="154">
        <f t="shared" si="47"/>
        <v>0</v>
      </c>
      <c r="BI252" s="154">
        <f t="shared" si="48"/>
        <v>0</v>
      </c>
      <c r="BJ252" s="19" t="s">
        <v>83</v>
      </c>
      <c r="BK252" s="154">
        <f t="shared" si="49"/>
        <v>0</v>
      </c>
      <c r="BL252" s="19" t="s">
        <v>421</v>
      </c>
      <c r="BM252" s="19" t="s">
        <v>1206</v>
      </c>
    </row>
    <row r="253" spans="2:65" s="1" customFormat="1" ht="25.5" customHeight="1">
      <c r="B253" s="145"/>
      <c r="C253" s="146" t="s">
        <v>1207</v>
      </c>
      <c r="D253" s="146" t="s">
        <v>174</v>
      </c>
      <c r="E253" s="147" t="s">
        <v>1208</v>
      </c>
      <c r="F253" s="209" t="s">
        <v>1209</v>
      </c>
      <c r="G253" s="209"/>
      <c r="H253" s="209"/>
      <c r="I253" s="209"/>
      <c r="J253" s="148" t="s">
        <v>177</v>
      </c>
      <c r="K253" s="149">
        <v>6.8</v>
      </c>
      <c r="L253" s="203"/>
      <c r="M253" s="203"/>
      <c r="N253" s="203">
        <f t="shared" si="40"/>
        <v>0</v>
      </c>
      <c r="O253" s="203"/>
      <c r="P253" s="203"/>
      <c r="Q253" s="203"/>
      <c r="R253" s="150"/>
      <c r="T253" s="151" t="s">
        <v>5</v>
      </c>
      <c r="U253" s="41" t="s">
        <v>43</v>
      </c>
      <c r="V253" s="152">
        <v>0.191</v>
      </c>
      <c r="W253" s="152">
        <f t="shared" si="41"/>
        <v>1.2988</v>
      </c>
      <c r="X253" s="152">
        <v>0</v>
      </c>
      <c r="Y253" s="152">
        <f t="shared" si="42"/>
        <v>0</v>
      </c>
      <c r="Z253" s="152">
        <v>0</v>
      </c>
      <c r="AA253" s="153">
        <f t="shared" si="43"/>
        <v>0</v>
      </c>
      <c r="AR253" s="19" t="s">
        <v>421</v>
      </c>
      <c r="AT253" s="19" t="s">
        <v>174</v>
      </c>
      <c r="AU253" s="19" t="s">
        <v>89</v>
      </c>
      <c r="AY253" s="19" t="s">
        <v>173</v>
      </c>
      <c r="BE253" s="154">
        <f t="shared" si="44"/>
        <v>0</v>
      </c>
      <c r="BF253" s="154">
        <f t="shared" si="45"/>
        <v>0</v>
      </c>
      <c r="BG253" s="154">
        <f t="shared" si="46"/>
        <v>0</v>
      </c>
      <c r="BH253" s="154">
        <f t="shared" si="47"/>
        <v>0</v>
      </c>
      <c r="BI253" s="154">
        <f t="shared" si="48"/>
        <v>0</v>
      </c>
      <c r="BJ253" s="19" t="s">
        <v>83</v>
      </c>
      <c r="BK253" s="154">
        <f t="shared" si="49"/>
        <v>0</v>
      </c>
      <c r="BL253" s="19" t="s">
        <v>421</v>
      </c>
      <c r="BM253" s="19" t="s">
        <v>1210</v>
      </c>
    </row>
    <row r="254" spans="2:65" s="1" customFormat="1" ht="38.25" customHeight="1">
      <c r="B254" s="145"/>
      <c r="C254" s="146" t="s">
        <v>1211</v>
      </c>
      <c r="D254" s="146" t="s">
        <v>174</v>
      </c>
      <c r="E254" s="147" t="s">
        <v>554</v>
      </c>
      <c r="F254" s="209" t="s">
        <v>555</v>
      </c>
      <c r="G254" s="209"/>
      <c r="H254" s="209"/>
      <c r="I254" s="209"/>
      <c r="J254" s="148" t="s">
        <v>209</v>
      </c>
      <c r="K254" s="149">
        <v>70</v>
      </c>
      <c r="L254" s="203"/>
      <c r="M254" s="203"/>
      <c r="N254" s="203">
        <f t="shared" si="40"/>
        <v>0</v>
      </c>
      <c r="O254" s="203"/>
      <c r="P254" s="203"/>
      <c r="Q254" s="203"/>
      <c r="R254" s="150"/>
      <c r="T254" s="151" t="s">
        <v>5</v>
      </c>
      <c r="U254" s="41" t="s">
        <v>43</v>
      </c>
      <c r="V254" s="152">
        <v>0.088</v>
      </c>
      <c r="W254" s="152">
        <f t="shared" si="41"/>
        <v>6.159999999999999</v>
      </c>
      <c r="X254" s="152">
        <v>0.15614</v>
      </c>
      <c r="Y254" s="152">
        <f t="shared" si="42"/>
        <v>10.9298</v>
      </c>
      <c r="Z254" s="152">
        <v>0</v>
      </c>
      <c r="AA254" s="153">
        <f t="shared" si="43"/>
        <v>0</v>
      </c>
      <c r="AR254" s="19" t="s">
        <v>421</v>
      </c>
      <c r="AT254" s="19" t="s">
        <v>174</v>
      </c>
      <c r="AU254" s="19" t="s">
        <v>89</v>
      </c>
      <c r="AY254" s="19" t="s">
        <v>173</v>
      </c>
      <c r="BE254" s="154">
        <f t="shared" si="44"/>
        <v>0</v>
      </c>
      <c r="BF254" s="154">
        <f t="shared" si="45"/>
        <v>0</v>
      </c>
      <c r="BG254" s="154">
        <f t="shared" si="46"/>
        <v>0</v>
      </c>
      <c r="BH254" s="154">
        <f t="shared" si="47"/>
        <v>0</v>
      </c>
      <c r="BI254" s="154">
        <f t="shared" si="48"/>
        <v>0</v>
      </c>
      <c r="BJ254" s="19" t="s">
        <v>83</v>
      </c>
      <c r="BK254" s="154">
        <f t="shared" si="49"/>
        <v>0</v>
      </c>
      <c r="BL254" s="19" t="s">
        <v>421</v>
      </c>
      <c r="BM254" s="19" t="s">
        <v>1212</v>
      </c>
    </row>
    <row r="255" spans="2:65" s="1" customFormat="1" ht="25.5" customHeight="1">
      <c r="B255" s="145"/>
      <c r="C255" s="155" t="s">
        <v>1213</v>
      </c>
      <c r="D255" s="155" t="s">
        <v>235</v>
      </c>
      <c r="E255" s="156" t="s">
        <v>1214</v>
      </c>
      <c r="F255" s="210" t="s">
        <v>1215</v>
      </c>
      <c r="G255" s="210"/>
      <c r="H255" s="210"/>
      <c r="I255" s="210"/>
      <c r="J255" s="157" t="s">
        <v>209</v>
      </c>
      <c r="K255" s="158">
        <v>70</v>
      </c>
      <c r="L255" s="208"/>
      <c r="M255" s="208"/>
      <c r="N255" s="208">
        <f t="shared" si="40"/>
        <v>0</v>
      </c>
      <c r="O255" s="203"/>
      <c r="P255" s="203"/>
      <c r="Q255" s="203"/>
      <c r="R255" s="150"/>
      <c r="T255" s="151" t="s">
        <v>5</v>
      </c>
      <c r="U255" s="41" t="s">
        <v>43</v>
      </c>
      <c r="V255" s="152">
        <v>0</v>
      </c>
      <c r="W255" s="152">
        <f t="shared" si="41"/>
        <v>0</v>
      </c>
      <c r="X255" s="152">
        <v>2E-05</v>
      </c>
      <c r="Y255" s="152">
        <f t="shared" si="42"/>
        <v>0.0014000000000000002</v>
      </c>
      <c r="Z255" s="152">
        <v>0</v>
      </c>
      <c r="AA255" s="153">
        <f t="shared" si="43"/>
        <v>0</v>
      </c>
      <c r="AR255" s="19" t="s">
        <v>769</v>
      </c>
      <c r="AT255" s="19" t="s">
        <v>235</v>
      </c>
      <c r="AU255" s="19" t="s">
        <v>89</v>
      </c>
      <c r="AY255" s="19" t="s">
        <v>173</v>
      </c>
      <c r="BE255" s="154">
        <f t="shared" si="44"/>
        <v>0</v>
      </c>
      <c r="BF255" s="154">
        <f t="shared" si="45"/>
        <v>0</v>
      </c>
      <c r="BG255" s="154">
        <f t="shared" si="46"/>
        <v>0</v>
      </c>
      <c r="BH255" s="154">
        <f t="shared" si="47"/>
        <v>0</v>
      </c>
      <c r="BI255" s="154">
        <f t="shared" si="48"/>
        <v>0</v>
      </c>
      <c r="BJ255" s="19" t="s">
        <v>83</v>
      </c>
      <c r="BK255" s="154">
        <f t="shared" si="49"/>
        <v>0</v>
      </c>
      <c r="BL255" s="19" t="s">
        <v>421</v>
      </c>
      <c r="BM255" s="19" t="s">
        <v>1216</v>
      </c>
    </row>
    <row r="256" spans="2:65" s="1" customFormat="1" ht="38.25" customHeight="1">
      <c r="B256" s="145"/>
      <c r="C256" s="155" t="s">
        <v>1217</v>
      </c>
      <c r="D256" s="155" t="s">
        <v>235</v>
      </c>
      <c r="E256" s="156" t="s">
        <v>771</v>
      </c>
      <c r="F256" s="210" t="s">
        <v>772</v>
      </c>
      <c r="G256" s="210"/>
      <c r="H256" s="210"/>
      <c r="I256" s="210"/>
      <c r="J256" s="157" t="s">
        <v>209</v>
      </c>
      <c r="K256" s="158">
        <v>135</v>
      </c>
      <c r="L256" s="208"/>
      <c r="M256" s="208"/>
      <c r="N256" s="208">
        <f t="shared" si="40"/>
        <v>0</v>
      </c>
      <c r="O256" s="203"/>
      <c r="P256" s="203"/>
      <c r="Q256" s="203"/>
      <c r="R256" s="150"/>
      <c r="T256" s="151" t="s">
        <v>5</v>
      </c>
      <c r="U256" s="41" t="s">
        <v>43</v>
      </c>
      <c r="V256" s="152">
        <v>0</v>
      </c>
      <c r="W256" s="152">
        <f t="shared" si="41"/>
        <v>0</v>
      </c>
      <c r="X256" s="152">
        <v>0.00055</v>
      </c>
      <c r="Y256" s="152">
        <f t="shared" si="42"/>
        <v>0.07425000000000001</v>
      </c>
      <c r="Z256" s="152">
        <v>0</v>
      </c>
      <c r="AA256" s="153">
        <f t="shared" si="43"/>
        <v>0</v>
      </c>
      <c r="AR256" s="19" t="s">
        <v>769</v>
      </c>
      <c r="AT256" s="19" t="s">
        <v>235</v>
      </c>
      <c r="AU256" s="19" t="s">
        <v>89</v>
      </c>
      <c r="AY256" s="19" t="s">
        <v>173</v>
      </c>
      <c r="BE256" s="154">
        <f t="shared" si="44"/>
        <v>0</v>
      </c>
      <c r="BF256" s="154">
        <f t="shared" si="45"/>
        <v>0</v>
      </c>
      <c r="BG256" s="154">
        <f t="shared" si="46"/>
        <v>0</v>
      </c>
      <c r="BH256" s="154">
        <f t="shared" si="47"/>
        <v>0</v>
      </c>
      <c r="BI256" s="154">
        <f t="shared" si="48"/>
        <v>0</v>
      </c>
      <c r="BJ256" s="19" t="s">
        <v>83</v>
      </c>
      <c r="BK256" s="154">
        <f t="shared" si="49"/>
        <v>0</v>
      </c>
      <c r="BL256" s="19" t="s">
        <v>421</v>
      </c>
      <c r="BM256" s="19" t="s">
        <v>1218</v>
      </c>
    </row>
    <row r="257" spans="2:65" s="1" customFormat="1" ht="25.5" customHeight="1">
      <c r="B257" s="145"/>
      <c r="C257" s="146" t="s">
        <v>1219</v>
      </c>
      <c r="D257" s="146" t="s">
        <v>174</v>
      </c>
      <c r="E257" s="147" t="s">
        <v>1220</v>
      </c>
      <c r="F257" s="209" t="s">
        <v>1221</v>
      </c>
      <c r="G257" s="209"/>
      <c r="H257" s="209"/>
      <c r="I257" s="209"/>
      <c r="J257" s="148" t="s">
        <v>209</v>
      </c>
      <c r="K257" s="149">
        <v>9</v>
      </c>
      <c r="L257" s="203"/>
      <c r="M257" s="203"/>
      <c r="N257" s="203">
        <f t="shared" si="40"/>
        <v>0</v>
      </c>
      <c r="O257" s="203"/>
      <c r="P257" s="203"/>
      <c r="Q257" s="203"/>
      <c r="R257" s="150"/>
      <c r="T257" s="151" t="s">
        <v>5</v>
      </c>
      <c r="U257" s="41" t="s">
        <v>43</v>
      </c>
      <c r="V257" s="152">
        <v>0.365</v>
      </c>
      <c r="W257" s="152">
        <f t="shared" si="41"/>
        <v>3.285</v>
      </c>
      <c r="X257" s="152">
        <v>0</v>
      </c>
      <c r="Y257" s="152">
        <f t="shared" si="42"/>
        <v>0</v>
      </c>
      <c r="Z257" s="152">
        <v>0</v>
      </c>
      <c r="AA257" s="153">
        <f t="shared" si="43"/>
        <v>0</v>
      </c>
      <c r="AR257" s="19" t="s">
        <v>421</v>
      </c>
      <c r="AT257" s="19" t="s">
        <v>174</v>
      </c>
      <c r="AU257" s="19" t="s">
        <v>89</v>
      </c>
      <c r="AY257" s="19" t="s">
        <v>173</v>
      </c>
      <c r="BE257" s="154">
        <f t="shared" si="44"/>
        <v>0</v>
      </c>
      <c r="BF257" s="154">
        <f t="shared" si="45"/>
        <v>0</v>
      </c>
      <c r="BG257" s="154">
        <f t="shared" si="46"/>
        <v>0</v>
      </c>
      <c r="BH257" s="154">
        <f t="shared" si="47"/>
        <v>0</v>
      </c>
      <c r="BI257" s="154">
        <f t="shared" si="48"/>
        <v>0</v>
      </c>
      <c r="BJ257" s="19" t="s">
        <v>83</v>
      </c>
      <c r="BK257" s="154">
        <f t="shared" si="49"/>
        <v>0</v>
      </c>
      <c r="BL257" s="19" t="s">
        <v>421</v>
      </c>
      <c r="BM257" s="19" t="s">
        <v>1222</v>
      </c>
    </row>
    <row r="258" spans="2:65" s="1" customFormat="1" ht="25.5" customHeight="1">
      <c r="B258" s="145"/>
      <c r="C258" s="146" t="s">
        <v>1223</v>
      </c>
      <c r="D258" s="146" t="s">
        <v>174</v>
      </c>
      <c r="E258" s="147" t="s">
        <v>1224</v>
      </c>
      <c r="F258" s="209" t="s">
        <v>1225</v>
      </c>
      <c r="G258" s="209"/>
      <c r="H258" s="209"/>
      <c r="I258" s="209"/>
      <c r="J258" s="148" t="s">
        <v>209</v>
      </c>
      <c r="K258" s="149">
        <v>20</v>
      </c>
      <c r="L258" s="203"/>
      <c r="M258" s="203"/>
      <c r="N258" s="203">
        <f t="shared" si="40"/>
        <v>0</v>
      </c>
      <c r="O258" s="203"/>
      <c r="P258" s="203"/>
      <c r="Q258" s="203"/>
      <c r="R258" s="150"/>
      <c r="T258" s="151" t="s">
        <v>5</v>
      </c>
      <c r="U258" s="41" t="s">
        <v>43</v>
      </c>
      <c r="V258" s="152">
        <v>0.177</v>
      </c>
      <c r="W258" s="152">
        <f t="shared" si="41"/>
        <v>3.54</v>
      </c>
      <c r="X258" s="152">
        <v>0</v>
      </c>
      <c r="Y258" s="152">
        <f t="shared" si="42"/>
        <v>0</v>
      </c>
      <c r="Z258" s="152">
        <v>0</v>
      </c>
      <c r="AA258" s="153">
        <f t="shared" si="43"/>
        <v>0</v>
      </c>
      <c r="AR258" s="19" t="s">
        <v>421</v>
      </c>
      <c r="AT258" s="19" t="s">
        <v>174</v>
      </c>
      <c r="AU258" s="19" t="s">
        <v>89</v>
      </c>
      <c r="AY258" s="19" t="s">
        <v>173</v>
      </c>
      <c r="BE258" s="154">
        <f t="shared" si="44"/>
        <v>0</v>
      </c>
      <c r="BF258" s="154">
        <f t="shared" si="45"/>
        <v>0</v>
      </c>
      <c r="BG258" s="154">
        <f t="shared" si="46"/>
        <v>0</v>
      </c>
      <c r="BH258" s="154">
        <f t="shared" si="47"/>
        <v>0</v>
      </c>
      <c r="BI258" s="154">
        <f t="shared" si="48"/>
        <v>0</v>
      </c>
      <c r="BJ258" s="19" t="s">
        <v>83</v>
      </c>
      <c r="BK258" s="154">
        <f t="shared" si="49"/>
        <v>0</v>
      </c>
      <c r="BL258" s="19" t="s">
        <v>421</v>
      </c>
      <c r="BM258" s="19" t="s">
        <v>1226</v>
      </c>
    </row>
    <row r="259" spans="2:65" s="1" customFormat="1" ht="25.5" customHeight="1">
      <c r="B259" s="145"/>
      <c r="C259" s="146" t="s">
        <v>1227</v>
      </c>
      <c r="D259" s="146" t="s">
        <v>174</v>
      </c>
      <c r="E259" s="147" t="s">
        <v>1228</v>
      </c>
      <c r="F259" s="209" t="s">
        <v>1229</v>
      </c>
      <c r="G259" s="209"/>
      <c r="H259" s="209"/>
      <c r="I259" s="209"/>
      <c r="J259" s="148" t="s">
        <v>209</v>
      </c>
      <c r="K259" s="149">
        <v>50</v>
      </c>
      <c r="L259" s="203"/>
      <c r="M259" s="203"/>
      <c r="N259" s="203">
        <f t="shared" si="40"/>
        <v>0</v>
      </c>
      <c r="O259" s="203"/>
      <c r="P259" s="203"/>
      <c r="Q259" s="203"/>
      <c r="R259" s="150"/>
      <c r="T259" s="151" t="s">
        <v>5</v>
      </c>
      <c r="U259" s="41" t="s">
        <v>43</v>
      </c>
      <c r="V259" s="152">
        <v>0.337</v>
      </c>
      <c r="W259" s="152">
        <f t="shared" si="41"/>
        <v>16.85</v>
      </c>
      <c r="X259" s="152">
        <v>0</v>
      </c>
      <c r="Y259" s="152">
        <f t="shared" si="42"/>
        <v>0</v>
      </c>
      <c r="Z259" s="152">
        <v>0</v>
      </c>
      <c r="AA259" s="153">
        <f t="shared" si="43"/>
        <v>0</v>
      </c>
      <c r="AR259" s="19" t="s">
        <v>421</v>
      </c>
      <c r="AT259" s="19" t="s">
        <v>174</v>
      </c>
      <c r="AU259" s="19" t="s">
        <v>89</v>
      </c>
      <c r="AY259" s="19" t="s">
        <v>173</v>
      </c>
      <c r="BE259" s="154">
        <f t="shared" si="44"/>
        <v>0</v>
      </c>
      <c r="BF259" s="154">
        <f t="shared" si="45"/>
        <v>0</v>
      </c>
      <c r="BG259" s="154">
        <f t="shared" si="46"/>
        <v>0</v>
      </c>
      <c r="BH259" s="154">
        <f t="shared" si="47"/>
        <v>0</v>
      </c>
      <c r="BI259" s="154">
        <f t="shared" si="48"/>
        <v>0</v>
      </c>
      <c r="BJ259" s="19" t="s">
        <v>83</v>
      </c>
      <c r="BK259" s="154">
        <f t="shared" si="49"/>
        <v>0</v>
      </c>
      <c r="BL259" s="19" t="s">
        <v>421</v>
      </c>
      <c r="BM259" s="19" t="s">
        <v>1230</v>
      </c>
    </row>
    <row r="260" spans="2:65" s="1" customFormat="1" ht="25.5" customHeight="1">
      <c r="B260" s="145"/>
      <c r="C260" s="146" t="s">
        <v>1231</v>
      </c>
      <c r="D260" s="146" t="s">
        <v>174</v>
      </c>
      <c r="E260" s="147" t="s">
        <v>721</v>
      </c>
      <c r="F260" s="209" t="s">
        <v>722</v>
      </c>
      <c r="G260" s="209"/>
      <c r="H260" s="209"/>
      <c r="I260" s="209"/>
      <c r="J260" s="148" t="s">
        <v>214</v>
      </c>
      <c r="K260" s="149">
        <v>6.4</v>
      </c>
      <c r="L260" s="203"/>
      <c r="M260" s="203"/>
      <c r="N260" s="203">
        <f t="shared" si="40"/>
        <v>0</v>
      </c>
      <c r="O260" s="203"/>
      <c r="P260" s="203"/>
      <c r="Q260" s="203"/>
      <c r="R260" s="150"/>
      <c r="T260" s="151" t="s">
        <v>5</v>
      </c>
      <c r="U260" s="41" t="s">
        <v>43</v>
      </c>
      <c r="V260" s="152">
        <v>0.094</v>
      </c>
      <c r="W260" s="152">
        <f t="shared" si="41"/>
        <v>0.6016</v>
      </c>
      <c r="X260" s="152">
        <v>0</v>
      </c>
      <c r="Y260" s="152">
        <f t="shared" si="42"/>
        <v>0</v>
      </c>
      <c r="Z260" s="152">
        <v>0</v>
      </c>
      <c r="AA260" s="153">
        <f t="shared" si="43"/>
        <v>0</v>
      </c>
      <c r="AR260" s="19" t="s">
        <v>421</v>
      </c>
      <c r="AT260" s="19" t="s">
        <v>174</v>
      </c>
      <c r="AU260" s="19" t="s">
        <v>89</v>
      </c>
      <c r="AY260" s="19" t="s">
        <v>173</v>
      </c>
      <c r="BE260" s="154">
        <f t="shared" si="44"/>
        <v>0</v>
      </c>
      <c r="BF260" s="154">
        <f t="shared" si="45"/>
        <v>0</v>
      </c>
      <c r="BG260" s="154">
        <f t="shared" si="46"/>
        <v>0</v>
      </c>
      <c r="BH260" s="154">
        <f t="shared" si="47"/>
        <v>0</v>
      </c>
      <c r="BI260" s="154">
        <f t="shared" si="48"/>
        <v>0</v>
      </c>
      <c r="BJ260" s="19" t="s">
        <v>83</v>
      </c>
      <c r="BK260" s="154">
        <f t="shared" si="49"/>
        <v>0</v>
      </c>
      <c r="BL260" s="19" t="s">
        <v>421</v>
      </c>
      <c r="BM260" s="19" t="s">
        <v>1232</v>
      </c>
    </row>
    <row r="261" spans="2:65" s="1" customFormat="1" ht="25.5" customHeight="1">
      <c r="B261" s="145"/>
      <c r="C261" s="146" t="s">
        <v>1233</v>
      </c>
      <c r="D261" s="146" t="s">
        <v>174</v>
      </c>
      <c r="E261" s="147" t="s">
        <v>1234</v>
      </c>
      <c r="F261" s="209" t="s">
        <v>1235</v>
      </c>
      <c r="G261" s="209"/>
      <c r="H261" s="209"/>
      <c r="I261" s="209"/>
      <c r="J261" s="148" t="s">
        <v>214</v>
      </c>
      <c r="K261" s="149">
        <v>38.4</v>
      </c>
      <c r="L261" s="203"/>
      <c r="M261" s="203"/>
      <c r="N261" s="203">
        <f t="shared" si="40"/>
        <v>0</v>
      </c>
      <c r="O261" s="203"/>
      <c r="P261" s="203"/>
      <c r="Q261" s="203"/>
      <c r="R261" s="150"/>
      <c r="T261" s="151" t="s">
        <v>5</v>
      </c>
      <c r="U261" s="41" t="s">
        <v>43</v>
      </c>
      <c r="V261" s="152">
        <v>0.013</v>
      </c>
      <c r="W261" s="152">
        <f t="shared" si="41"/>
        <v>0.4992</v>
      </c>
      <c r="X261" s="152">
        <v>0</v>
      </c>
      <c r="Y261" s="152">
        <f t="shared" si="42"/>
        <v>0</v>
      </c>
      <c r="Z261" s="152">
        <v>0</v>
      </c>
      <c r="AA261" s="153">
        <f t="shared" si="43"/>
        <v>0</v>
      </c>
      <c r="AR261" s="19" t="s">
        <v>421</v>
      </c>
      <c r="AT261" s="19" t="s">
        <v>174</v>
      </c>
      <c r="AU261" s="19" t="s">
        <v>89</v>
      </c>
      <c r="AY261" s="19" t="s">
        <v>173</v>
      </c>
      <c r="BE261" s="154">
        <f t="shared" si="44"/>
        <v>0</v>
      </c>
      <c r="BF261" s="154">
        <f t="shared" si="45"/>
        <v>0</v>
      </c>
      <c r="BG261" s="154">
        <f t="shared" si="46"/>
        <v>0</v>
      </c>
      <c r="BH261" s="154">
        <f t="shared" si="47"/>
        <v>0</v>
      </c>
      <c r="BI261" s="154">
        <f t="shared" si="48"/>
        <v>0</v>
      </c>
      <c r="BJ261" s="19" t="s">
        <v>83</v>
      </c>
      <c r="BK261" s="154">
        <f t="shared" si="49"/>
        <v>0</v>
      </c>
      <c r="BL261" s="19" t="s">
        <v>421</v>
      </c>
      <c r="BM261" s="19" t="s">
        <v>1236</v>
      </c>
    </row>
    <row r="262" spans="2:63" s="10" customFormat="1" ht="37.35" customHeight="1">
      <c r="B262" s="134"/>
      <c r="C262" s="135"/>
      <c r="D262" s="136" t="s">
        <v>846</v>
      </c>
      <c r="E262" s="136"/>
      <c r="F262" s="136"/>
      <c r="G262" s="136"/>
      <c r="H262" s="136"/>
      <c r="I262" s="136"/>
      <c r="J262" s="136"/>
      <c r="K262" s="136"/>
      <c r="L262" s="136"/>
      <c r="M262" s="136"/>
      <c r="N262" s="206">
        <f>BK262</f>
        <v>0</v>
      </c>
      <c r="O262" s="207"/>
      <c r="P262" s="207"/>
      <c r="Q262" s="207"/>
      <c r="R262" s="137"/>
      <c r="T262" s="138"/>
      <c r="U262" s="135"/>
      <c r="V262" s="135"/>
      <c r="W262" s="139">
        <f>W263+W265+W267</f>
        <v>0</v>
      </c>
      <c r="X262" s="135"/>
      <c r="Y262" s="139">
        <f>Y263+Y265+Y267</f>
        <v>0</v>
      </c>
      <c r="Z262" s="135"/>
      <c r="AA262" s="140">
        <f>AA263+AA265+AA267</f>
        <v>0</v>
      </c>
      <c r="AR262" s="141" t="s">
        <v>190</v>
      </c>
      <c r="AT262" s="142" t="s">
        <v>77</v>
      </c>
      <c r="AU262" s="142" t="s">
        <v>78</v>
      </c>
      <c r="AY262" s="141" t="s">
        <v>173</v>
      </c>
      <c r="BK262" s="143">
        <f>BK263+BK265+BK267</f>
        <v>0</v>
      </c>
    </row>
    <row r="263" spans="2:63" s="10" customFormat="1" ht="19.95" customHeight="1">
      <c r="B263" s="134"/>
      <c r="C263" s="135"/>
      <c r="D263" s="144" t="s">
        <v>847</v>
      </c>
      <c r="E263" s="144"/>
      <c r="F263" s="144"/>
      <c r="G263" s="144"/>
      <c r="H263" s="144"/>
      <c r="I263" s="144"/>
      <c r="J263" s="144"/>
      <c r="K263" s="144"/>
      <c r="L263" s="144"/>
      <c r="M263" s="144"/>
      <c r="N263" s="220">
        <f>BK263</f>
        <v>0</v>
      </c>
      <c r="O263" s="221"/>
      <c r="P263" s="221"/>
      <c r="Q263" s="221"/>
      <c r="R263" s="137"/>
      <c r="T263" s="138"/>
      <c r="U263" s="135"/>
      <c r="V263" s="135"/>
      <c r="W263" s="139">
        <f>W264</f>
        <v>0</v>
      </c>
      <c r="X263" s="135"/>
      <c r="Y263" s="139">
        <f>Y264</f>
        <v>0</v>
      </c>
      <c r="Z263" s="135"/>
      <c r="AA263" s="140">
        <f>AA264</f>
        <v>0</v>
      </c>
      <c r="AR263" s="141" t="s">
        <v>190</v>
      </c>
      <c r="AT263" s="142" t="s">
        <v>77</v>
      </c>
      <c r="AU263" s="142" t="s">
        <v>83</v>
      </c>
      <c r="AY263" s="141" t="s">
        <v>173</v>
      </c>
      <c r="BK263" s="143">
        <f>BK264</f>
        <v>0</v>
      </c>
    </row>
    <row r="264" spans="2:65" s="1" customFormat="1" ht="16.5" customHeight="1">
      <c r="B264" s="145"/>
      <c r="C264" s="146" t="s">
        <v>1237</v>
      </c>
      <c r="D264" s="146" t="s">
        <v>174</v>
      </c>
      <c r="E264" s="147" t="s">
        <v>1238</v>
      </c>
      <c r="F264" s="209" t="s">
        <v>1239</v>
      </c>
      <c r="G264" s="209"/>
      <c r="H264" s="209"/>
      <c r="I264" s="209"/>
      <c r="J264" s="148" t="s">
        <v>257</v>
      </c>
      <c r="K264" s="149">
        <v>1</v>
      </c>
      <c r="L264" s="203"/>
      <c r="M264" s="203"/>
      <c r="N264" s="203">
        <f>ROUND(L264*K264,2)</f>
        <v>0</v>
      </c>
      <c r="O264" s="203"/>
      <c r="P264" s="203"/>
      <c r="Q264" s="203"/>
      <c r="R264" s="150"/>
      <c r="T264" s="151" t="s">
        <v>5</v>
      </c>
      <c r="U264" s="41" t="s">
        <v>43</v>
      </c>
      <c r="V264" s="152">
        <v>0</v>
      </c>
      <c r="W264" s="152">
        <f>V264*K264</f>
        <v>0</v>
      </c>
      <c r="X264" s="152">
        <v>0</v>
      </c>
      <c r="Y264" s="152">
        <f>X264*K264</f>
        <v>0</v>
      </c>
      <c r="Z264" s="152">
        <v>0</v>
      </c>
      <c r="AA264" s="153">
        <f>Z264*K264</f>
        <v>0</v>
      </c>
      <c r="AR264" s="19" t="s">
        <v>1240</v>
      </c>
      <c r="AT264" s="19" t="s">
        <v>174</v>
      </c>
      <c r="AU264" s="19" t="s">
        <v>89</v>
      </c>
      <c r="AY264" s="19" t="s">
        <v>173</v>
      </c>
      <c r="BE264" s="154">
        <f>IF(U264="základní",N264,0)</f>
        <v>0</v>
      </c>
      <c r="BF264" s="154">
        <f>IF(U264="snížená",N264,0)</f>
        <v>0</v>
      </c>
      <c r="BG264" s="154">
        <f>IF(U264="zákl. přenesená",N264,0)</f>
        <v>0</v>
      </c>
      <c r="BH264" s="154">
        <f>IF(U264="sníž. přenesená",N264,0)</f>
        <v>0</v>
      </c>
      <c r="BI264" s="154">
        <f>IF(U264="nulová",N264,0)</f>
        <v>0</v>
      </c>
      <c r="BJ264" s="19" t="s">
        <v>83</v>
      </c>
      <c r="BK264" s="154">
        <f>ROUND(L264*K264,2)</f>
        <v>0</v>
      </c>
      <c r="BL264" s="19" t="s">
        <v>1240</v>
      </c>
      <c r="BM264" s="19" t="s">
        <v>1241</v>
      </c>
    </row>
    <row r="265" spans="2:63" s="10" customFormat="1" ht="29.85" customHeight="1">
      <c r="B265" s="134"/>
      <c r="C265" s="135"/>
      <c r="D265" s="144" t="s">
        <v>848</v>
      </c>
      <c r="E265" s="144"/>
      <c r="F265" s="144"/>
      <c r="G265" s="144"/>
      <c r="H265" s="144"/>
      <c r="I265" s="144"/>
      <c r="J265" s="144"/>
      <c r="K265" s="144"/>
      <c r="L265" s="144"/>
      <c r="M265" s="144"/>
      <c r="N265" s="204">
        <f>BK265</f>
        <v>0</v>
      </c>
      <c r="O265" s="205"/>
      <c r="P265" s="205"/>
      <c r="Q265" s="205"/>
      <c r="R265" s="137"/>
      <c r="T265" s="138"/>
      <c r="U265" s="135"/>
      <c r="V265" s="135"/>
      <c r="W265" s="139">
        <f>W266</f>
        <v>0</v>
      </c>
      <c r="X265" s="135"/>
      <c r="Y265" s="139">
        <f>Y266</f>
        <v>0</v>
      </c>
      <c r="Z265" s="135"/>
      <c r="AA265" s="140">
        <f>AA266</f>
        <v>0</v>
      </c>
      <c r="AR265" s="141" t="s">
        <v>190</v>
      </c>
      <c r="AT265" s="142" t="s">
        <v>77</v>
      </c>
      <c r="AU265" s="142" t="s">
        <v>83</v>
      </c>
      <c r="AY265" s="141" t="s">
        <v>173</v>
      </c>
      <c r="BK265" s="143">
        <f>BK266</f>
        <v>0</v>
      </c>
    </row>
    <row r="266" spans="2:65" s="1" customFormat="1" ht="16.5" customHeight="1">
      <c r="B266" s="145"/>
      <c r="C266" s="146" t="s">
        <v>564</v>
      </c>
      <c r="D266" s="146" t="s">
        <v>174</v>
      </c>
      <c r="E266" s="147" t="s">
        <v>1242</v>
      </c>
      <c r="F266" s="209" t="s">
        <v>1243</v>
      </c>
      <c r="G266" s="209"/>
      <c r="H266" s="209"/>
      <c r="I266" s="209"/>
      <c r="J266" s="148" t="s">
        <v>257</v>
      </c>
      <c r="K266" s="149">
        <v>1</v>
      </c>
      <c r="L266" s="203"/>
      <c r="M266" s="203"/>
      <c r="N266" s="203">
        <f>ROUND(L266*K266,2)</f>
        <v>0</v>
      </c>
      <c r="O266" s="203"/>
      <c r="P266" s="203"/>
      <c r="Q266" s="203"/>
      <c r="R266" s="150"/>
      <c r="T266" s="151" t="s">
        <v>5</v>
      </c>
      <c r="U266" s="41" t="s">
        <v>43</v>
      </c>
      <c r="V266" s="152">
        <v>0</v>
      </c>
      <c r="W266" s="152">
        <f>V266*K266</f>
        <v>0</v>
      </c>
      <c r="X266" s="152">
        <v>0</v>
      </c>
      <c r="Y266" s="152">
        <f>X266*K266</f>
        <v>0</v>
      </c>
      <c r="Z266" s="152">
        <v>0</v>
      </c>
      <c r="AA266" s="153">
        <f>Z266*K266</f>
        <v>0</v>
      </c>
      <c r="AR266" s="19" t="s">
        <v>1240</v>
      </c>
      <c r="AT266" s="19" t="s">
        <v>174</v>
      </c>
      <c r="AU266" s="19" t="s">
        <v>89</v>
      </c>
      <c r="AY266" s="19" t="s">
        <v>173</v>
      </c>
      <c r="BE266" s="154">
        <f>IF(U266="základní",N266,0)</f>
        <v>0</v>
      </c>
      <c r="BF266" s="154">
        <f>IF(U266="snížená",N266,0)</f>
        <v>0</v>
      </c>
      <c r="BG266" s="154">
        <f>IF(U266="zákl. přenesená",N266,0)</f>
        <v>0</v>
      </c>
      <c r="BH266" s="154">
        <f>IF(U266="sníž. přenesená",N266,0)</f>
        <v>0</v>
      </c>
      <c r="BI266" s="154">
        <f>IF(U266="nulová",N266,0)</f>
        <v>0</v>
      </c>
      <c r="BJ266" s="19" t="s">
        <v>83</v>
      </c>
      <c r="BK266" s="154">
        <f>ROUND(L266*K266,2)</f>
        <v>0</v>
      </c>
      <c r="BL266" s="19" t="s">
        <v>1240</v>
      </c>
      <c r="BM266" s="19" t="s">
        <v>1244</v>
      </c>
    </row>
    <row r="267" spans="2:63" s="10" customFormat="1" ht="29.85" customHeight="1">
      <c r="B267" s="134"/>
      <c r="C267" s="135"/>
      <c r="D267" s="144" t="s">
        <v>849</v>
      </c>
      <c r="E267" s="144"/>
      <c r="F267" s="144"/>
      <c r="G267" s="144"/>
      <c r="H267" s="144"/>
      <c r="I267" s="144"/>
      <c r="J267" s="144"/>
      <c r="K267" s="144"/>
      <c r="L267" s="144"/>
      <c r="M267" s="144"/>
      <c r="N267" s="204">
        <f>BK267</f>
        <v>0</v>
      </c>
      <c r="O267" s="205"/>
      <c r="P267" s="205"/>
      <c r="Q267" s="205"/>
      <c r="R267" s="137"/>
      <c r="T267" s="138"/>
      <c r="U267" s="135"/>
      <c r="V267" s="135"/>
      <c r="W267" s="139">
        <f>SUM(W268:W269)</f>
        <v>0</v>
      </c>
      <c r="X267" s="135"/>
      <c r="Y267" s="139">
        <f>SUM(Y268:Y269)</f>
        <v>0</v>
      </c>
      <c r="Z267" s="135"/>
      <c r="AA267" s="140">
        <f>SUM(AA268:AA269)</f>
        <v>0</v>
      </c>
      <c r="AR267" s="141" t="s">
        <v>190</v>
      </c>
      <c r="AT267" s="142" t="s">
        <v>77</v>
      </c>
      <c r="AU267" s="142" t="s">
        <v>83</v>
      </c>
      <c r="AY267" s="141" t="s">
        <v>173</v>
      </c>
      <c r="BK267" s="143">
        <f>SUM(BK268:BK269)</f>
        <v>0</v>
      </c>
    </row>
    <row r="268" spans="2:65" s="1" customFormat="1" ht="16.5" customHeight="1">
      <c r="B268" s="145"/>
      <c r="C268" s="146" t="s">
        <v>1245</v>
      </c>
      <c r="D268" s="146" t="s">
        <v>174</v>
      </c>
      <c r="E268" s="147" t="s">
        <v>1246</v>
      </c>
      <c r="F268" s="209" t="s">
        <v>1247</v>
      </c>
      <c r="G268" s="209"/>
      <c r="H268" s="209"/>
      <c r="I268" s="209"/>
      <c r="J268" s="148" t="s">
        <v>257</v>
      </c>
      <c r="K268" s="149">
        <v>1</v>
      </c>
      <c r="L268" s="203"/>
      <c r="M268" s="203"/>
      <c r="N268" s="203">
        <f>ROUND(L268*K268,2)</f>
        <v>0</v>
      </c>
      <c r="O268" s="203"/>
      <c r="P268" s="203"/>
      <c r="Q268" s="203"/>
      <c r="R268" s="150"/>
      <c r="T268" s="151" t="s">
        <v>5</v>
      </c>
      <c r="U268" s="41" t="s">
        <v>43</v>
      </c>
      <c r="V268" s="152">
        <v>0</v>
      </c>
      <c r="W268" s="152">
        <f>V268*K268</f>
        <v>0</v>
      </c>
      <c r="X268" s="152">
        <v>0</v>
      </c>
      <c r="Y268" s="152">
        <f>X268*K268</f>
        <v>0</v>
      </c>
      <c r="Z268" s="152">
        <v>0</v>
      </c>
      <c r="AA268" s="153">
        <f>Z268*K268</f>
        <v>0</v>
      </c>
      <c r="AR268" s="19" t="s">
        <v>1240</v>
      </c>
      <c r="AT268" s="19" t="s">
        <v>174</v>
      </c>
      <c r="AU268" s="19" t="s">
        <v>89</v>
      </c>
      <c r="AY268" s="19" t="s">
        <v>173</v>
      </c>
      <c r="BE268" s="154">
        <f>IF(U268="základní",N268,0)</f>
        <v>0</v>
      </c>
      <c r="BF268" s="154">
        <f>IF(U268="snížená",N268,0)</f>
        <v>0</v>
      </c>
      <c r="BG268" s="154">
        <f>IF(U268="zákl. přenesená",N268,0)</f>
        <v>0</v>
      </c>
      <c r="BH268" s="154">
        <f>IF(U268="sníž. přenesená",N268,0)</f>
        <v>0</v>
      </c>
      <c r="BI268" s="154">
        <f>IF(U268="nulová",N268,0)</f>
        <v>0</v>
      </c>
      <c r="BJ268" s="19" t="s">
        <v>83</v>
      </c>
      <c r="BK268" s="154">
        <f>ROUND(L268*K268,2)</f>
        <v>0</v>
      </c>
      <c r="BL268" s="19" t="s">
        <v>1240</v>
      </c>
      <c r="BM268" s="19" t="s">
        <v>1248</v>
      </c>
    </row>
    <row r="269" spans="2:65" s="1" customFormat="1" ht="16.5" customHeight="1">
      <c r="B269" s="145"/>
      <c r="C269" s="146" t="s">
        <v>1249</v>
      </c>
      <c r="D269" s="146" t="s">
        <v>174</v>
      </c>
      <c r="E269" s="147" t="s">
        <v>1250</v>
      </c>
      <c r="F269" s="209" t="s">
        <v>1251</v>
      </c>
      <c r="G269" s="209"/>
      <c r="H269" s="209"/>
      <c r="I269" s="209"/>
      <c r="J269" s="148" t="s">
        <v>257</v>
      </c>
      <c r="K269" s="149">
        <v>1</v>
      </c>
      <c r="L269" s="203"/>
      <c r="M269" s="203"/>
      <c r="N269" s="203">
        <f>ROUND(L269*K269,2)</f>
        <v>0</v>
      </c>
      <c r="O269" s="203"/>
      <c r="P269" s="203"/>
      <c r="Q269" s="203"/>
      <c r="R269" s="150"/>
      <c r="T269" s="151" t="s">
        <v>5</v>
      </c>
      <c r="U269" s="159" t="s">
        <v>43</v>
      </c>
      <c r="V269" s="160">
        <v>0</v>
      </c>
      <c r="W269" s="160">
        <f>V269*K269</f>
        <v>0</v>
      </c>
      <c r="X269" s="160">
        <v>0</v>
      </c>
      <c r="Y269" s="160">
        <f>X269*K269</f>
        <v>0</v>
      </c>
      <c r="Z269" s="160">
        <v>0</v>
      </c>
      <c r="AA269" s="161">
        <f>Z269*K269</f>
        <v>0</v>
      </c>
      <c r="AR269" s="19" t="s">
        <v>1240</v>
      </c>
      <c r="AT269" s="19" t="s">
        <v>174</v>
      </c>
      <c r="AU269" s="19" t="s">
        <v>89</v>
      </c>
      <c r="AY269" s="19" t="s">
        <v>173</v>
      </c>
      <c r="BE269" s="154">
        <f>IF(U269="základní",N269,0)</f>
        <v>0</v>
      </c>
      <c r="BF269" s="154">
        <f>IF(U269="snížená",N269,0)</f>
        <v>0</v>
      </c>
      <c r="BG269" s="154">
        <f>IF(U269="zákl. přenesená",N269,0)</f>
        <v>0</v>
      </c>
      <c r="BH269" s="154">
        <f>IF(U269="sníž. přenesená",N269,0)</f>
        <v>0</v>
      </c>
      <c r="BI269" s="154">
        <f>IF(U269="nulová",N269,0)</f>
        <v>0</v>
      </c>
      <c r="BJ269" s="19" t="s">
        <v>83</v>
      </c>
      <c r="BK269" s="154">
        <f>ROUND(L269*K269,2)</f>
        <v>0</v>
      </c>
      <c r="BL269" s="19" t="s">
        <v>1240</v>
      </c>
      <c r="BM269" s="19" t="s">
        <v>1252</v>
      </c>
    </row>
    <row r="270" spans="2:18" s="1" customFormat="1" ht="6.9" customHeight="1">
      <c r="B270" s="56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8"/>
    </row>
  </sheetData>
  <mergeCells count="472">
    <mergeCell ref="F260:I260"/>
    <mergeCell ref="F261:I261"/>
    <mergeCell ref="F264:I264"/>
    <mergeCell ref="F266:I266"/>
    <mergeCell ref="F268:I268"/>
    <mergeCell ref="F269:I269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F229:I229"/>
    <mergeCell ref="F230:I230"/>
    <mergeCell ref="F231:I231"/>
    <mergeCell ref="F232:I232"/>
    <mergeCell ref="F233:I233"/>
    <mergeCell ref="F234:I234"/>
    <mergeCell ref="N269:Q269"/>
    <mergeCell ref="N268:Q268"/>
    <mergeCell ref="N267:Q267"/>
    <mergeCell ref="N237:Q237"/>
    <mergeCell ref="N238:Q238"/>
    <mergeCell ref="N240:Q240"/>
    <mergeCell ref="L258:M258"/>
    <mergeCell ref="L257:M257"/>
    <mergeCell ref="L259:M259"/>
    <mergeCell ref="L260:M260"/>
    <mergeCell ref="L261:M261"/>
    <mergeCell ref="L264:M264"/>
    <mergeCell ref="L266:M266"/>
    <mergeCell ref="L268:M268"/>
    <mergeCell ref="L269:M269"/>
    <mergeCell ref="F258:I258"/>
    <mergeCell ref="F257:I257"/>
    <mergeCell ref="F259:I259"/>
    <mergeCell ref="F235:I235"/>
    <mergeCell ref="F236:I236"/>
    <mergeCell ref="F237:I237"/>
    <mergeCell ref="F238:I238"/>
    <mergeCell ref="F240:I240"/>
    <mergeCell ref="F241:I241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40:M240"/>
    <mergeCell ref="L241:M241"/>
    <mergeCell ref="F226:I226"/>
    <mergeCell ref="F227:I227"/>
    <mergeCell ref="F228:I228"/>
    <mergeCell ref="N239:Q239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49:Q249"/>
    <mergeCell ref="F250:I250"/>
    <mergeCell ref="F251:I251"/>
    <mergeCell ref="F252:I252"/>
    <mergeCell ref="F253:I253"/>
    <mergeCell ref="F254:I254"/>
    <mergeCell ref="F255:I255"/>
    <mergeCell ref="F256:I256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N266:Q266"/>
    <mergeCell ref="N264:Q264"/>
    <mergeCell ref="N263:Q263"/>
    <mergeCell ref="N265:Q265"/>
    <mergeCell ref="N250:Q250"/>
    <mergeCell ref="N251:Q251"/>
    <mergeCell ref="N252:Q252"/>
    <mergeCell ref="N253:Q253"/>
    <mergeCell ref="N254:Q254"/>
    <mergeCell ref="N255:Q255"/>
    <mergeCell ref="N256:Q256"/>
    <mergeCell ref="N257:Q257"/>
    <mergeCell ref="N258:Q258"/>
    <mergeCell ref="N259:Q259"/>
    <mergeCell ref="N260:Q260"/>
    <mergeCell ref="N261:Q261"/>
    <mergeCell ref="N262:Q262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O15:P15"/>
    <mergeCell ref="O16:P16"/>
    <mergeCell ref="O18:P18"/>
    <mergeCell ref="O19:P19"/>
    <mergeCell ref="O21:P21"/>
    <mergeCell ref="O22:P22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L107:Q107"/>
    <mergeCell ref="C113:Q113"/>
    <mergeCell ref="F115:P115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N125:Q125"/>
    <mergeCell ref="N126:Q126"/>
    <mergeCell ref="N127:Q127"/>
    <mergeCell ref="F128:I128"/>
    <mergeCell ref="F129:I129"/>
    <mergeCell ref="L128:M128"/>
    <mergeCell ref="N128:Q128"/>
    <mergeCell ref="L129:M129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F130:I130"/>
    <mergeCell ref="F133:I133"/>
    <mergeCell ref="F132:I132"/>
    <mergeCell ref="F131:I131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L130:M130"/>
    <mergeCell ref="L135:M135"/>
    <mergeCell ref="L131:M131"/>
    <mergeCell ref="L132:M132"/>
    <mergeCell ref="L133:M133"/>
    <mergeCell ref="L134:M134"/>
    <mergeCell ref="L136:M136"/>
    <mergeCell ref="L137:M137"/>
    <mergeCell ref="L138:M138"/>
    <mergeCell ref="L139:M139"/>
    <mergeCell ref="L140:M140"/>
    <mergeCell ref="L141:M141"/>
    <mergeCell ref="L142:M142"/>
    <mergeCell ref="L143:M143"/>
    <mergeCell ref="N155:Q155"/>
    <mergeCell ref="N148:Q148"/>
    <mergeCell ref="N150:Q150"/>
    <mergeCell ref="N154:Q154"/>
    <mergeCell ref="F145:I145"/>
    <mergeCell ref="F147:I147"/>
    <mergeCell ref="F146:I146"/>
    <mergeCell ref="F149:I149"/>
    <mergeCell ref="F151:I151"/>
    <mergeCell ref="F152:I152"/>
    <mergeCell ref="F153:I153"/>
    <mergeCell ref="F155:I155"/>
    <mergeCell ref="N147:Q147"/>
    <mergeCell ref="N149:Q149"/>
    <mergeCell ref="N151:Q151"/>
    <mergeCell ref="N152:Q152"/>
    <mergeCell ref="N153:Q153"/>
    <mergeCell ref="F156:I156"/>
    <mergeCell ref="F159:I159"/>
    <mergeCell ref="F160:I160"/>
    <mergeCell ref="F161:I161"/>
    <mergeCell ref="F162:I162"/>
    <mergeCell ref="F163:I163"/>
    <mergeCell ref="F164:I164"/>
    <mergeCell ref="L145:M145"/>
    <mergeCell ref="L147:M147"/>
    <mergeCell ref="L146:M146"/>
    <mergeCell ref="L149:M149"/>
    <mergeCell ref="L151:M151"/>
    <mergeCell ref="L152:M152"/>
    <mergeCell ref="L153:M153"/>
    <mergeCell ref="L155:M155"/>
    <mergeCell ref="L156:M156"/>
    <mergeCell ref="L159:M159"/>
    <mergeCell ref="L160:M160"/>
    <mergeCell ref="L161:M161"/>
    <mergeCell ref="L162:M162"/>
    <mergeCell ref="L163:M163"/>
    <mergeCell ref="L164:M164"/>
    <mergeCell ref="N137:Q137"/>
    <mergeCell ref="N140:Q140"/>
    <mergeCell ref="N138:Q138"/>
    <mergeCell ref="N139:Q139"/>
    <mergeCell ref="N141:Q141"/>
    <mergeCell ref="N142:Q142"/>
    <mergeCell ref="N143:Q143"/>
    <mergeCell ref="N145:Q145"/>
    <mergeCell ref="N146:Q146"/>
    <mergeCell ref="N144:Q144"/>
    <mergeCell ref="H1:K1"/>
    <mergeCell ref="C2:Q2"/>
    <mergeCell ref="C4:Q4"/>
    <mergeCell ref="F6:P6"/>
    <mergeCell ref="F7:P7"/>
    <mergeCell ref="F8:P8"/>
    <mergeCell ref="O10:P10"/>
    <mergeCell ref="O12:P12"/>
    <mergeCell ref="O13:P13"/>
    <mergeCell ref="N172:Q172"/>
    <mergeCell ref="N171:Q171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N167:Q167"/>
    <mergeCell ref="N168:Q168"/>
    <mergeCell ref="N169:Q169"/>
    <mergeCell ref="N170:Q170"/>
    <mergeCell ref="F173:I173"/>
    <mergeCell ref="F174:I174"/>
    <mergeCell ref="F175:I175"/>
    <mergeCell ref="F176:I176"/>
    <mergeCell ref="F177:I177"/>
    <mergeCell ref="F178:I178"/>
    <mergeCell ref="F179:I179"/>
    <mergeCell ref="L165:M165"/>
    <mergeCell ref="L166:M166"/>
    <mergeCell ref="L167:M167"/>
    <mergeCell ref="L168:M168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3:Q173"/>
    <mergeCell ref="N174:Q174"/>
    <mergeCell ref="N175:Q175"/>
    <mergeCell ref="N176:Q176"/>
    <mergeCell ref="N177:Q177"/>
    <mergeCell ref="N178:Q178"/>
    <mergeCell ref="N179:Q179"/>
    <mergeCell ref="N180:Q180"/>
    <mergeCell ref="N181:Q181"/>
    <mergeCell ref="N183:Q183"/>
    <mergeCell ref="N184:Q184"/>
    <mergeCell ref="N185:Q185"/>
    <mergeCell ref="N186:Q186"/>
    <mergeCell ref="N187:Q187"/>
    <mergeCell ref="N188:Q188"/>
    <mergeCell ref="N182:Q182"/>
    <mergeCell ref="F180:I180"/>
    <mergeCell ref="F181:I181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L180:M180"/>
    <mergeCell ref="L181:M181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N189:Q189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N203:Q203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N204:Q204"/>
    <mergeCell ref="N205:Q205"/>
    <mergeCell ref="N206:Q206"/>
    <mergeCell ref="N207:Q207"/>
    <mergeCell ref="N208:Q208"/>
    <mergeCell ref="N209:Q209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N156:Q156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57:Q157"/>
    <mergeCell ref="N158:Q158"/>
  </mergeCells>
  <hyperlinks>
    <hyperlink ref="F1:G1" location="C2" display="1) Krycí list rozpočtu"/>
    <hyperlink ref="H1:K1" location="C87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40"/>
  <sheetViews>
    <sheetView showGridLines="0" workbookViewId="0" topLeftCell="A1">
      <pane ySplit="1" topLeftCell="A167" activePane="bottomLeft" state="frozen"/>
      <selection pane="bottomLeft" activeCell="L139" sqref="L139:M13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108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134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1253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843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N98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ROUND((SUM(BE98:BE99)+SUM(BE118:BE139)),2)</f>
        <v>0</v>
      </c>
      <c r="I33" s="214"/>
      <c r="J33" s="214"/>
      <c r="K33" s="33"/>
      <c r="L33" s="33"/>
      <c r="M33" s="229">
        <f>ROUND(ROUND((SUM(BE98:BE99)+SUM(BE118:BE139)),2)*F33,2)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ROUND((SUM(BF98:BF99)+SUM(BF118:BF139)),2)</f>
        <v>0</v>
      </c>
      <c r="I34" s="214"/>
      <c r="J34" s="214"/>
      <c r="K34" s="33"/>
      <c r="L34" s="33"/>
      <c r="M34" s="229">
        <f>ROUND(ROUND((SUM(BF98:BF99)+SUM(BF118:BF139)),2)*F34,2)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ROUND((SUM(BG98:BG99)+SUM(BG118:BG139)),2)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ROUND((SUM(BH98:BH99)+SUM(BH118:BH139)),2)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ROUND((SUM(BI98:BI99)+SUM(BI118:BI139)),2)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134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VRN - Vedlejší a ostatní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Ing. Obrdlík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N118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N119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1254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N120</f>
        <v>0</v>
      </c>
      <c r="O91" s="164"/>
      <c r="P91" s="164"/>
      <c r="Q91" s="164"/>
      <c r="R91" s="124"/>
    </row>
    <row r="92" spans="2:18" s="7" customFormat="1" ht="24.9" customHeight="1">
      <c r="B92" s="118"/>
      <c r="C92" s="119"/>
      <c r="D92" s="120" t="s">
        <v>846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19">
        <f>N125</f>
        <v>0</v>
      </c>
      <c r="O92" s="224"/>
      <c r="P92" s="224"/>
      <c r="Q92" s="224"/>
      <c r="R92" s="121"/>
    </row>
    <row r="93" spans="2:18" s="8" customFormat="1" ht="19.95" customHeight="1">
      <c r="B93" s="122"/>
      <c r="C93" s="96"/>
      <c r="D93" s="123" t="s">
        <v>847</v>
      </c>
      <c r="E93" s="96"/>
      <c r="F93" s="96"/>
      <c r="G93" s="96"/>
      <c r="H93" s="96"/>
      <c r="I93" s="96"/>
      <c r="J93" s="96"/>
      <c r="K93" s="96"/>
      <c r="L93" s="96"/>
      <c r="M93" s="96"/>
      <c r="N93" s="163">
        <f>N126</f>
        <v>0</v>
      </c>
      <c r="O93" s="164"/>
      <c r="P93" s="164"/>
      <c r="Q93" s="164"/>
      <c r="R93" s="124"/>
    </row>
    <row r="94" spans="2:18" s="8" customFormat="1" ht="19.95" customHeight="1">
      <c r="B94" s="122"/>
      <c r="C94" s="96"/>
      <c r="D94" s="123" t="s">
        <v>1255</v>
      </c>
      <c r="E94" s="96"/>
      <c r="F94" s="96"/>
      <c r="G94" s="96"/>
      <c r="H94" s="96"/>
      <c r="I94" s="96"/>
      <c r="J94" s="96"/>
      <c r="K94" s="96"/>
      <c r="L94" s="96"/>
      <c r="M94" s="96"/>
      <c r="N94" s="163">
        <f>N130</f>
        <v>0</v>
      </c>
      <c r="O94" s="164"/>
      <c r="P94" s="164"/>
      <c r="Q94" s="164"/>
      <c r="R94" s="124"/>
    </row>
    <row r="95" spans="2:18" s="8" customFormat="1" ht="19.95" customHeight="1">
      <c r="B95" s="122"/>
      <c r="C95" s="96"/>
      <c r="D95" s="123" t="s">
        <v>848</v>
      </c>
      <c r="E95" s="96"/>
      <c r="F95" s="96"/>
      <c r="G95" s="96"/>
      <c r="H95" s="96"/>
      <c r="I95" s="96"/>
      <c r="J95" s="96"/>
      <c r="K95" s="96"/>
      <c r="L95" s="96"/>
      <c r="M95" s="96"/>
      <c r="N95" s="163">
        <f>N132</f>
        <v>0</v>
      </c>
      <c r="O95" s="164"/>
      <c r="P95" s="164"/>
      <c r="Q95" s="164"/>
      <c r="R95" s="124"/>
    </row>
    <row r="96" spans="2:18" s="8" customFormat="1" ht="19.95" customHeight="1">
      <c r="B96" s="122"/>
      <c r="C96" s="96"/>
      <c r="D96" s="123" t="s">
        <v>1256</v>
      </c>
      <c r="E96" s="96"/>
      <c r="F96" s="96"/>
      <c r="G96" s="96"/>
      <c r="H96" s="96"/>
      <c r="I96" s="96"/>
      <c r="J96" s="96"/>
      <c r="K96" s="96"/>
      <c r="L96" s="96"/>
      <c r="M96" s="96"/>
      <c r="N96" s="163">
        <f>N138</f>
        <v>0</v>
      </c>
      <c r="O96" s="164"/>
      <c r="P96" s="164"/>
      <c r="Q96" s="164"/>
      <c r="R96" s="124"/>
    </row>
    <row r="97" spans="2:18" s="1" customFormat="1" ht="21.75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21" s="1" customFormat="1" ht="29.25" customHeight="1">
      <c r="B98" s="32"/>
      <c r="C98" s="117" t="s">
        <v>158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25">
        <v>0</v>
      </c>
      <c r="O98" s="226"/>
      <c r="P98" s="226"/>
      <c r="Q98" s="226"/>
      <c r="R98" s="34"/>
      <c r="T98" s="125"/>
      <c r="U98" s="126" t="s">
        <v>42</v>
      </c>
    </row>
    <row r="99" spans="2:18" s="1" customFormat="1" ht="18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18" s="1" customFormat="1" ht="29.25" customHeight="1">
      <c r="B100" s="32"/>
      <c r="C100" s="108" t="s">
        <v>126</v>
      </c>
      <c r="D100" s="109"/>
      <c r="E100" s="109"/>
      <c r="F100" s="109"/>
      <c r="G100" s="109"/>
      <c r="H100" s="109"/>
      <c r="I100" s="109"/>
      <c r="J100" s="109"/>
      <c r="K100" s="109"/>
      <c r="L100" s="169">
        <f>ROUND(SUM(N89+N98),2)</f>
        <v>0</v>
      </c>
      <c r="M100" s="169"/>
      <c r="N100" s="169"/>
      <c r="O100" s="169"/>
      <c r="P100" s="169"/>
      <c r="Q100" s="169"/>
      <c r="R100" s="34"/>
    </row>
    <row r="101" spans="2:18" s="1" customFormat="1" ht="6.9" customHeight="1"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8"/>
    </row>
    <row r="105" spans="2:18" s="1" customFormat="1" ht="6.9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</row>
    <row r="106" spans="2:18" s="1" customFormat="1" ht="36.9" customHeight="1">
      <c r="B106" s="32"/>
      <c r="C106" s="180" t="s">
        <v>159</v>
      </c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34"/>
    </row>
    <row r="107" spans="2:18" s="1" customFormat="1" ht="6.9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18" s="1" customFormat="1" ht="30" customHeight="1">
      <c r="B108" s="32"/>
      <c r="C108" s="29" t="s">
        <v>17</v>
      </c>
      <c r="D108" s="33"/>
      <c r="E108" s="33"/>
      <c r="F108" s="212" t="str">
        <f>F6</f>
        <v>Smíšená stezka a chodníky - etapa II - Chodníky a nástupiště</v>
      </c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33"/>
      <c r="R108" s="34"/>
    </row>
    <row r="109" spans="2:18" ht="30" customHeight="1">
      <c r="B109" s="23"/>
      <c r="C109" s="29" t="s">
        <v>133</v>
      </c>
      <c r="D109" s="25"/>
      <c r="E109" s="25"/>
      <c r="F109" s="212" t="s">
        <v>134</v>
      </c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25"/>
      <c r="R109" s="24"/>
    </row>
    <row r="110" spans="2:18" s="1" customFormat="1" ht="36.9" customHeight="1">
      <c r="B110" s="32"/>
      <c r="C110" s="66" t="s">
        <v>135</v>
      </c>
      <c r="D110" s="33"/>
      <c r="E110" s="33"/>
      <c r="F110" s="182" t="str">
        <f>F8</f>
        <v>VRN - Vedlejší a ostatní náklady</v>
      </c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33"/>
      <c r="R110" s="34"/>
    </row>
    <row r="111" spans="2:18" s="1" customFormat="1" ht="6.9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18" customHeight="1">
      <c r="B112" s="32"/>
      <c r="C112" s="29" t="s">
        <v>21</v>
      </c>
      <c r="D112" s="33"/>
      <c r="E112" s="33"/>
      <c r="F112" s="27" t="str">
        <f>F10</f>
        <v>Lomnice</v>
      </c>
      <c r="G112" s="33"/>
      <c r="H112" s="33"/>
      <c r="I112" s="33"/>
      <c r="J112" s="33"/>
      <c r="K112" s="29" t="s">
        <v>23</v>
      </c>
      <c r="L112" s="33"/>
      <c r="M112" s="215" t="str">
        <f>IF(O10="","",O10)</f>
        <v>1. 7. 2018</v>
      </c>
      <c r="N112" s="215"/>
      <c r="O112" s="215"/>
      <c r="P112" s="215"/>
      <c r="Q112" s="33"/>
      <c r="R112" s="34"/>
    </row>
    <row r="113" spans="2:18" s="1" customFormat="1" ht="6.9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13.2">
      <c r="B114" s="32"/>
      <c r="C114" s="29" t="s">
        <v>25</v>
      </c>
      <c r="D114" s="33"/>
      <c r="E114" s="33"/>
      <c r="F114" s="27" t="str">
        <f>E13</f>
        <v>obec Lomnice</v>
      </c>
      <c r="G114" s="33"/>
      <c r="H114" s="33"/>
      <c r="I114" s="33"/>
      <c r="J114" s="33"/>
      <c r="K114" s="29" t="s">
        <v>31</v>
      </c>
      <c r="L114" s="33"/>
      <c r="M114" s="198" t="str">
        <f>E19</f>
        <v>ATELIS - ateliér liniových staveb</v>
      </c>
      <c r="N114" s="198"/>
      <c r="O114" s="198"/>
      <c r="P114" s="198"/>
      <c r="Q114" s="198"/>
      <c r="R114" s="34"/>
    </row>
    <row r="115" spans="2:18" s="1" customFormat="1" ht="14.4" customHeight="1">
      <c r="B115" s="32"/>
      <c r="C115" s="29" t="s">
        <v>29</v>
      </c>
      <c r="D115" s="33"/>
      <c r="E115" s="33"/>
      <c r="F115" s="27" t="str">
        <f>IF(E16="","",E16)</f>
        <v xml:space="preserve"> </v>
      </c>
      <c r="G115" s="33"/>
      <c r="H115" s="33"/>
      <c r="I115" s="33"/>
      <c r="J115" s="33"/>
      <c r="K115" s="29" t="s">
        <v>36</v>
      </c>
      <c r="L115" s="33"/>
      <c r="M115" s="198" t="str">
        <f>E22</f>
        <v>Ing. Obrdlík</v>
      </c>
      <c r="N115" s="198"/>
      <c r="O115" s="198"/>
      <c r="P115" s="198"/>
      <c r="Q115" s="198"/>
      <c r="R115" s="34"/>
    </row>
    <row r="116" spans="2:18" s="1" customFormat="1" ht="10.3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27" s="9" customFormat="1" ht="29.25" customHeight="1">
      <c r="B117" s="127"/>
      <c r="C117" s="128" t="s">
        <v>160</v>
      </c>
      <c r="D117" s="129" t="s">
        <v>161</v>
      </c>
      <c r="E117" s="129" t="s">
        <v>60</v>
      </c>
      <c r="F117" s="222" t="s">
        <v>162</v>
      </c>
      <c r="G117" s="222"/>
      <c r="H117" s="222"/>
      <c r="I117" s="222"/>
      <c r="J117" s="129" t="s">
        <v>163</v>
      </c>
      <c r="K117" s="129" t="s">
        <v>164</v>
      </c>
      <c r="L117" s="222" t="s">
        <v>165</v>
      </c>
      <c r="M117" s="222"/>
      <c r="N117" s="222" t="s">
        <v>141</v>
      </c>
      <c r="O117" s="222"/>
      <c r="P117" s="222"/>
      <c r="Q117" s="223"/>
      <c r="R117" s="130"/>
      <c r="T117" s="73" t="s">
        <v>166</v>
      </c>
      <c r="U117" s="74" t="s">
        <v>42</v>
      </c>
      <c r="V117" s="74" t="s">
        <v>167</v>
      </c>
      <c r="W117" s="74" t="s">
        <v>168</v>
      </c>
      <c r="X117" s="74" t="s">
        <v>169</v>
      </c>
      <c r="Y117" s="74" t="s">
        <v>170</v>
      </c>
      <c r="Z117" s="74" t="s">
        <v>171</v>
      </c>
      <c r="AA117" s="75" t="s">
        <v>172</v>
      </c>
    </row>
    <row r="118" spans="2:63" s="1" customFormat="1" ht="29.25" customHeight="1">
      <c r="B118" s="32"/>
      <c r="C118" s="77" t="s">
        <v>137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216">
        <f>BK118</f>
        <v>0</v>
      </c>
      <c r="O118" s="217"/>
      <c r="P118" s="217"/>
      <c r="Q118" s="217"/>
      <c r="R118" s="34"/>
      <c r="T118" s="76"/>
      <c r="U118" s="48"/>
      <c r="V118" s="48"/>
      <c r="W118" s="131">
        <f>W119+W125</f>
        <v>0</v>
      </c>
      <c r="X118" s="48"/>
      <c r="Y118" s="131">
        <f>Y119+Y125</f>
        <v>0</v>
      </c>
      <c r="Z118" s="48"/>
      <c r="AA118" s="132">
        <f>AA119+AA125</f>
        <v>0</v>
      </c>
      <c r="AT118" s="19" t="s">
        <v>77</v>
      </c>
      <c r="AU118" s="19" t="s">
        <v>143</v>
      </c>
      <c r="BK118" s="133">
        <f>BK119+BK125</f>
        <v>0</v>
      </c>
    </row>
    <row r="119" spans="2:63" s="10" customFormat="1" ht="37.35" customHeight="1">
      <c r="B119" s="134"/>
      <c r="C119" s="135"/>
      <c r="D119" s="136" t="s">
        <v>144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18">
        <f>BK119</f>
        <v>0</v>
      </c>
      <c r="O119" s="219"/>
      <c r="P119" s="219"/>
      <c r="Q119" s="219"/>
      <c r="R119" s="137"/>
      <c r="T119" s="138"/>
      <c r="U119" s="135"/>
      <c r="V119" s="135"/>
      <c r="W119" s="139">
        <f>W120</f>
        <v>0</v>
      </c>
      <c r="X119" s="135"/>
      <c r="Y119" s="139">
        <f>Y120</f>
        <v>0</v>
      </c>
      <c r="Z119" s="135"/>
      <c r="AA119" s="140">
        <f>AA120</f>
        <v>0</v>
      </c>
      <c r="AR119" s="141" t="s">
        <v>190</v>
      </c>
      <c r="AT119" s="142" t="s">
        <v>77</v>
      </c>
      <c r="AU119" s="142" t="s">
        <v>78</v>
      </c>
      <c r="AY119" s="141" t="s">
        <v>173</v>
      </c>
      <c r="BK119" s="143">
        <f>BK120</f>
        <v>0</v>
      </c>
    </row>
    <row r="120" spans="2:63" s="10" customFormat="1" ht="19.95" customHeight="1">
      <c r="B120" s="134"/>
      <c r="C120" s="135"/>
      <c r="D120" s="144" t="s">
        <v>1254</v>
      </c>
      <c r="E120" s="144"/>
      <c r="F120" s="144"/>
      <c r="G120" s="144"/>
      <c r="H120" s="144"/>
      <c r="I120" s="144"/>
      <c r="J120" s="144"/>
      <c r="K120" s="144"/>
      <c r="L120" s="144"/>
      <c r="M120" s="144"/>
      <c r="N120" s="220">
        <f>BK120</f>
        <v>0</v>
      </c>
      <c r="O120" s="221"/>
      <c r="P120" s="221"/>
      <c r="Q120" s="221"/>
      <c r="R120" s="137"/>
      <c r="T120" s="138"/>
      <c r="U120" s="135"/>
      <c r="V120" s="135"/>
      <c r="W120" s="139">
        <f>SUM(W121:W124)</f>
        <v>0</v>
      </c>
      <c r="X120" s="135"/>
      <c r="Y120" s="139">
        <f>SUM(Y121:Y124)</f>
        <v>0</v>
      </c>
      <c r="Z120" s="135"/>
      <c r="AA120" s="140">
        <f>SUM(AA121:AA124)</f>
        <v>0</v>
      </c>
      <c r="AR120" s="141" t="s">
        <v>190</v>
      </c>
      <c r="AT120" s="142" t="s">
        <v>77</v>
      </c>
      <c r="AU120" s="142" t="s">
        <v>83</v>
      </c>
      <c r="AY120" s="141" t="s">
        <v>173</v>
      </c>
      <c r="BK120" s="143">
        <f>SUM(BK121:BK124)</f>
        <v>0</v>
      </c>
    </row>
    <row r="121" spans="2:65" s="1" customFormat="1" ht="16.5" customHeight="1">
      <c r="B121" s="145"/>
      <c r="C121" s="146" t="s">
        <v>83</v>
      </c>
      <c r="D121" s="146" t="s">
        <v>174</v>
      </c>
      <c r="E121" s="147" t="s">
        <v>1257</v>
      </c>
      <c r="F121" s="209" t="s">
        <v>1258</v>
      </c>
      <c r="G121" s="209"/>
      <c r="H121" s="209"/>
      <c r="I121" s="209"/>
      <c r="J121" s="148" t="s">
        <v>1259</v>
      </c>
      <c r="K121" s="149">
        <v>1</v>
      </c>
      <c r="L121" s="203"/>
      <c r="M121" s="203"/>
      <c r="N121" s="203">
        <f>ROUND(L121*K121,2)</f>
        <v>0</v>
      </c>
      <c r="O121" s="203"/>
      <c r="P121" s="203"/>
      <c r="Q121" s="203"/>
      <c r="R121" s="150"/>
      <c r="T121" s="151" t="s">
        <v>5</v>
      </c>
      <c r="U121" s="41" t="s">
        <v>43</v>
      </c>
      <c r="V121" s="152">
        <v>0</v>
      </c>
      <c r="W121" s="152">
        <f>V121*K121</f>
        <v>0</v>
      </c>
      <c r="X121" s="152">
        <v>0</v>
      </c>
      <c r="Y121" s="152">
        <f>X121*K121</f>
        <v>0</v>
      </c>
      <c r="Z121" s="152">
        <v>0</v>
      </c>
      <c r="AA121" s="153">
        <f>Z121*K121</f>
        <v>0</v>
      </c>
      <c r="AR121" s="19" t="s">
        <v>1240</v>
      </c>
      <c r="AT121" s="19" t="s">
        <v>174</v>
      </c>
      <c r="AU121" s="19" t="s">
        <v>89</v>
      </c>
      <c r="AY121" s="19" t="s">
        <v>173</v>
      </c>
      <c r="BE121" s="154">
        <f>IF(U121="základní",N121,0)</f>
        <v>0</v>
      </c>
      <c r="BF121" s="154">
        <f>IF(U121="snížená",N121,0)</f>
        <v>0</v>
      </c>
      <c r="BG121" s="154">
        <f>IF(U121="zákl. přenesená",N121,0)</f>
        <v>0</v>
      </c>
      <c r="BH121" s="154">
        <f>IF(U121="sníž. přenesená",N121,0)</f>
        <v>0</v>
      </c>
      <c r="BI121" s="154">
        <f>IF(U121="nulová",N121,0)</f>
        <v>0</v>
      </c>
      <c r="BJ121" s="19" t="s">
        <v>83</v>
      </c>
      <c r="BK121" s="154">
        <f>ROUND(L121*K121,2)</f>
        <v>0</v>
      </c>
      <c r="BL121" s="19" t="s">
        <v>1240</v>
      </c>
      <c r="BM121" s="19" t="s">
        <v>1260</v>
      </c>
    </row>
    <row r="122" spans="2:65" s="1" customFormat="1" ht="16.5" customHeight="1">
      <c r="B122" s="145"/>
      <c r="C122" s="146" t="s">
        <v>89</v>
      </c>
      <c r="D122" s="146" t="s">
        <v>174</v>
      </c>
      <c r="E122" s="147" t="s">
        <v>1261</v>
      </c>
      <c r="F122" s="209" t="s">
        <v>1262</v>
      </c>
      <c r="G122" s="209"/>
      <c r="H122" s="209"/>
      <c r="I122" s="209"/>
      <c r="J122" s="148" t="s">
        <v>1259</v>
      </c>
      <c r="K122" s="149">
        <v>1</v>
      </c>
      <c r="L122" s="203"/>
      <c r="M122" s="203"/>
      <c r="N122" s="203">
        <f>ROUND(L122*K122,2)</f>
        <v>0</v>
      </c>
      <c r="O122" s="203"/>
      <c r="P122" s="203"/>
      <c r="Q122" s="203"/>
      <c r="R122" s="150"/>
      <c r="T122" s="151" t="s">
        <v>5</v>
      </c>
      <c r="U122" s="41" t="s">
        <v>43</v>
      </c>
      <c r="V122" s="152">
        <v>0</v>
      </c>
      <c r="W122" s="152">
        <f>V122*K122</f>
        <v>0</v>
      </c>
      <c r="X122" s="152">
        <v>0</v>
      </c>
      <c r="Y122" s="152">
        <f>X122*K122</f>
        <v>0</v>
      </c>
      <c r="Z122" s="152">
        <v>0</v>
      </c>
      <c r="AA122" s="153">
        <f>Z122*K122</f>
        <v>0</v>
      </c>
      <c r="AR122" s="19" t="s">
        <v>1240</v>
      </c>
      <c r="AT122" s="19" t="s">
        <v>174</v>
      </c>
      <c r="AU122" s="19" t="s">
        <v>89</v>
      </c>
      <c r="AY122" s="19" t="s">
        <v>173</v>
      </c>
      <c r="BE122" s="154">
        <f>IF(U122="základní",N122,0)</f>
        <v>0</v>
      </c>
      <c r="BF122" s="154">
        <f>IF(U122="snížená",N122,0)</f>
        <v>0</v>
      </c>
      <c r="BG122" s="154">
        <f>IF(U122="zákl. přenesená",N122,0)</f>
        <v>0</v>
      </c>
      <c r="BH122" s="154">
        <f>IF(U122="sníž. přenesená",N122,0)</f>
        <v>0</v>
      </c>
      <c r="BI122" s="154">
        <f>IF(U122="nulová",N122,0)</f>
        <v>0</v>
      </c>
      <c r="BJ122" s="19" t="s">
        <v>83</v>
      </c>
      <c r="BK122" s="154">
        <f>ROUND(L122*K122,2)</f>
        <v>0</v>
      </c>
      <c r="BL122" s="19" t="s">
        <v>1240</v>
      </c>
      <c r="BM122" s="19" t="s">
        <v>1263</v>
      </c>
    </row>
    <row r="123" spans="2:65" s="1" customFormat="1" ht="16.5" customHeight="1">
      <c r="B123" s="145"/>
      <c r="C123" s="146" t="s">
        <v>183</v>
      </c>
      <c r="D123" s="146" t="s">
        <v>174</v>
      </c>
      <c r="E123" s="147" t="s">
        <v>1264</v>
      </c>
      <c r="F123" s="209" t="s">
        <v>1265</v>
      </c>
      <c r="G123" s="209"/>
      <c r="H123" s="209"/>
      <c r="I123" s="209"/>
      <c r="J123" s="148" t="s">
        <v>1259</v>
      </c>
      <c r="K123" s="149">
        <v>1</v>
      </c>
      <c r="L123" s="203"/>
      <c r="M123" s="203"/>
      <c r="N123" s="203">
        <f>ROUND(L123*K123,2)</f>
        <v>0</v>
      </c>
      <c r="O123" s="203"/>
      <c r="P123" s="203"/>
      <c r="Q123" s="203"/>
      <c r="R123" s="150"/>
      <c r="T123" s="151" t="s">
        <v>5</v>
      </c>
      <c r="U123" s="41" t="s">
        <v>43</v>
      </c>
      <c r="V123" s="152">
        <v>0</v>
      </c>
      <c r="W123" s="152">
        <f>V123*K123</f>
        <v>0</v>
      </c>
      <c r="X123" s="152">
        <v>0</v>
      </c>
      <c r="Y123" s="152">
        <f>X123*K123</f>
        <v>0</v>
      </c>
      <c r="Z123" s="152">
        <v>0</v>
      </c>
      <c r="AA123" s="153">
        <f>Z123*K123</f>
        <v>0</v>
      </c>
      <c r="AR123" s="19" t="s">
        <v>1240</v>
      </c>
      <c r="AT123" s="19" t="s">
        <v>174</v>
      </c>
      <c r="AU123" s="19" t="s">
        <v>89</v>
      </c>
      <c r="AY123" s="19" t="s">
        <v>173</v>
      </c>
      <c r="BE123" s="154">
        <f>IF(U123="základní",N123,0)</f>
        <v>0</v>
      </c>
      <c r="BF123" s="154">
        <f>IF(U123="snížená",N123,0)</f>
        <v>0</v>
      </c>
      <c r="BG123" s="154">
        <f>IF(U123="zákl. přenesená",N123,0)</f>
        <v>0</v>
      </c>
      <c r="BH123" s="154">
        <f>IF(U123="sníž. přenesená",N123,0)</f>
        <v>0</v>
      </c>
      <c r="BI123" s="154">
        <f>IF(U123="nulová",N123,0)</f>
        <v>0</v>
      </c>
      <c r="BJ123" s="19" t="s">
        <v>83</v>
      </c>
      <c r="BK123" s="154">
        <f>ROUND(L123*K123,2)</f>
        <v>0</v>
      </c>
      <c r="BL123" s="19" t="s">
        <v>1240</v>
      </c>
      <c r="BM123" s="19" t="s">
        <v>1266</v>
      </c>
    </row>
    <row r="124" spans="2:65" s="1" customFormat="1" ht="16.5" customHeight="1">
      <c r="B124" s="145"/>
      <c r="C124" s="146" t="s">
        <v>178</v>
      </c>
      <c r="D124" s="146" t="s">
        <v>174</v>
      </c>
      <c r="E124" s="147" t="s">
        <v>1238</v>
      </c>
      <c r="F124" s="209" t="s">
        <v>1239</v>
      </c>
      <c r="G124" s="209"/>
      <c r="H124" s="209"/>
      <c r="I124" s="209"/>
      <c r="J124" s="148" t="s">
        <v>1259</v>
      </c>
      <c r="K124" s="149">
        <v>1</v>
      </c>
      <c r="L124" s="203"/>
      <c r="M124" s="203"/>
      <c r="N124" s="203">
        <f>ROUND(L124*K124,2)</f>
        <v>0</v>
      </c>
      <c r="O124" s="203"/>
      <c r="P124" s="203"/>
      <c r="Q124" s="203"/>
      <c r="R124" s="150"/>
      <c r="T124" s="151" t="s">
        <v>5</v>
      </c>
      <c r="U124" s="41" t="s">
        <v>43</v>
      </c>
      <c r="V124" s="152">
        <v>0</v>
      </c>
      <c r="W124" s="152">
        <f>V124*K124</f>
        <v>0</v>
      </c>
      <c r="X124" s="152">
        <v>0</v>
      </c>
      <c r="Y124" s="152">
        <f>X124*K124</f>
        <v>0</v>
      </c>
      <c r="Z124" s="152">
        <v>0</v>
      </c>
      <c r="AA124" s="153">
        <f>Z124*K124</f>
        <v>0</v>
      </c>
      <c r="AR124" s="19" t="s">
        <v>1240</v>
      </c>
      <c r="AT124" s="19" t="s">
        <v>174</v>
      </c>
      <c r="AU124" s="19" t="s">
        <v>89</v>
      </c>
      <c r="AY124" s="19" t="s">
        <v>173</v>
      </c>
      <c r="BE124" s="154">
        <f>IF(U124="základní",N124,0)</f>
        <v>0</v>
      </c>
      <c r="BF124" s="154">
        <f>IF(U124="snížená",N124,0)</f>
        <v>0</v>
      </c>
      <c r="BG124" s="154">
        <f>IF(U124="zákl. přenesená",N124,0)</f>
        <v>0</v>
      </c>
      <c r="BH124" s="154">
        <f>IF(U124="sníž. přenesená",N124,0)</f>
        <v>0</v>
      </c>
      <c r="BI124" s="154">
        <f>IF(U124="nulová",N124,0)</f>
        <v>0</v>
      </c>
      <c r="BJ124" s="19" t="s">
        <v>83</v>
      </c>
      <c r="BK124" s="154">
        <f>ROUND(L124*K124,2)</f>
        <v>0</v>
      </c>
      <c r="BL124" s="19" t="s">
        <v>1240</v>
      </c>
      <c r="BM124" s="19" t="s">
        <v>1267</v>
      </c>
    </row>
    <row r="125" spans="2:63" s="10" customFormat="1" ht="37.35" customHeight="1">
      <c r="B125" s="134"/>
      <c r="C125" s="135"/>
      <c r="D125" s="136" t="s">
        <v>846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06">
        <f>BK125</f>
        <v>0</v>
      </c>
      <c r="O125" s="207"/>
      <c r="P125" s="207"/>
      <c r="Q125" s="207"/>
      <c r="R125" s="137"/>
      <c r="T125" s="138"/>
      <c r="U125" s="135"/>
      <c r="V125" s="135"/>
      <c r="W125" s="139">
        <f>W126+W130+W132+W138</f>
        <v>0</v>
      </c>
      <c r="X125" s="135"/>
      <c r="Y125" s="139">
        <f>Y126+Y130+Y132+Y138</f>
        <v>0</v>
      </c>
      <c r="Z125" s="135"/>
      <c r="AA125" s="140">
        <f>AA126+AA130+AA132+AA138</f>
        <v>0</v>
      </c>
      <c r="AR125" s="141" t="s">
        <v>190</v>
      </c>
      <c r="AT125" s="142" t="s">
        <v>77</v>
      </c>
      <c r="AU125" s="142" t="s">
        <v>78</v>
      </c>
      <c r="AY125" s="141" t="s">
        <v>173</v>
      </c>
      <c r="BK125" s="143">
        <f>BK126+BK130+BK132+BK138</f>
        <v>0</v>
      </c>
    </row>
    <row r="126" spans="2:63" s="10" customFormat="1" ht="19.95" customHeight="1">
      <c r="B126" s="134"/>
      <c r="C126" s="135"/>
      <c r="D126" s="144" t="s">
        <v>847</v>
      </c>
      <c r="E126" s="144"/>
      <c r="F126" s="144"/>
      <c r="G126" s="144"/>
      <c r="H126" s="144"/>
      <c r="I126" s="144"/>
      <c r="J126" s="144"/>
      <c r="K126" s="144"/>
      <c r="L126" s="144"/>
      <c r="M126" s="144"/>
      <c r="N126" s="220">
        <f>BK126</f>
        <v>0</v>
      </c>
      <c r="O126" s="221"/>
      <c r="P126" s="221"/>
      <c r="Q126" s="221"/>
      <c r="R126" s="137"/>
      <c r="T126" s="138"/>
      <c r="U126" s="135"/>
      <c r="V126" s="135"/>
      <c r="W126" s="139">
        <f>SUM(W127:W129)</f>
        <v>0</v>
      </c>
      <c r="X126" s="135"/>
      <c r="Y126" s="139">
        <f>SUM(Y127:Y129)</f>
        <v>0</v>
      </c>
      <c r="Z126" s="135"/>
      <c r="AA126" s="140">
        <f>SUM(AA127:AA129)</f>
        <v>0</v>
      </c>
      <c r="AR126" s="141" t="s">
        <v>190</v>
      </c>
      <c r="AT126" s="142" t="s">
        <v>77</v>
      </c>
      <c r="AU126" s="142" t="s">
        <v>83</v>
      </c>
      <c r="AY126" s="141" t="s">
        <v>173</v>
      </c>
      <c r="BK126" s="143">
        <f>SUM(BK127:BK129)</f>
        <v>0</v>
      </c>
    </row>
    <row r="127" spans="2:65" s="1" customFormat="1" ht="25.5" customHeight="1">
      <c r="B127" s="145"/>
      <c r="C127" s="146" t="s">
        <v>190</v>
      </c>
      <c r="D127" s="146" t="s">
        <v>174</v>
      </c>
      <c r="E127" s="147" t="s">
        <v>1268</v>
      </c>
      <c r="F127" s="209" t="s">
        <v>1269</v>
      </c>
      <c r="G127" s="209"/>
      <c r="H127" s="209"/>
      <c r="I127" s="209"/>
      <c r="J127" s="148" t="s">
        <v>1259</v>
      </c>
      <c r="K127" s="149">
        <v>1</v>
      </c>
      <c r="L127" s="203"/>
      <c r="M127" s="203"/>
      <c r="N127" s="203">
        <f>ROUND(L127*K127,2)</f>
        <v>0</v>
      </c>
      <c r="O127" s="203"/>
      <c r="P127" s="203"/>
      <c r="Q127" s="203"/>
      <c r="R127" s="150"/>
      <c r="T127" s="151" t="s">
        <v>5</v>
      </c>
      <c r="U127" s="41" t="s">
        <v>43</v>
      </c>
      <c r="V127" s="152">
        <v>0</v>
      </c>
      <c r="W127" s="152">
        <f>V127*K127</f>
        <v>0</v>
      </c>
      <c r="X127" s="152">
        <v>0</v>
      </c>
      <c r="Y127" s="152">
        <f>X127*K127</f>
        <v>0</v>
      </c>
      <c r="Z127" s="152">
        <v>0</v>
      </c>
      <c r="AA127" s="153">
        <f>Z127*K127</f>
        <v>0</v>
      </c>
      <c r="AR127" s="19" t="s">
        <v>1240</v>
      </c>
      <c r="AT127" s="19" t="s">
        <v>174</v>
      </c>
      <c r="AU127" s="19" t="s">
        <v>89</v>
      </c>
      <c r="AY127" s="19" t="s">
        <v>173</v>
      </c>
      <c r="BE127" s="154">
        <f>IF(U127="základní",N127,0)</f>
        <v>0</v>
      </c>
      <c r="BF127" s="154">
        <f>IF(U127="snížená",N127,0)</f>
        <v>0</v>
      </c>
      <c r="BG127" s="154">
        <f>IF(U127="zákl. přenesená",N127,0)</f>
        <v>0</v>
      </c>
      <c r="BH127" s="154">
        <f>IF(U127="sníž. přenesená",N127,0)</f>
        <v>0</v>
      </c>
      <c r="BI127" s="154">
        <f>IF(U127="nulová",N127,0)</f>
        <v>0</v>
      </c>
      <c r="BJ127" s="19" t="s">
        <v>83</v>
      </c>
      <c r="BK127" s="154">
        <f>ROUND(L127*K127,2)</f>
        <v>0</v>
      </c>
      <c r="BL127" s="19" t="s">
        <v>1240</v>
      </c>
      <c r="BM127" s="19" t="s">
        <v>1270</v>
      </c>
    </row>
    <row r="128" spans="2:65" s="1" customFormat="1" ht="16.5" customHeight="1">
      <c r="B128" s="145"/>
      <c r="C128" s="146" t="s">
        <v>194</v>
      </c>
      <c r="D128" s="146" t="s">
        <v>174</v>
      </c>
      <c r="E128" s="147" t="s">
        <v>1271</v>
      </c>
      <c r="F128" s="209" t="s">
        <v>1272</v>
      </c>
      <c r="G128" s="209"/>
      <c r="H128" s="209"/>
      <c r="I128" s="209"/>
      <c r="J128" s="148" t="s">
        <v>1259</v>
      </c>
      <c r="K128" s="149">
        <v>1</v>
      </c>
      <c r="L128" s="203"/>
      <c r="M128" s="203"/>
      <c r="N128" s="203">
        <f>ROUND(L128*K128,2)</f>
        <v>0</v>
      </c>
      <c r="O128" s="203"/>
      <c r="P128" s="203"/>
      <c r="Q128" s="203"/>
      <c r="R128" s="150"/>
      <c r="T128" s="151" t="s">
        <v>5</v>
      </c>
      <c r="U128" s="41" t="s">
        <v>43</v>
      </c>
      <c r="V128" s="152">
        <v>0</v>
      </c>
      <c r="W128" s="152">
        <f>V128*K128</f>
        <v>0</v>
      </c>
      <c r="X128" s="152">
        <v>0</v>
      </c>
      <c r="Y128" s="152">
        <f>X128*K128</f>
        <v>0</v>
      </c>
      <c r="Z128" s="152">
        <v>0</v>
      </c>
      <c r="AA128" s="153">
        <f>Z128*K128</f>
        <v>0</v>
      </c>
      <c r="AR128" s="19" t="s">
        <v>1240</v>
      </c>
      <c r="AT128" s="19" t="s">
        <v>174</v>
      </c>
      <c r="AU128" s="19" t="s">
        <v>89</v>
      </c>
      <c r="AY128" s="19" t="s">
        <v>173</v>
      </c>
      <c r="BE128" s="154">
        <f>IF(U128="základní",N128,0)</f>
        <v>0</v>
      </c>
      <c r="BF128" s="154">
        <f>IF(U128="snížená",N128,0)</f>
        <v>0</v>
      </c>
      <c r="BG128" s="154">
        <f>IF(U128="zákl. přenesená",N128,0)</f>
        <v>0</v>
      </c>
      <c r="BH128" s="154">
        <f>IF(U128="sníž. přenesená",N128,0)</f>
        <v>0</v>
      </c>
      <c r="BI128" s="154">
        <f>IF(U128="nulová",N128,0)</f>
        <v>0</v>
      </c>
      <c r="BJ128" s="19" t="s">
        <v>83</v>
      </c>
      <c r="BK128" s="154">
        <f>ROUND(L128*K128,2)</f>
        <v>0</v>
      </c>
      <c r="BL128" s="19" t="s">
        <v>1240</v>
      </c>
      <c r="BM128" s="19" t="s">
        <v>1273</v>
      </c>
    </row>
    <row r="129" spans="2:65" s="1" customFormat="1" ht="16.5" customHeight="1">
      <c r="B129" s="145"/>
      <c r="C129" s="146" t="s">
        <v>198</v>
      </c>
      <c r="D129" s="146" t="s">
        <v>174</v>
      </c>
      <c r="E129" s="147" t="s">
        <v>1250</v>
      </c>
      <c r="F129" s="209" t="s">
        <v>1251</v>
      </c>
      <c r="G129" s="209"/>
      <c r="H129" s="209"/>
      <c r="I129" s="209"/>
      <c r="J129" s="148" t="s">
        <v>1259</v>
      </c>
      <c r="K129" s="149">
        <v>1</v>
      </c>
      <c r="L129" s="203"/>
      <c r="M129" s="203"/>
      <c r="N129" s="203">
        <f>ROUND(L129*K129,2)</f>
        <v>0</v>
      </c>
      <c r="O129" s="203"/>
      <c r="P129" s="203"/>
      <c r="Q129" s="203"/>
      <c r="R129" s="150"/>
      <c r="T129" s="151" t="s">
        <v>5</v>
      </c>
      <c r="U129" s="41" t="s">
        <v>43</v>
      </c>
      <c r="V129" s="152">
        <v>0</v>
      </c>
      <c r="W129" s="152">
        <f>V129*K129</f>
        <v>0</v>
      </c>
      <c r="X129" s="152">
        <v>0</v>
      </c>
      <c r="Y129" s="152">
        <f>X129*K129</f>
        <v>0</v>
      </c>
      <c r="Z129" s="152">
        <v>0</v>
      </c>
      <c r="AA129" s="153">
        <f>Z129*K129</f>
        <v>0</v>
      </c>
      <c r="AR129" s="19" t="s">
        <v>1240</v>
      </c>
      <c r="AT129" s="19" t="s">
        <v>174</v>
      </c>
      <c r="AU129" s="19" t="s">
        <v>89</v>
      </c>
      <c r="AY129" s="19" t="s">
        <v>173</v>
      </c>
      <c r="BE129" s="154">
        <f>IF(U129="základní",N129,0)</f>
        <v>0</v>
      </c>
      <c r="BF129" s="154">
        <f>IF(U129="snížená",N129,0)</f>
        <v>0</v>
      </c>
      <c r="BG129" s="154">
        <f>IF(U129="zákl. přenesená",N129,0)</f>
        <v>0</v>
      </c>
      <c r="BH129" s="154">
        <f>IF(U129="sníž. přenesená",N129,0)</f>
        <v>0</v>
      </c>
      <c r="BI129" s="154">
        <f>IF(U129="nulová",N129,0)</f>
        <v>0</v>
      </c>
      <c r="BJ129" s="19" t="s">
        <v>83</v>
      </c>
      <c r="BK129" s="154">
        <f>ROUND(L129*K129,2)</f>
        <v>0</v>
      </c>
      <c r="BL129" s="19" t="s">
        <v>1240</v>
      </c>
      <c r="BM129" s="19" t="s">
        <v>1274</v>
      </c>
    </row>
    <row r="130" spans="2:63" s="10" customFormat="1" ht="29.85" customHeight="1">
      <c r="B130" s="134"/>
      <c r="C130" s="135"/>
      <c r="D130" s="144" t="s">
        <v>1255</v>
      </c>
      <c r="E130" s="144"/>
      <c r="F130" s="144"/>
      <c r="G130" s="144"/>
      <c r="H130" s="144"/>
      <c r="I130" s="144"/>
      <c r="J130" s="144"/>
      <c r="K130" s="144"/>
      <c r="L130" s="144"/>
      <c r="M130" s="144"/>
      <c r="N130" s="204">
        <f>BK130</f>
        <v>0</v>
      </c>
      <c r="O130" s="205"/>
      <c r="P130" s="205"/>
      <c r="Q130" s="205"/>
      <c r="R130" s="137"/>
      <c r="T130" s="138"/>
      <c r="U130" s="135"/>
      <c r="V130" s="135"/>
      <c r="W130" s="139">
        <f>W131</f>
        <v>0</v>
      </c>
      <c r="X130" s="135"/>
      <c r="Y130" s="139">
        <f>Y131</f>
        <v>0</v>
      </c>
      <c r="Z130" s="135"/>
      <c r="AA130" s="140">
        <f>AA131</f>
        <v>0</v>
      </c>
      <c r="AR130" s="141" t="s">
        <v>190</v>
      </c>
      <c r="AT130" s="142" t="s">
        <v>77</v>
      </c>
      <c r="AU130" s="142" t="s">
        <v>83</v>
      </c>
      <c r="AY130" s="141" t="s">
        <v>173</v>
      </c>
      <c r="BK130" s="143">
        <f>BK131</f>
        <v>0</v>
      </c>
    </row>
    <row r="131" spans="2:65" s="1" customFormat="1" ht="16.5" customHeight="1">
      <c r="B131" s="145"/>
      <c r="C131" s="146" t="s">
        <v>202</v>
      </c>
      <c r="D131" s="146" t="s">
        <v>174</v>
      </c>
      <c r="E131" s="147" t="s">
        <v>1275</v>
      </c>
      <c r="F131" s="209" t="s">
        <v>1276</v>
      </c>
      <c r="G131" s="209"/>
      <c r="H131" s="209"/>
      <c r="I131" s="209"/>
      <c r="J131" s="148" t="s">
        <v>1259</v>
      </c>
      <c r="K131" s="149">
        <v>1</v>
      </c>
      <c r="L131" s="203"/>
      <c r="M131" s="203"/>
      <c r="N131" s="203">
        <f>ROUND(L131*K131,2)</f>
        <v>0</v>
      </c>
      <c r="O131" s="203"/>
      <c r="P131" s="203"/>
      <c r="Q131" s="203"/>
      <c r="R131" s="150"/>
      <c r="T131" s="151" t="s">
        <v>5</v>
      </c>
      <c r="U131" s="41" t="s">
        <v>43</v>
      </c>
      <c r="V131" s="152">
        <v>0</v>
      </c>
      <c r="W131" s="152">
        <f>V131*K131</f>
        <v>0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9" t="s">
        <v>1240</v>
      </c>
      <c r="AT131" s="19" t="s">
        <v>174</v>
      </c>
      <c r="AU131" s="19" t="s">
        <v>89</v>
      </c>
      <c r="AY131" s="19" t="s">
        <v>173</v>
      </c>
      <c r="BE131" s="154">
        <f>IF(U131="základní",N131,0)</f>
        <v>0</v>
      </c>
      <c r="BF131" s="154">
        <f>IF(U131="snížená",N131,0)</f>
        <v>0</v>
      </c>
      <c r="BG131" s="154">
        <f>IF(U131="zákl. přenesená",N131,0)</f>
        <v>0</v>
      </c>
      <c r="BH131" s="154">
        <f>IF(U131="sníž. přenesená",N131,0)</f>
        <v>0</v>
      </c>
      <c r="BI131" s="154">
        <f>IF(U131="nulová",N131,0)</f>
        <v>0</v>
      </c>
      <c r="BJ131" s="19" t="s">
        <v>83</v>
      </c>
      <c r="BK131" s="154">
        <f>ROUND(L131*K131,2)</f>
        <v>0</v>
      </c>
      <c r="BL131" s="19" t="s">
        <v>1240</v>
      </c>
      <c r="BM131" s="19" t="s">
        <v>1277</v>
      </c>
    </row>
    <row r="132" spans="2:63" s="10" customFormat="1" ht="29.85" customHeight="1">
      <c r="B132" s="134"/>
      <c r="C132" s="135"/>
      <c r="D132" s="144" t="s">
        <v>848</v>
      </c>
      <c r="E132" s="144"/>
      <c r="F132" s="144"/>
      <c r="G132" s="144"/>
      <c r="H132" s="144"/>
      <c r="I132" s="144"/>
      <c r="J132" s="144"/>
      <c r="K132" s="144"/>
      <c r="L132" s="144"/>
      <c r="M132" s="144"/>
      <c r="N132" s="204">
        <f>BK132</f>
        <v>0</v>
      </c>
      <c r="O132" s="205"/>
      <c r="P132" s="205"/>
      <c r="Q132" s="205"/>
      <c r="R132" s="137"/>
      <c r="T132" s="138"/>
      <c r="U132" s="135"/>
      <c r="V132" s="135"/>
      <c r="W132" s="139">
        <f>SUM(W133:W137)</f>
        <v>0</v>
      </c>
      <c r="X132" s="135"/>
      <c r="Y132" s="139">
        <f>SUM(Y133:Y137)</f>
        <v>0</v>
      </c>
      <c r="Z132" s="135"/>
      <c r="AA132" s="140">
        <f>SUM(AA133:AA137)</f>
        <v>0</v>
      </c>
      <c r="AR132" s="141" t="s">
        <v>190</v>
      </c>
      <c r="AT132" s="142" t="s">
        <v>77</v>
      </c>
      <c r="AU132" s="142" t="s">
        <v>83</v>
      </c>
      <c r="AY132" s="141" t="s">
        <v>173</v>
      </c>
      <c r="BK132" s="143">
        <f>SUM(BK133:BK137)</f>
        <v>0</v>
      </c>
    </row>
    <row r="133" spans="2:65" s="1" customFormat="1" ht="16.5" customHeight="1">
      <c r="B133" s="145"/>
      <c r="C133" s="146" t="s">
        <v>206</v>
      </c>
      <c r="D133" s="146" t="s">
        <v>174</v>
      </c>
      <c r="E133" s="147" t="s">
        <v>1278</v>
      </c>
      <c r="F133" s="209" t="s">
        <v>1279</v>
      </c>
      <c r="G133" s="209"/>
      <c r="H133" s="209"/>
      <c r="I133" s="209"/>
      <c r="J133" s="148" t="s">
        <v>1259</v>
      </c>
      <c r="K133" s="149">
        <v>1</v>
      </c>
      <c r="L133" s="203"/>
      <c r="M133" s="203"/>
      <c r="N133" s="203">
        <f>ROUND(L133*K133,2)</f>
        <v>0</v>
      </c>
      <c r="O133" s="203"/>
      <c r="P133" s="203"/>
      <c r="Q133" s="203"/>
      <c r="R133" s="150"/>
      <c r="T133" s="151" t="s">
        <v>5</v>
      </c>
      <c r="U133" s="41" t="s">
        <v>43</v>
      </c>
      <c r="V133" s="152">
        <v>0</v>
      </c>
      <c r="W133" s="152">
        <f>V133*K133</f>
        <v>0</v>
      </c>
      <c r="X133" s="152">
        <v>0</v>
      </c>
      <c r="Y133" s="152">
        <f>X133*K133</f>
        <v>0</v>
      </c>
      <c r="Z133" s="152">
        <v>0</v>
      </c>
      <c r="AA133" s="153">
        <f>Z133*K133</f>
        <v>0</v>
      </c>
      <c r="AR133" s="19" t="s">
        <v>1240</v>
      </c>
      <c r="AT133" s="19" t="s">
        <v>174</v>
      </c>
      <c r="AU133" s="19" t="s">
        <v>89</v>
      </c>
      <c r="AY133" s="19" t="s">
        <v>173</v>
      </c>
      <c r="BE133" s="154">
        <f>IF(U133="základní",N133,0)</f>
        <v>0</v>
      </c>
      <c r="BF133" s="154">
        <f>IF(U133="snížená",N133,0)</f>
        <v>0</v>
      </c>
      <c r="BG133" s="154">
        <f>IF(U133="zákl. přenesená",N133,0)</f>
        <v>0</v>
      </c>
      <c r="BH133" s="154">
        <f>IF(U133="sníž. přenesená",N133,0)</f>
        <v>0</v>
      </c>
      <c r="BI133" s="154">
        <f>IF(U133="nulová",N133,0)</f>
        <v>0</v>
      </c>
      <c r="BJ133" s="19" t="s">
        <v>83</v>
      </c>
      <c r="BK133" s="154">
        <f>ROUND(L133*K133,2)</f>
        <v>0</v>
      </c>
      <c r="BL133" s="19" t="s">
        <v>1240</v>
      </c>
      <c r="BM133" s="19" t="s">
        <v>1280</v>
      </c>
    </row>
    <row r="134" spans="2:65" s="1" customFormat="1" ht="16.5" customHeight="1">
      <c r="B134" s="145"/>
      <c r="C134" s="146" t="s">
        <v>211</v>
      </c>
      <c r="D134" s="146" t="s">
        <v>174</v>
      </c>
      <c r="E134" s="147" t="s">
        <v>1281</v>
      </c>
      <c r="F134" s="209" t="s">
        <v>1282</v>
      </c>
      <c r="G134" s="209"/>
      <c r="H134" s="209"/>
      <c r="I134" s="209"/>
      <c r="J134" s="148" t="s">
        <v>1259</v>
      </c>
      <c r="K134" s="149">
        <v>1</v>
      </c>
      <c r="L134" s="203"/>
      <c r="M134" s="203"/>
      <c r="N134" s="203">
        <f>ROUND(L134*K134,2)</f>
        <v>0</v>
      </c>
      <c r="O134" s="203"/>
      <c r="P134" s="203"/>
      <c r="Q134" s="203"/>
      <c r="R134" s="150"/>
      <c r="T134" s="151" t="s">
        <v>5</v>
      </c>
      <c r="U134" s="41" t="s">
        <v>43</v>
      </c>
      <c r="V134" s="152">
        <v>0</v>
      </c>
      <c r="W134" s="152">
        <f>V134*K134</f>
        <v>0</v>
      </c>
      <c r="X134" s="152">
        <v>0</v>
      </c>
      <c r="Y134" s="152">
        <f>X134*K134</f>
        <v>0</v>
      </c>
      <c r="Z134" s="152">
        <v>0</v>
      </c>
      <c r="AA134" s="153">
        <f>Z134*K134</f>
        <v>0</v>
      </c>
      <c r="AR134" s="19" t="s">
        <v>1240</v>
      </c>
      <c r="AT134" s="19" t="s">
        <v>174</v>
      </c>
      <c r="AU134" s="19" t="s">
        <v>89</v>
      </c>
      <c r="AY134" s="19" t="s">
        <v>173</v>
      </c>
      <c r="BE134" s="154">
        <f>IF(U134="základní",N134,0)</f>
        <v>0</v>
      </c>
      <c r="BF134" s="154">
        <f>IF(U134="snížená",N134,0)</f>
        <v>0</v>
      </c>
      <c r="BG134" s="154">
        <f>IF(U134="zákl. přenesená",N134,0)</f>
        <v>0</v>
      </c>
      <c r="BH134" s="154">
        <f>IF(U134="sníž. přenesená",N134,0)</f>
        <v>0</v>
      </c>
      <c r="BI134" s="154">
        <f>IF(U134="nulová",N134,0)</f>
        <v>0</v>
      </c>
      <c r="BJ134" s="19" t="s">
        <v>83</v>
      </c>
      <c r="BK134" s="154">
        <f>ROUND(L134*K134,2)</f>
        <v>0</v>
      </c>
      <c r="BL134" s="19" t="s">
        <v>1240</v>
      </c>
      <c r="BM134" s="19" t="s">
        <v>1283</v>
      </c>
    </row>
    <row r="135" spans="2:65" s="1" customFormat="1" ht="16.5" customHeight="1">
      <c r="B135" s="145"/>
      <c r="C135" s="146" t="s">
        <v>216</v>
      </c>
      <c r="D135" s="146" t="s">
        <v>174</v>
      </c>
      <c r="E135" s="147" t="s">
        <v>1284</v>
      </c>
      <c r="F135" s="209" t="s">
        <v>1285</v>
      </c>
      <c r="G135" s="209"/>
      <c r="H135" s="209"/>
      <c r="I135" s="209"/>
      <c r="J135" s="148" t="s">
        <v>1259</v>
      </c>
      <c r="K135" s="149">
        <v>1</v>
      </c>
      <c r="L135" s="203"/>
      <c r="M135" s="203"/>
      <c r="N135" s="203">
        <f>ROUND(L135*K135,2)</f>
        <v>0</v>
      </c>
      <c r="O135" s="203"/>
      <c r="P135" s="203"/>
      <c r="Q135" s="203"/>
      <c r="R135" s="150"/>
      <c r="T135" s="151" t="s">
        <v>5</v>
      </c>
      <c r="U135" s="41" t="s">
        <v>43</v>
      </c>
      <c r="V135" s="152">
        <v>0</v>
      </c>
      <c r="W135" s="152">
        <f>V135*K135</f>
        <v>0</v>
      </c>
      <c r="X135" s="152">
        <v>0</v>
      </c>
      <c r="Y135" s="152">
        <f>X135*K135</f>
        <v>0</v>
      </c>
      <c r="Z135" s="152">
        <v>0</v>
      </c>
      <c r="AA135" s="153">
        <f>Z135*K135</f>
        <v>0</v>
      </c>
      <c r="AR135" s="19" t="s">
        <v>1240</v>
      </c>
      <c r="AT135" s="19" t="s">
        <v>174</v>
      </c>
      <c r="AU135" s="19" t="s">
        <v>89</v>
      </c>
      <c r="AY135" s="19" t="s">
        <v>173</v>
      </c>
      <c r="BE135" s="154">
        <f>IF(U135="základní",N135,0)</f>
        <v>0</v>
      </c>
      <c r="BF135" s="154">
        <f>IF(U135="snížená",N135,0)</f>
        <v>0</v>
      </c>
      <c r="BG135" s="154">
        <f>IF(U135="zákl. přenesená",N135,0)</f>
        <v>0</v>
      </c>
      <c r="BH135" s="154">
        <f>IF(U135="sníž. přenesená",N135,0)</f>
        <v>0</v>
      </c>
      <c r="BI135" s="154">
        <f>IF(U135="nulová",N135,0)</f>
        <v>0</v>
      </c>
      <c r="BJ135" s="19" t="s">
        <v>83</v>
      </c>
      <c r="BK135" s="154">
        <f>ROUND(L135*K135,2)</f>
        <v>0</v>
      </c>
      <c r="BL135" s="19" t="s">
        <v>1240</v>
      </c>
      <c r="BM135" s="19" t="s">
        <v>1286</v>
      </c>
    </row>
    <row r="136" spans="2:65" s="1" customFormat="1" ht="16.5" customHeight="1">
      <c r="B136" s="145"/>
      <c r="C136" s="146" t="s">
        <v>220</v>
      </c>
      <c r="D136" s="146" t="s">
        <v>174</v>
      </c>
      <c r="E136" s="147" t="s">
        <v>1287</v>
      </c>
      <c r="F136" s="209" t="s">
        <v>1288</v>
      </c>
      <c r="G136" s="209"/>
      <c r="H136" s="209"/>
      <c r="I136" s="209"/>
      <c r="J136" s="148" t="s">
        <v>1259</v>
      </c>
      <c r="K136" s="149">
        <v>1</v>
      </c>
      <c r="L136" s="203"/>
      <c r="M136" s="203"/>
      <c r="N136" s="203">
        <f>ROUND(L136*K136,2)</f>
        <v>0</v>
      </c>
      <c r="O136" s="203"/>
      <c r="P136" s="203"/>
      <c r="Q136" s="203"/>
      <c r="R136" s="150"/>
      <c r="T136" s="151" t="s">
        <v>5</v>
      </c>
      <c r="U136" s="41" t="s">
        <v>43</v>
      </c>
      <c r="V136" s="152">
        <v>0</v>
      </c>
      <c r="W136" s="152">
        <f>V136*K136</f>
        <v>0</v>
      </c>
      <c r="X136" s="152">
        <v>0</v>
      </c>
      <c r="Y136" s="152">
        <f>X136*K136</f>
        <v>0</v>
      </c>
      <c r="Z136" s="152">
        <v>0</v>
      </c>
      <c r="AA136" s="153">
        <f>Z136*K136</f>
        <v>0</v>
      </c>
      <c r="AR136" s="19" t="s">
        <v>1240</v>
      </c>
      <c r="AT136" s="19" t="s">
        <v>174</v>
      </c>
      <c r="AU136" s="19" t="s">
        <v>89</v>
      </c>
      <c r="AY136" s="19" t="s">
        <v>173</v>
      </c>
      <c r="BE136" s="154">
        <f>IF(U136="základní",N136,0)</f>
        <v>0</v>
      </c>
      <c r="BF136" s="154">
        <f>IF(U136="snížená",N136,0)</f>
        <v>0</v>
      </c>
      <c r="BG136" s="154">
        <f>IF(U136="zákl. přenesená",N136,0)</f>
        <v>0</v>
      </c>
      <c r="BH136" s="154">
        <f>IF(U136="sníž. přenesená",N136,0)</f>
        <v>0</v>
      </c>
      <c r="BI136" s="154">
        <f>IF(U136="nulová",N136,0)</f>
        <v>0</v>
      </c>
      <c r="BJ136" s="19" t="s">
        <v>83</v>
      </c>
      <c r="BK136" s="154">
        <f>ROUND(L136*K136,2)</f>
        <v>0</v>
      </c>
      <c r="BL136" s="19" t="s">
        <v>1240</v>
      </c>
      <c r="BM136" s="19" t="s">
        <v>1289</v>
      </c>
    </row>
    <row r="137" spans="2:65" s="1" customFormat="1" ht="16.5" customHeight="1">
      <c r="B137" s="145"/>
      <c r="C137" s="146" t="s">
        <v>87</v>
      </c>
      <c r="D137" s="146" t="s">
        <v>174</v>
      </c>
      <c r="E137" s="147" t="s">
        <v>1290</v>
      </c>
      <c r="F137" s="209" t="s">
        <v>1291</v>
      </c>
      <c r="G137" s="209"/>
      <c r="H137" s="209"/>
      <c r="I137" s="209"/>
      <c r="J137" s="148" t="s">
        <v>1259</v>
      </c>
      <c r="K137" s="149">
        <v>1</v>
      </c>
      <c r="L137" s="203"/>
      <c r="M137" s="203"/>
      <c r="N137" s="203">
        <f>ROUND(L137*K137,2)</f>
        <v>0</v>
      </c>
      <c r="O137" s="203"/>
      <c r="P137" s="203"/>
      <c r="Q137" s="203"/>
      <c r="R137" s="150"/>
      <c r="T137" s="151" t="s">
        <v>5</v>
      </c>
      <c r="U137" s="41" t="s">
        <v>43</v>
      </c>
      <c r="V137" s="152">
        <v>0</v>
      </c>
      <c r="W137" s="152">
        <f>V137*K137</f>
        <v>0</v>
      </c>
      <c r="X137" s="152">
        <v>0</v>
      </c>
      <c r="Y137" s="152">
        <f>X137*K137</f>
        <v>0</v>
      </c>
      <c r="Z137" s="152">
        <v>0</v>
      </c>
      <c r="AA137" s="153">
        <f>Z137*K137</f>
        <v>0</v>
      </c>
      <c r="AR137" s="19" t="s">
        <v>1240</v>
      </c>
      <c r="AT137" s="19" t="s">
        <v>174</v>
      </c>
      <c r="AU137" s="19" t="s">
        <v>89</v>
      </c>
      <c r="AY137" s="19" t="s">
        <v>173</v>
      </c>
      <c r="BE137" s="154">
        <f>IF(U137="základní",N137,0)</f>
        <v>0</v>
      </c>
      <c r="BF137" s="154">
        <f>IF(U137="snížená",N137,0)</f>
        <v>0</v>
      </c>
      <c r="BG137" s="154">
        <f>IF(U137="zákl. přenesená",N137,0)</f>
        <v>0</v>
      </c>
      <c r="BH137" s="154">
        <f>IF(U137="sníž. přenesená",N137,0)</f>
        <v>0</v>
      </c>
      <c r="BI137" s="154">
        <f>IF(U137="nulová",N137,0)</f>
        <v>0</v>
      </c>
      <c r="BJ137" s="19" t="s">
        <v>83</v>
      </c>
      <c r="BK137" s="154">
        <f>ROUND(L137*K137,2)</f>
        <v>0</v>
      </c>
      <c r="BL137" s="19" t="s">
        <v>1240</v>
      </c>
      <c r="BM137" s="19" t="s">
        <v>1292</v>
      </c>
    </row>
    <row r="138" spans="2:63" s="10" customFormat="1" ht="29.85" customHeight="1">
      <c r="B138" s="134"/>
      <c r="C138" s="135"/>
      <c r="D138" s="144" t="s">
        <v>1256</v>
      </c>
      <c r="E138" s="144"/>
      <c r="F138" s="144"/>
      <c r="G138" s="144"/>
      <c r="H138" s="144"/>
      <c r="I138" s="144"/>
      <c r="J138" s="144"/>
      <c r="K138" s="144"/>
      <c r="L138" s="144"/>
      <c r="M138" s="144"/>
      <c r="N138" s="204">
        <f>BK138</f>
        <v>0</v>
      </c>
      <c r="O138" s="205"/>
      <c r="P138" s="205"/>
      <c r="Q138" s="205"/>
      <c r="R138" s="137"/>
      <c r="T138" s="138"/>
      <c r="U138" s="135"/>
      <c r="V138" s="135"/>
      <c r="W138" s="139">
        <f>W139</f>
        <v>0</v>
      </c>
      <c r="X138" s="135"/>
      <c r="Y138" s="139">
        <f>Y139</f>
        <v>0</v>
      </c>
      <c r="Z138" s="135"/>
      <c r="AA138" s="140">
        <f>AA139</f>
        <v>0</v>
      </c>
      <c r="AR138" s="141" t="s">
        <v>190</v>
      </c>
      <c r="AT138" s="142" t="s">
        <v>77</v>
      </c>
      <c r="AU138" s="142" t="s">
        <v>83</v>
      </c>
      <c r="AY138" s="141" t="s">
        <v>173</v>
      </c>
      <c r="BK138" s="143">
        <f>BK139</f>
        <v>0</v>
      </c>
    </row>
    <row r="139" spans="2:65" s="1" customFormat="1" ht="16.5" customHeight="1">
      <c r="B139" s="145"/>
      <c r="C139" s="146" t="s">
        <v>227</v>
      </c>
      <c r="D139" s="146" t="s">
        <v>174</v>
      </c>
      <c r="E139" s="147" t="s">
        <v>1293</v>
      </c>
      <c r="F139" s="209" t="s">
        <v>1294</v>
      </c>
      <c r="G139" s="209"/>
      <c r="H139" s="209"/>
      <c r="I139" s="209"/>
      <c r="J139" s="148" t="s">
        <v>1259</v>
      </c>
      <c r="K139" s="149">
        <v>1</v>
      </c>
      <c r="L139" s="203"/>
      <c r="M139" s="203"/>
      <c r="N139" s="203">
        <f>ROUND(L139*K139,2)</f>
        <v>0</v>
      </c>
      <c r="O139" s="203"/>
      <c r="P139" s="203"/>
      <c r="Q139" s="203"/>
      <c r="R139" s="150"/>
      <c r="T139" s="151" t="s">
        <v>5</v>
      </c>
      <c r="U139" s="159" t="s">
        <v>43</v>
      </c>
      <c r="V139" s="160">
        <v>0</v>
      </c>
      <c r="W139" s="160">
        <f>V139*K139</f>
        <v>0</v>
      </c>
      <c r="X139" s="160">
        <v>0</v>
      </c>
      <c r="Y139" s="160">
        <f>X139*K139</f>
        <v>0</v>
      </c>
      <c r="Z139" s="160">
        <v>0</v>
      </c>
      <c r="AA139" s="161">
        <f>Z139*K139</f>
        <v>0</v>
      </c>
      <c r="AR139" s="19" t="s">
        <v>1240</v>
      </c>
      <c r="AT139" s="19" t="s">
        <v>174</v>
      </c>
      <c r="AU139" s="19" t="s">
        <v>89</v>
      </c>
      <c r="AY139" s="19" t="s">
        <v>173</v>
      </c>
      <c r="BE139" s="154">
        <f>IF(U139="základní",N139,0)</f>
        <v>0</v>
      </c>
      <c r="BF139" s="154">
        <f>IF(U139="snížená",N139,0)</f>
        <v>0</v>
      </c>
      <c r="BG139" s="154">
        <f>IF(U139="zákl. přenesená",N139,0)</f>
        <v>0</v>
      </c>
      <c r="BH139" s="154">
        <f>IF(U139="sníž. přenesená",N139,0)</f>
        <v>0</v>
      </c>
      <c r="BI139" s="154">
        <f>IF(U139="nulová",N139,0)</f>
        <v>0</v>
      </c>
      <c r="BJ139" s="19" t="s">
        <v>83</v>
      </c>
      <c r="BK139" s="154">
        <f>ROUND(L139*K139,2)</f>
        <v>0</v>
      </c>
      <c r="BL139" s="19" t="s">
        <v>1240</v>
      </c>
      <c r="BM139" s="19" t="s">
        <v>1295</v>
      </c>
    </row>
    <row r="140" spans="2:18" s="1" customFormat="1" ht="6.9" customHeight="1">
      <c r="B140" s="56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8"/>
    </row>
  </sheetData>
  <mergeCells count="110">
    <mergeCell ref="F128:I128"/>
    <mergeCell ref="F129:I129"/>
    <mergeCell ref="F131:I131"/>
    <mergeCell ref="F133:I133"/>
    <mergeCell ref="F134:I134"/>
    <mergeCell ref="F135:I135"/>
    <mergeCell ref="F136:I136"/>
    <mergeCell ref="F137:I137"/>
    <mergeCell ref="F139:I139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N98:Q98"/>
    <mergeCell ref="L100:Q100"/>
    <mergeCell ref="C106:Q106"/>
    <mergeCell ref="F108:P108"/>
    <mergeCell ref="F109:P109"/>
    <mergeCell ref="F110:P110"/>
    <mergeCell ref="M112:P112"/>
    <mergeCell ref="L129:M129"/>
    <mergeCell ref="L121:M121"/>
    <mergeCell ref="L122:M122"/>
    <mergeCell ref="L123:M123"/>
    <mergeCell ref="L124:M124"/>
    <mergeCell ref="L127:M127"/>
    <mergeCell ref="L128:M128"/>
    <mergeCell ref="N127:Q127"/>
    <mergeCell ref="N128:Q128"/>
    <mergeCell ref="N129:Q129"/>
    <mergeCell ref="N126:Q126"/>
    <mergeCell ref="F124:I124"/>
    <mergeCell ref="F123:I123"/>
    <mergeCell ref="F117:I117"/>
    <mergeCell ref="F121:I121"/>
    <mergeCell ref="F122:I122"/>
    <mergeCell ref="F127:I127"/>
    <mergeCell ref="L131:M131"/>
    <mergeCell ref="L133:M133"/>
    <mergeCell ref="L134:M134"/>
    <mergeCell ref="L135:M135"/>
    <mergeCell ref="L136:M136"/>
    <mergeCell ref="L137:M137"/>
    <mergeCell ref="L139:M139"/>
    <mergeCell ref="N137:Q137"/>
    <mergeCell ref="N136:Q136"/>
    <mergeCell ref="N139:Q139"/>
    <mergeCell ref="N138:Q138"/>
    <mergeCell ref="N135:Q135"/>
    <mergeCell ref="N133:Q133"/>
    <mergeCell ref="N134:Q134"/>
    <mergeCell ref="N132:Q132"/>
    <mergeCell ref="N131:Q131"/>
    <mergeCell ref="N130:Q130"/>
    <mergeCell ref="M114:Q114"/>
    <mergeCell ref="M115:Q115"/>
    <mergeCell ref="L117:M117"/>
    <mergeCell ref="N117:Q117"/>
    <mergeCell ref="N121:Q121"/>
    <mergeCell ref="N122:Q122"/>
    <mergeCell ref="N123:Q123"/>
    <mergeCell ref="N124:Q124"/>
    <mergeCell ref="N118:Q118"/>
    <mergeCell ref="N119:Q119"/>
    <mergeCell ref="N120:Q120"/>
    <mergeCell ref="N125:Q125"/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</mergeCells>
  <hyperlinks>
    <hyperlink ref="F1:G1" location="C2" display="1) Krycí list rozpočtu"/>
    <hyperlink ref="H1:K1" location="C87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214"/>
  <sheetViews>
    <sheetView showGridLines="0" workbookViewId="0" topLeftCell="A1">
      <pane ySplit="1" topLeftCell="A50" activePane="bottomLeft" state="frozen"/>
      <selection pane="bottomLeft" activeCell="AF209" sqref="AF20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127</v>
      </c>
      <c r="G1" s="14"/>
      <c r="H1" s="211" t="s">
        <v>128</v>
      </c>
      <c r="I1" s="211"/>
      <c r="J1" s="211"/>
      <c r="K1" s="211"/>
      <c r="L1" s="14" t="s">
        <v>129</v>
      </c>
      <c r="M1" s="12"/>
      <c r="N1" s="12"/>
      <c r="O1" s="13" t="s">
        <v>130</v>
      </c>
      <c r="P1" s="12"/>
      <c r="Q1" s="12"/>
      <c r="R1" s="12"/>
      <c r="S1" s="14" t="s">
        <v>131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00" t="s">
        <v>8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T2" s="19" t="s">
        <v>113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2:46" ht="36.9" customHeight="1">
      <c r="B4" s="23"/>
      <c r="C4" s="180" t="s">
        <v>132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4"/>
      <c r="T4" s="18" t="s">
        <v>13</v>
      </c>
      <c r="AT4" s="19" t="s">
        <v>6</v>
      </c>
    </row>
    <row r="5" spans="2:18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2:18" ht="25.35" customHeight="1">
      <c r="B6" s="23"/>
      <c r="C6" s="25"/>
      <c r="D6" s="29" t="s">
        <v>17</v>
      </c>
      <c r="E6" s="25"/>
      <c r="F6" s="212" t="str">
        <f>'Rekapitulace stavby'!K6</f>
        <v>Smíšená stezka a chodníky - etapa II - Chodníky a nástupiště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2:18" ht="25.35" customHeight="1">
      <c r="B7" s="23"/>
      <c r="C7" s="25"/>
      <c r="D7" s="29" t="s">
        <v>133</v>
      </c>
      <c r="E7" s="25"/>
      <c r="F7" s="212" t="s">
        <v>1296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25"/>
      <c r="R7" s="24"/>
    </row>
    <row r="8" spans="2:18" s="1" customFormat="1" ht="32.85" customHeight="1">
      <c r="B8" s="32"/>
      <c r="C8" s="33"/>
      <c r="D8" s="28" t="s">
        <v>135</v>
      </c>
      <c r="E8" s="33"/>
      <c r="F8" s="199" t="s">
        <v>1297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2:18" s="1" customFormat="1" ht="14.4" customHeight="1">
      <c r="B9" s="32"/>
      <c r="C9" s="33"/>
      <c r="D9" s="29" t="s">
        <v>19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20</v>
      </c>
      <c r="N9" s="33"/>
      <c r="O9" s="27" t="s">
        <v>5</v>
      </c>
      <c r="P9" s="33"/>
      <c r="Q9" s="33"/>
      <c r="R9" s="34"/>
    </row>
    <row r="10" spans="2:18" s="1" customFormat="1" ht="14.4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15" t="str">
        <f>'Rekapitulace stavby'!AN8</f>
        <v>1. 7. 2018</v>
      </c>
      <c r="P10" s="215"/>
      <c r="Q10" s="33"/>
      <c r="R10" s="34"/>
    </row>
    <row r="11" spans="2:18" s="1" customFormat="1" ht="10.8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4" customHeight="1">
      <c r="B12" s="32"/>
      <c r="C12" s="33"/>
      <c r="D12" s="29" t="s">
        <v>25</v>
      </c>
      <c r="E12" s="33"/>
      <c r="F12" s="33"/>
      <c r="G12" s="33"/>
      <c r="H12" s="33"/>
      <c r="I12" s="33"/>
      <c r="J12" s="33"/>
      <c r="K12" s="33"/>
      <c r="L12" s="33"/>
      <c r="M12" s="29" t="s">
        <v>26</v>
      </c>
      <c r="N12" s="33"/>
      <c r="O12" s="198" t="s">
        <v>5</v>
      </c>
      <c r="P12" s="198"/>
      <c r="Q12" s="33"/>
      <c r="R12" s="34"/>
    </row>
    <row r="13" spans="2:18" s="1" customFormat="1" ht="18" customHeight="1">
      <c r="B13" s="32"/>
      <c r="C13" s="33"/>
      <c r="D13" s="33"/>
      <c r="E13" s="27" t="s">
        <v>27</v>
      </c>
      <c r="F13" s="33"/>
      <c r="G13" s="33"/>
      <c r="H13" s="33"/>
      <c r="I13" s="33"/>
      <c r="J13" s="33"/>
      <c r="K13" s="33"/>
      <c r="L13" s="33"/>
      <c r="M13" s="29" t="s">
        <v>28</v>
      </c>
      <c r="N13" s="33"/>
      <c r="O13" s="198" t="s">
        <v>5</v>
      </c>
      <c r="P13" s="198"/>
      <c r="Q13" s="33"/>
      <c r="R13" s="34"/>
    </row>
    <row r="14" spans="2:18" s="1" customFormat="1" ht="6.9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4" customHeight="1">
      <c r="B15" s="32"/>
      <c r="C15" s="33"/>
      <c r="D15" s="29" t="s">
        <v>29</v>
      </c>
      <c r="E15" s="33"/>
      <c r="F15" s="33"/>
      <c r="G15" s="33"/>
      <c r="H15" s="33"/>
      <c r="I15" s="33"/>
      <c r="J15" s="33"/>
      <c r="K15" s="33"/>
      <c r="L15" s="33"/>
      <c r="M15" s="29" t="s">
        <v>26</v>
      </c>
      <c r="N15" s="33"/>
      <c r="O15" s="198" t="str">
        <f>IF('Rekapitulace stavby'!AN13="","",'Rekapitulace stavby'!AN13)</f>
        <v/>
      </c>
      <c r="P15" s="19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28</v>
      </c>
      <c r="N16" s="33"/>
      <c r="O16" s="198" t="str">
        <f>IF('Rekapitulace stavby'!AN14="","",'Rekapitulace stavby'!AN14)</f>
        <v/>
      </c>
      <c r="P16" s="198"/>
      <c r="Q16" s="33"/>
      <c r="R16" s="34"/>
    </row>
    <row r="17" spans="2:18" s="1" customFormat="1" ht="6.9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" customHeight="1">
      <c r="B18" s="32"/>
      <c r="C18" s="33"/>
      <c r="D18" s="29" t="s">
        <v>31</v>
      </c>
      <c r="E18" s="33"/>
      <c r="F18" s="33"/>
      <c r="G18" s="33"/>
      <c r="H18" s="33"/>
      <c r="I18" s="33"/>
      <c r="J18" s="33"/>
      <c r="K18" s="33"/>
      <c r="L18" s="33"/>
      <c r="M18" s="29" t="s">
        <v>26</v>
      </c>
      <c r="N18" s="33"/>
      <c r="O18" s="198" t="s">
        <v>32</v>
      </c>
      <c r="P18" s="198"/>
      <c r="Q18" s="33"/>
      <c r="R18" s="34"/>
    </row>
    <row r="19" spans="2:18" s="1" customFormat="1" ht="18" customHeight="1">
      <c r="B19" s="32"/>
      <c r="C19" s="33"/>
      <c r="D19" s="33"/>
      <c r="E19" s="27" t="s">
        <v>33</v>
      </c>
      <c r="F19" s="33"/>
      <c r="G19" s="33"/>
      <c r="H19" s="33"/>
      <c r="I19" s="33"/>
      <c r="J19" s="33"/>
      <c r="K19" s="33"/>
      <c r="L19" s="33"/>
      <c r="M19" s="29" t="s">
        <v>28</v>
      </c>
      <c r="N19" s="33"/>
      <c r="O19" s="198" t="s">
        <v>34</v>
      </c>
      <c r="P19" s="198"/>
      <c r="Q19" s="33"/>
      <c r="R19" s="34"/>
    </row>
    <row r="20" spans="2:18" s="1" customFormat="1" ht="6.9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" customHeight="1">
      <c r="B21" s="32"/>
      <c r="C21" s="33"/>
      <c r="D21" s="29" t="s">
        <v>36</v>
      </c>
      <c r="E21" s="33"/>
      <c r="F21" s="33"/>
      <c r="G21" s="33"/>
      <c r="H21" s="33"/>
      <c r="I21" s="33"/>
      <c r="J21" s="33"/>
      <c r="K21" s="33"/>
      <c r="L21" s="33"/>
      <c r="M21" s="29" t="s">
        <v>26</v>
      </c>
      <c r="N21" s="33"/>
      <c r="O21" s="198" t="s">
        <v>5</v>
      </c>
      <c r="P21" s="198"/>
      <c r="Q21" s="33"/>
      <c r="R21" s="34"/>
    </row>
    <row r="22" spans="2:18" s="1" customFormat="1" ht="18" customHeight="1">
      <c r="B22" s="32"/>
      <c r="C22" s="33"/>
      <c r="D22" s="33"/>
      <c r="E22" s="27" t="s">
        <v>37</v>
      </c>
      <c r="F22" s="33"/>
      <c r="G22" s="33"/>
      <c r="H22" s="33"/>
      <c r="I22" s="33"/>
      <c r="J22" s="33"/>
      <c r="K22" s="33"/>
      <c r="L22" s="33"/>
      <c r="M22" s="29" t="s">
        <v>28</v>
      </c>
      <c r="N22" s="33"/>
      <c r="O22" s="198" t="s">
        <v>5</v>
      </c>
      <c r="P22" s="198"/>
      <c r="Q22" s="33"/>
      <c r="R22" s="34"/>
    </row>
    <row r="23" spans="2:18" s="1" customFormat="1" ht="6.9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" customHeight="1">
      <c r="B24" s="32"/>
      <c r="C24" s="33"/>
      <c r="D24" s="29" t="s">
        <v>38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89" t="s">
        <v>5</v>
      </c>
      <c r="F25" s="189"/>
      <c r="G25" s="189"/>
      <c r="H25" s="189"/>
      <c r="I25" s="189"/>
      <c r="J25" s="189"/>
      <c r="K25" s="189"/>
      <c r="L25" s="189"/>
      <c r="M25" s="33"/>
      <c r="N25" s="33"/>
      <c r="O25" s="33"/>
      <c r="P25" s="33"/>
      <c r="Q25" s="33"/>
      <c r="R25" s="34"/>
    </row>
    <row r="26" spans="2:18" s="1" customFormat="1" ht="6.9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" customHeight="1">
      <c r="B28" s="32"/>
      <c r="C28" s="33"/>
      <c r="D28" s="111" t="s">
        <v>137</v>
      </c>
      <c r="E28" s="33"/>
      <c r="F28" s="33"/>
      <c r="G28" s="33"/>
      <c r="H28" s="33"/>
      <c r="I28" s="33"/>
      <c r="J28" s="33"/>
      <c r="K28" s="33"/>
      <c r="L28" s="33"/>
      <c r="M28" s="190">
        <f>N89</f>
        <v>0</v>
      </c>
      <c r="N28" s="190"/>
      <c r="O28" s="190"/>
      <c r="P28" s="190"/>
      <c r="Q28" s="33"/>
      <c r="R28" s="34"/>
    </row>
    <row r="29" spans="2:18" s="1" customFormat="1" ht="14.4" customHeight="1">
      <c r="B29" s="32"/>
      <c r="C29" s="33"/>
      <c r="D29" s="31" t="s">
        <v>138</v>
      </c>
      <c r="E29" s="33"/>
      <c r="F29" s="33"/>
      <c r="G29" s="33"/>
      <c r="H29" s="33"/>
      <c r="I29" s="33"/>
      <c r="J29" s="33"/>
      <c r="K29" s="33"/>
      <c r="L29" s="33"/>
      <c r="M29" s="190">
        <f>N103</f>
        <v>0</v>
      </c>
      <c r="N29" s="190"/>
      <c r="O29" s="190"/>
      <c r="P29" s="190"/>
      <c r="Q29" s="33"/>
      <c r="R29" s="34"/>
    </row>
    <row r="30" spans="2:18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41</v>
      </c>
      <c r="E31" s="33"/>
      <c r="F31" s="33"/>
      <c r="G31" s="33"/>
      <c r="H31" s="33"/>
      <c r="I31" s="33"/>
      <c r="J31" s="33"/>
      <c r="K31" s="33"/>
      <c r="L31" s="33"/>
      <c r="M31" s="232">
        <f>ROUND(M28+M29,2)</f>
        <v>0</v>
      </c>
      <c r="N31" s="214"/>
      <c r="O31" s="214"/>
      <c r="P31" s="214"/>
      <c r="Q31" s="33"/>
      <c r="R31" s="34"/>
    </row>
    <row r="32" spans="2:18" s="1" customFormat="1" ht="6.9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" customHeight="1">
      <c r="B33" s="32"/>
      <c r="C33" s="33"/>
      <c r="D33" s="39" t="s">
        <v>42</v>
      </c>
      <c r="E33" s="39" t="s">
        <v>43</v>
      </c>
      <c r="F33" s="40">
        <v>0.21</v>
      </c>
      <c r="G33" s="113" t="s">
        <v>44</v>
      </c>
      <c r="H33" s="229">
        <f>ROUND((SUM(BE103:BE104)+SUM(BE123:BE213)),2)</f>
        <v>0</v>
      </c>
      <c r="I33" s="214"/>
      <c r="J33" s="214"/>
      <c r="K33" s="33"/>
      <c r="L33" s="33"/>
      <c r="M33" s="229">
        <f>ROUND(ROUND((SUM(BE103:BE104)+SUM(BE123:BE213)),2)*F33,2)</f>
        <v>0</v>
      </c>
      <c r="N33" s="214"/>
      <c r="O33" s="214"/>
      <c r="P33" s="214"/>
      <c r="Q33" s="33"/>
      <c r="R33" s="34"/>
    </row>
    <row r="34" spans="2:18" s="1" customFormat="1" ht="14.4" customHeight="1">
      <c r="B34" s="32"/>
      <c r="C34" s="33"/>
      <c r="D34" s="33"/>
      <c r="E34" s="39" t="s">
        <v>45</v>
      </c>
      <c r="F34" s="40">
        <v>0.15</v>
      </c>
      <c r="G34" s="113" t="s">
        <v>44</v>
      </c>
      <c r="H34" s="229">
        <f>ROUND((SUM(BF103:BF104)+SUM(BF123:BF213)),2)</f>
        <v>0</v>
      </c>
      <c r="I34" s="214"/>
      <c r="J34" s="214"/>
      <c r="K34" s="33"/>
      <c r="L34" s="33"/>
      <c r="M34" s="229">
        <f>ROUND(ROUND((SUM(BF103:BF104)+SUM(BF123:BF213)),2)*F34,2)</f>
        <v>0</v>
      </c>
      <c r="N34" s="214"/>
      <c r="O34" s="214"/>
      <c r="P34" s="214"/>
      <c r="Q34" s="33"/>
      <c r="R34" s="34"/>
    </row>
    <row r="35" spans="2:18" s="1" customFormat="1" ht="14.4" customHeight="1" hidden="1">
      <c r="B35" s="32"/>
      <c r="C35" s="33"/>
      <c r="D35" s="33"/>
      <c r="E35" s="39" t="s">
        <v>46</v>
      </c>
      <c r="F35" s="40">
        <v>0.21</v>
      </c>
      <c r="G35" s="113" t="s">
        <v>44</v>
      </c>
      <c r="H35" s="229">
        <f>ROUND((SUM(BG103:BG104)+SUM(BG123:BG213)),2)</f>
        <v>0</v>
      </c>
      <c r="I35" s="214"/>
      <c r="J35" s="214"/>
      <c r="K35" s="33"/>
      <c r="L35" s="33"/>
      <c r="M35" s="229">
        <v>0</v>
      </c>
      <c r="N35" s="214"/>
      <c r="O35" s="214"/>
      <c r="P35" s="214"/>
      <c r="Q35" s="33"/>
      <c r="R35" s="34"/>
    </row>
    <row r="36" spans="2:18" s="1" customFormat="1" ht="14.4" customHeight="1" hidden="1">
      <c r="B36" s="32"/>
      <c r="C36" s="33"/>
      <c r="D36" s="33"/>
      <c r="E36" s="39" t="s">
        <v>47</v>
      </c>
      <c r="F36" s="40">
        <v>0.15</v>
      </c>
      <c r="G36" s="113" t="s">
        <v>44</v>
      </c>
      <c r="H36" s="229">
        <f>ROUND((SUM(BH103:BH104)+SUM(BH123:BH213)),2)</f>
        <v>0</v>
      </c>
      <c r="I36" s="214"/>
      <c r="J36" s="214"/>
      <c r="K36" s="33"/>
      <c r="L36" s="33"/>
      <c r="M36" s="229">
        <v>0</v>
      </c>
      <c r="N36" s="214"/>
      <c r="O36" s="214"/>
      <c r="P36" s="214"/>
      <c r="Q36" s="33"/>
      <c r="R36" s="34"/>
    </row>
    <row r="37" spans="2:18" s="1" customFormat="1" ht="14.4" customHeight="1" hidden="1">
      <c r="B37" s="32"/>
      <c r="C37" s="33"/>
      <c r="D37" s="33"/>
      <c r="E37" s="39" t="s">
        <v>48</v>
      </c>
      <c r="F37" s="40">
        <v>0</v>
      </c>
      <c r="G37" s="113" t="s">
        <v>44</v>
      </c>
      <c r="H37" s="229">
        <f>ROUND((SUM(BI103:BI104)+SUM(BI123:BI213)),2)</f>
        <v>0</v>
      </c>
      <c r="I37" s="214"/>
      <c r="J37" s="214"/>
      <c r="K37" s="33"/>
      <c r="L37" s="33"/>
      <c r="M37" s="229">
        <v>0</v>
      </c>
      <c r="N37" s="214"/>
      <c r="O37" s="214"/>
      <c r="P37" s="214"/>
      <c r="Q37" s="33"/>
      <c r="R37" s="34"/>
    </row>
    <row r="38" spans="2:18" s="1" customFormat="1" ht="6.9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49</v>
      </c>
      <c r="E39" s="72"/>
      <c r="F39" s="72"/>
      <c r="G39" s="115" t="s">
        <v>50</v>
      </c>
      <c r="H39" s="116" t="s">
        <v>51</v>
      </c>
      <c r="I39" s="72"/>
      <c r="J39" s="72"/>
      <c r="K39" s="72"/>
      <c r="L39" s="230">
        <f>SUM(M31:M37)</f>
        <v>0</v>
      </c>
      <c r="M39" s="230"/>
      <c r="N39" s="230"/>
      <c r="O39" s="230"/>
      <c r="P39" s="231"/>
      <c r="Q39" s="109"/>
      <c r="R39" s="34"/>
    </row>
    <row r="40" spans="2:18" s="1" customFormat="1" ht="14.4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 ht="13.5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 ht="13.5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 ht="13.5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 ht="13.5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 ht="13.5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 ht="13.5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 ht="13.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52</v>
      </c>
      <c r="E50" s="48"/>
      <c r="F50" s="48"/>
      <c r="G50" s="48"/>
      <c r="H50" s="49"/>
      <c r="I50" s="33"/>
      <c r="J50" s="47" t="s">
        <v>53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 ht="13.5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 ht="13.5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 ht="13.5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 ht="13.5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 ht="13.5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 ht="13.5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 ht="13.5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54</v>
      </c>
      <c r="E59" s="53"/>
      <c r="F59" s="53"/>
      <c r="G59" s="54" t="s">
        <v>55</v>
      </c>
      <c r="H59" s="55"/>
      <c r="I59" s="33"/>
      <c r="J59" s="52" t="s">
        <v>54</v>
      </c>
      <c r="K59" s="53"/>
      <c r="L59" s="53"/>
      <c r="M59" s="53"/>
      <c r="N59" s="54" t="s">
        <v>55</v>
      </c>
      <c r="O59" s="53"/>
      <c r="P59" s="55"/>
      <c r="Q59" s="33"/>
      <c r="R59" s="34"/>
    </row>
    <row r="60" spans="2:18" ht="13.5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56</v>
      </c>
      <c r="E61" s="48"/>
      <c r="F61" s="48"/>
      <c r="G61" s="48"/>
      <c r="H61" s="49"/>
      <c r="I61" s="33"/>
      <c r="J61" s="47" t="s">
        <v>57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 ht="13.5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 ht="13.5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 ht="13.5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 ht="13.5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 ht="13.5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 ht="13.5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 ht="13.5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54</v>
      </c>
      <c r="E70" s="53"/>
      <c r="F70" s="53"/>
      <c r="G70" s="54" t="s">
        <v>55</v>
      </c>
      <c r="H70" s="55"/>
      <c r="I70" s="33"/>
      <c r="J70" s="52" t="s">
        <v>54</v>
      </c>
      <c r="K70" s="53"/>
      <c r="L70" s="53"/>
      <c r="M70" s="53"/>
      <c r="N70" s="54" t="s">
        <v>55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0" t="s">
        <v>139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17</v>
      </c>
      <c r="D78" s="33"/>
      <c r="E78" s="33"/>
      <c r="F78" s="212" t="str">
        <f>F6</f>
        <v>Smíšená stezka a chodníky - etapa II - Chodníky a nástupiště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133</v>
      </c>
      <c r="D79" s="25"/>
      <c r="E79" s="25"/>
      <c r="F79" s="212" t="s">
        <v>1296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25"/>
      <c r="R79" s="24"/>
    </row>
    <row r="80" spans="2:18" s="1" customFormat="1" ht="36.9" customHeight="1">
      <c r="B80" s="32"/>
      <c r="C80" s="66" t="s">
        <v>135</v>
      </c>
      <c r="D80" s="33"/>
      <c r="E80" s="33"/>
      <c r="F80" s="182" t="str">
        <f>F8</f>
        <v>23 - SO 102 - Chodníky (km 0,631 - 1,016) - neuznatelné náklady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18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Lomnice</v>
      </c>
      <c r="G82" s="33"/>
      <c r="H82" s="33"/>
      <c r="I82" s="33"/>
      <c r="J82" s="33"/>
      <c r="K82" s="29" t="s">
        <v>23</v>
      </c>
      <c r="L82" s="33"/>
      <c r="M82" s="215" t="str">
        <f>IF(O10="","",O10)</f>
        <v>1. 7. 2018</v>
      </c>
      <c r="N82" s="215"/>
      <c r="O82" s="215"/>
      <c r="P82" s="215"/>
      <c r="Q82" s="33"/>
      <c r="R82" s="34"/>
    </row>
    <row r="83" spans="2:18" s="1" customFormat="1" ht="6.9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3.2">
      <c r="B84" s="32"/>
      <c r="C84" s="29" t="s">
        <v>25</v>
      </c>
      <c r="D84" s="33"/>
      <c r="E84" s="33"/>
      <c r="F84" s="27" t="str">
        <f>E13</f>
        <v>obec Lomnice</v>
      </c>
      <c r="G84" s="33"/>
      <c r="H84" s="33"/>
      <c r="I84" s="33"/>
      <c r="J84" s="33"/>
      <c r="K84" s="29" t="s">
        <v>31</v>
      </c>
      <c r="L84" s="33"/>
      <c r="M84" s="198" t="str">
        <f>E19</f>
        <v>ATELIS - ateliér liniových staveb</v>
      </c>
      <c r="N84" s="198"/>
      <c r="O84" s="198"/>
      <c r="P84" s="198"/>
      <c r="Q84" s="198"/>
      <c r="R84" s="34"/>
    </row>
    <row r="85" spans="2:18" s="1" customFormat="1" ht="14.4" customHeight="1">
      <c r="B85" s="32"/>
      <c r="C85" s="29" t="s">
        <v>29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36</v>
      </c>
      <c r="L85" s="33"/>
      <c r="M85" s="198" t="str">
        <f>E22</f>
        <v>Čiklová</v>
      </c>
      <c r="N85" s="198"/>
      <c r="O85" s="198"/>
      <c r="P85" s="198"/>
      <c r="Q85" s="198"/>
      <c r="R85" s="34"/>
    </row>
    <row r="86" spans="2:18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27" t="s">
        <v>140</v>
      </c>
      <c r="D87" s="228"/>
      <c r="E87" s="228"/>
      <c r="F87" s="228"/>
      <c r="G87" s="228"/>
      <c r="H87" s="109"/>
      <c r="I87" s="109"/>
      <c r="J87" s="109"/>
      <c r="K87" s="109"/>
      <c r="L87" s="109"/>
      <c r="M87" s="109"/>
      <c r="N87" s="227" t="s">
        <v>141</v>
      </c>
      <c r="O87" s="228"/>
      <c r="P87" s="228"/>
      <c r="Q87" s="228"/>
      <c r="R87" s="34"/>
    </row>
    <row r="88" spans="2:18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68">
        <f>N123</f>
        <v>0</v>
      </c>
      <c r="O89" s="225"/>
      <c r="P89" s="225"/>
      <c r="Q89" s="225"/>
      <c r="R89" s="34"/>
      <c r="AU89" s="19" t="s">
        <v>143</v>
      </c>
    </row>
    <row r="90" spans="2:18" s="7" customFormat="1" ht="24.9" customHeight="1">
      <c r="B90" s="118"/>
      <c r="C90" s="119"/>
      <c r="D90" s="120" t="s">
        <v>144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19">
        <f>N124</f>
        <v>0</v>
      </c>
      <c r="O90" s="224"/>
      <c r="P90" s="224"/>
      <c r="Q90" s="224"/>
      <c r="R90" s="121"/>
    </row>
    <row r="91" spans="2:18" s="8" customFormat="1" ht="19.95" customHeight="1">
      <c r="B91" s="122"/>
      <c r="C91" s="96"/>
      <c r="D91" s="123" t="s">
        <v>145</v>
      </c>
      <c r="E91" s="96"/>
      <c r="F91" s="96"/>
      <c r="G91" s="96"/>
      <c r="H91" s="96"/>
      <c r="I91" s="96"/>
      <c r="J91" s="96"/>
      <c r="K91" s="96"/>
      <c r="L91" s="96"/>
      <c r="M91" s="96"/>
      <c r="N91" s="163">
        <f>N125</f>
        <v>0</v>
      </c>
      <c r="O91" s="164"/>
      <c r="P91" s="164"/>
      <c r="Q91" s="164"/>
      <c r="R91" s="124"/>
    </row>
    <row r="92" spans="2:18" s="8" customFormat="1" ht="19.95" customHeight="1">
      <c r="B92" s="122"/>
      <c r="C92" s="96"/>
      <c r="D92" s="123" t="s">
        <v>567</v>
      </c>
      <c r="E92" s="96"/>
      <c r="F92" s="96"/>
      <c r="G92" s="96"/>
      <c r="H92" s="96"/>
      <c r="I92" s="96"/>
      <c r="J92" s="96"/>
      <c r="K92" s="96"/>
      <c r="L92" s="96"/>
      <c r="M92" s="96"/>
      <c r="N92" s="163">
        <f>N144</f>
        <v>0</v>
      </c>
      <c r="O92" s="164"/>
      <c r="P92" s="164"/>
      <c r="Q92" s="164"/>
      <c r="R92" s="124"/>
    </row>
    <row r="93" spans="2:18" s="8" customFormat="1" ht="19.95" customHeight="1">
      <c r="B93" s="122"/>
      <c r="C93" s="96"/>
      <c r="D93" s="123" t="s">
        <v>146</v>
      </c>
      <c r="E93" s="96"/>
      <c r="F93" s="96"/>
      <c r="G93" s="96"/>
      <c r="H93" s="96"/>
      <c r="I93" s="96"/>
      <c r="J93" s="96"/>
      <c r="K93" s="96"/>
      <c r="L93" s="96"/>
      <c r="M93" s="96"/>
      <c r="N93" s="163">
        <f>N146</f>
        <v>0</v>
      </c>
      <c r="O93" s="164"/>
      <c r="P93" s="164"/>
      <c r="Q93" s="164"/>
      <c r="R93" s="124"/>
    </row>
    <row r="94" spans="2:18" s="8" customFormat="1" ht="19.95" customHeight="1">
      <c r="B94" s="122"/>
      <c r="C94" s="96"/>
      <c r="D94" s="123" t="s">
        <v>147</v>
      </c>
      <c r="E94" s="96"/>
      <c r="F94" s="96"/>
      <c r="G94" s="96"/>
      <c r="H94" s="96"/>
      <c r="I94" s="96"/>
      <c r="J94" s="96"/>
      <c r="K94" s="96"/>
      <c r="L94" s="96"/>
      <c r="M94" s="96"/>
      <c r="N94" s="163">
        <f>N148</f>
        <v>0</v>
      </c>
      <c r="O94" s="164"/>
      <c r="P94" s="164"/>
      <c r="Q94" s="164"/>
      <c r="R94" s="124"/>
    </row>
    <row r="95" spans="2:18" s="8" customFormat="1" ht="19.95" customHeight="1">
      <c r="B95" s="122"/>
      <c r="C95" s="96"/>
      <c r="D95" s="123" t="s">
        <v>148</v>
      </c>
      <c r="E95" s="96"/>
      <c r="F95" s="96"/>
      <c r="G95" s="96"/>
      <c r="H95" s="96"/>
      <c r="I95" s="96"/>
      <c r="J95" s="96"/>
      <c r="K95" s="96"/>
      <c r="L95" s="96"/>
      <c r="M95" s="96"/>
      <c r="N95" s="163">
        <f>N153</f>
        <v>0</v>
      </c>
      <c r="O95" s="164"/>
      <c r="P95" s="164"/>
      <c r="Q95" s="164"/>
      <c r="R95" s="124"/>
    </row>
    <row r="96" spans="2:18" s="8" customFormat="1" ht="19.95" customHeight="1">
      <c r="B96" s="122"/>
      <c r="C96" s="96"/>
      <c r="D96" s="123" t="s">
        <v>149</v>
      </c>
      <c r="E96" s="96"/>
      <c r="F96" s="96"/>
      <c r="G96" s="96"/>
      <c r="H96" s="96"/>
      <c r="I96" s="96"/>
      <c r="J96" s="96"/>
      <c r="K96" s="96"/>
      <c r="L96" s="96"/>
      <c r="M96" s="96"/>
      <c r="N96" s="163">
        <f>N168</f>
        <v>0</v>
      </c>
      <c r="O96" s="164"/>
      <c r="P96" s="164"/>
      <c r="Q96" s="164"/>
      <c r="R96" s="124"/>
    </row>
    <row r="97" spans="2:18" s="8" customFormat="1" ht="19.95" customHeight="1">
      <c r="B97" s="122"/>
      <c r="C97" s="96"/>
      <c r="D97" s="123" t="s">
        <v>150</v>
      </c>
      <c r="E97" s="96"/>
      <c r="F97" s="96"/>
      <c r="G97" s="96"/>
      <c r="H97" s="96"/>
      <c r="I97" s="96"/>
      <c r="J97" s="96"/>
      <c r="K97" s="96"/>
      <c r="L97" s="96"/>
      <c r="M97" s="96"/>
      <c r="N97" s="163">
        <f>N170</f>
        <v>0</v>
      </c>
      <c r="O97" s="164"/>
      <c r="P97" s="164"/>
      <c r="Q97" s="164"/>
      <c r="R97" s="124"/>
    </row>
    <row r="98" spans="2:18" s="8" customFormat="1" ht="19.95" customHeight="1">
      <c r="B98" s="122"/>
      <c r="C98" s="96"/>
      <c r="D98" s="123" t="s">
        <v>151</v>
      </c>
      <c r="E98" s="96"/>
      <c r="F98" s="96"/>
      <c r="G98" s="96"/>
      <c r="H98" s="96"/>
      <c r="I98" s="96"/>
      <c r="J98" s="96"/>
      <c r="K98" s="96"/>
      <c r="L98" s="96"/>
      <c r="M98" s="96"/>
      <c r="N98" s="163">
        <f>N201</f>
        <v>0</v>
      </c>
      <c r="O98" s="164"/>
      <c r="P98" s="164"/>
      <c r="Q98" s="164"/>
      <c r="R98" s="124"/>
    </row>
    <row r="99" spans="2:18" s="8" customFormat="1" ht="19.95" customHeight="1">
      <c r="B99" s="122"/>
      <c r="C99" s="96"/>
      <c r="D99" s="123" t="s">
        <v>152</v>
      </c>
      <c r="E99" s="96"/>
      <c r="F99" s="96"/>
      <c r="G99" s="96"/>
      <c r="H99" s="96"/>
      <c r="I99" s="96"/>
      <c r="J99" s="96"/>
      <c r="K99" s="96"/>
      <c r="L99" s="96"/>
      <c r="M99" s="96"/>
      <c r="N99" s="163">
        <f>N207</f>
        <v>0</v>
      </c>
      <c r="O99" s="164"/>
      <c r="P99" s="164"/>
      <c r="Q99" s="164"/>
      <c r="R99" s="124"/>
    </row>
    <row r="100" spans="2:18" s="7" customFormat="1" ht="24.9" customHeight="1">
      <c r="B100" s="118"/>
      <c r="C100" s="119"/>
      <c r="D100" s="120" t="s">
        <v>156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219">
        <f>N209</f>
        <v>0</v>
      </c>
      <c r="O100" s="224"/>
      <c r="P100" s="224"/>
      <c r="Q100" s="224"/>
      <c r="R100" s="121"/>
    </row>
    <row r="101" spans="2:18" s="8" customFormat="1" ht="19.95" customHeight="1">
      <c r="B101" s="122"/>
      <c r="C101" s="96"/>
      <c r="D101" s="123" t="s">
        <v>157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163">
        <f>N210</f>
        <v>0</v>
      </c>
      <c r="O101" s="164"/>
      <c r="P101" s="164"/>
      <c r="Q101" s="164"/>
      <c r="R101" s="124"/>
    </row>
    <row r="102" spans="2:18" s="1" customFormat="1" ht="21.75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21" s="1" customFormat="1" ht="29.25" customHeight="1">
      <c r="B103" s="32"/>
      <c r="C103" s="117" t="s">
        <v>158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225">
        <v>0</v>
      </c>
      <c r="O103" s="226"/>
      <c r="P103" s="226"/>
      <c r="Q103" s="226"/>
      <c r="R103" s="34"/>
      <c r="T103" s="125"/>
      <c r="U103" s="126" t="s">
        <v>42</v>
      </c>
    </row>
    <row r="104" spans="2:18" s="1" customFormat="1" ht="18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29.25" customHeight="1">
      <c r="B105" s="32"/>
      <c r="C105" s="108" t="s">
        <v>126</v>
      </c>
      <c r="D105" s="109"/>
      <c r="E105" s="109"/>
      <c r="F105" s="109"/>
      <c r="G105" s="109"/>
      <c r="H105" s="109"/>
      <c r="I105" s="109"/>
      <c r="J105" s="109"/>
      <c r="K105" s="109"/>
      <c r="L105" s="169">
        <f>ROUND(SUM(N89+N103),2)</f>
        <v>0</v>
      </c>
      <c r="M105" s="169"/>
      <c r="N105" s="169"/>
      <c r="O105" s="169"/>
      <c r="P105" s="169"/>
      <c r="Q105" s="169"/>
      <c r="R105" s="34"/>
    </row>
    <row r="106" spans="2:18" s="1" customFormat="1" ht="6.9" customHeight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</row>
    <row r="110" spans="2:18" s="1" customFormat="1" ht="6.9" customHeight="1"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1"/>
    </row>
    <row r="111" spans="2:18" s="1" customFormat="1" ht="36.9" customHeight="1">
      <c r="B111" s="32"/>
      <c r="C111" s="180" t="s">
        <v>159</v>
      </c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34"/>
    </row>
    <row r="112" spans="2:18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18" s="1" customFormat="1" ht="30" customHeight="1">
      <c r="B113" s="32"/>
      <c r="C113" s="29" t="s">
        <v>17</v>
      </c>
      <c r="D113" s="33"/>
      <c r="E113" s="33"/>
      <c r="F113" s="212" t="str">
        <f>F6</f>
        <v>Smíšená stezka a chodníky - etapa II - Chodníky a nástupiště</v>
      </c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33"/>
      <c r="R113" s="34"/>
    </row>
    <row r="114" spans="2:18" ht="30" customHeight="1">
      <c r="B114" s="23"/>
      <c r="C114" s="29" t="s">
        <v>133</v>
      </c>
      <c r="D114" s="25"/>
      <c r="E114" s="25"/>
      <c r="F114" s="212" t="s">
        <v>1296</v>
      </c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25"/>
      <c r="R114" s="24"/>
    </row>
    <row r="115" spans="2:18" s="1" customFormat="1" ht="36.9" customHeight="1">
      <c r="B115" s="32"/>
      <c r="C115" s="66" t="s">
        <v>135</v>
      </c>
      <c r="D115" s="33"/>
      <c r="E115" s="33"/>
      <c r="F115" s="182" t="str">
        <f>F8</f>
        <v>23 - SO 102 - Chodníky (km 0,631 - 1,016) - neuznatelné náklady</v>
      </c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33"/>
      <c r="R115" s="34"/>
    </row>
    <row r="116" spans="2:18" s="1" customFormat="1" ht="6.9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18" customHeight="1">
      <c r="B117" s="32"/>
      <c r="C117" s="29" t="s">
        <v>21</v>
      </c>
      <c r="D117" s="33"/>
      <c r="E117" s="33"/>
      <c r="F117" s="27" t="str">
        <f>F10</f>
        <v>Lomnice</v>
      </c>
      <c r="G117" s="33"/>
      <c r="H117" s="33"/>
      <c r="I117" s="33"/>
      <c r="J117" s="33"/>
      <c r="K117" s="29" t="s">
        <v>23</v>
      </c>
      <c r="L117" s="33"/>
      <c r="M117" s="215" t="str">
        <f>IF(O10="","",O10)</f>
        <v>1. 7. 2018</v>
      </c>
      <c r="N117" s="215"/>
      <c r="O117" s="215"/>
      <c r="P117" s="215"/>
      <c r="Q117" s="33"/>
      <c r="R117" s="34"/>
    </row>
    <row r="118" spans="2:18" s="1" customFormat="1" ht="6.9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18" s="1" customFormat="1" ht="13.2">
      <c r="B119" s="32"/>
      <c r="C119" s="29" t="s">
        <v>25</v>
      </c>
      <c r="D119" s="33"/>
      <c r="E119" s="33"/>
      <c r="F119" s="27" t="str">
        <f>E13</f>
        <v>obec Lomnice</v>
      </c>
      <c r="G119" s="33"/>
      <c r="H119" s="33"/>
      <c r="I119" s="33"/>
      <c r="J119" s="33"/>
      <c r="K119" s="29" t="s">
        <v>31</v>
      </c>
      <c r="L119" s="33"/>
      <c r="M119" s="198" t="str">
        <f>E19</f>
        <v>ATELIS - ateliér liniových staveb</v>
      </c>
      <c r="N119" s="198"/>
      <c r="O119" s="198"/>
      <c r="P119" s="198"/>
      <c r="Q119" s="198"/>
      <c r="R119" s="34"/>
    </row>
    <row r="120" spans="2:18" s="1" customFormat="1" ht="14.4" customHeight="1">
      <c r="B120" s="32"/>
      <c r="C120" s="29" t="s">
        <v>29</v>
      </c>
      <c r="D120" s="33"/>
      <c r="E120" s="33"/>
      <c r="F120" s="27" t="str">
        <f>IF(E16="","",E16)</f>
        <v xml:space="preserve"> </v>
      </c>
      <c r="G120" s="33"/>
      <c r="H120" s="33"/>
      <c r="I120" s="33"/>
      <c r="J120" s="33"/>
      <c r="K120" s="29" t="s">
        <v>36</v>
      </c>
      <c r="L120" s="33"/>
      <c r="M120" s="198" t="str">
        <f>E22</f>
        <v>Čiklová</v>
      </c>
      <c r="N120" s="198"/>
      <c r="O120" s="198"/>
      <c r="P120" s="198"/>
      <c r="Q120" s="198"/>
      <c r="R120" s="34"/>
    </row>
    <row r="121" spans="2:18" s="1" customFormat="1" ht="10.3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27" s="9" customFormat="1" ht="29.25" customHeight="1">
      <c r="B122" s="127"/>
      <c r="C122" s="128" t="s">
        <v>160</v>
      </c>
      <c r="D122" s="129" t="s">
        <v>161</v>
      </c>
      <c r="E122" s="129" t="s">
        <v>60</v>
      </c>
      <c r="F122" s="222" t="s">
        <v>162</v>
      </c>
      <c r="G122" s="222"/>
      <c r="H122" s="222"/>
      <c r="I122" s="222"/>
      <c r="J122" s="129" t="s">
        <v>163</v>
      </c>
      <c r="K122" s="129" t="s">
        <v>164</v>
      </c>
      <c r="L122" s="222" t="s">
        <v>165</v>
      </c>
      <c r="M122" s="222"/>
      <c r="N122" s="222" t="s">
        <v>141</v>
      </c>
      <c r="O122" s="222"/>
      <c r="P122" s="222"/>
      <c r="Q122" s="223"/>
      <c r="R122" s="130"/>
      <c r="T122" s="73" t="s">
        <v>166</v>
      </c>
      <c r="U122" s="74" t="s">
        <v>42</v>
      </c>
      <c r="V122" s="74" t="s">
        <v>167</v>
      </c>
      <c r="W122" s="74" t="s">
        <v>168</v>
      </c>
      <c r="X122" s="74" t="s">
        <v>169</v>
      </c>
      <c r="Y122" s="74" t="s">
        <v>170</v>
      </c>
      <c r="Z122" s="74" t="s">
        <v>171</v>
      </c>
      <c r="AA122" s="75" t="s">
        <v>172</v>
      </c>
    </row>
    <row r="123" spans="2:63" s="1" customFormat="1" ht="29.25" customHeight="1">
      <c r="B123" s="32"/>
      <c r="C123" s="77" t="s">
        <v>137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216">
        <f>BK123</f>
        <v>0</v>
      </c>
      <c r="O123" s="217"/>
      <c r="P123" s="217"/>
      <c r="Q123" s="217"/>
      <c r="R123" s="34"/>
      <c r="T123" s="76"/>
      <c r="U123" s="48"/>
      <c r="V123" s="48"/>
      <c r="W123" s="131">
        <f>W124+W209</f>
        <v>472.91635299999996</v>
      </c>
      <c r="X123" s="48"/>
      <c r="Y123" s="131">
        <f>Y124+Y209</f>
        <v>242.44015283281863</v>
      </c>
      <c r="Z123" s="48"/>
      <c r="AA123" s="132">
        <f>AA124+AA209</f>
        <v>84.6242</v>
      </c>
      <c r="AT123" s="19" t="s">
        <v>77</v>
      </c>
      <c r="AU123" s="19" t="s">
        <v>143</v>
      </c>
      <c r="BK123" s="133">
        <f>BK124+BK209</f>
        <v>0</v>
      </c>
    </row>
    <row r="124" spans="2:63" s="10" customFormat="1" ht="37.35" customHeight="1">
      <c r="B124" s="134"/>
      <c r="C124" s="135"/>
      <c r="D124" s="136" t="s">
        <v>144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18">
        <f>BK124</f>
        <v>0</v>
      </c>
      <c r="O124" s="219"/>
      <c r="P124" s="219"/>
      <c r="Q124" s="219"/>
      <c r="R124" s="137"/>
      <c r="T124" s="138"/>
      <c r="U124" s="135"/>
      <c r="V124" s="135"/>
      <c r="W124" s="139">
        <f>W125+W144+W146+W148+W153+W168+W170+W201+W207</f>
        <v>472.670353</v>
      </c>
      <c r="X124" s="135"/>
      <c r="Y124" s="139">
        <f>Y125+Y144+Y146+Y148+Y153+Y168+Y170+Y201+Y207</f>
        <v>242.2833228328186</v>
      </c>
      <c r="Z124" s="135"/>
      <c r="AA124" s="140">
        <f>AA125+AA144+AA146+AA148+AA153+AA168+AA170+AA201+AA207</f>
        <v>84.6242</v>
      </c>
      <c r="AR124" s="141" t="s">
        <v>83</v>
      </c>
      <c r="AT124" s="142" t="s">
        <v>77</v>
      </c>
      <c r="AU124" s="142" t="s">
        <v>78</v>
      </c>
      <c r="AY124" s="141" t="s">
        <v>173</v>
      </c>
      <c r="BK124" s="143">
        <f>BK125+BK144+BK146+BK148+BK153+BK168+BK170+BK201+BK207</f>
        <v>0</v>
      </c>
    </row>
    <row r="125" spans="2:63" s="10" customFormat="1" ht="19.95" customHeight="1">
      <c r="B125" s="134"/>
      <c r="C125" s="135"/>
      <c r="D125" s="144" t="s">
        <v>145</v>
      </c>
      <c r="E125" s="144"/>
      <c r="F125" s="144"/>
      <c r="G125" s="144"/>
      <c r="H125" s="144"/>
      <c r="I125" s="144"/>
      <c r="J125" s="144"/>
      <c r="K125" s="144"/>
      <c r="L125" s="144"/>
      <c r="M125" s="144"/>
      <c r="N125" s="220">
        <f>BK125</f>
        <v>0</v>
      </c>
      <c r="O125" s="221"/>
      <c r="P125" s="221"/>
      <c r="Q125" s="221"/>
      <c r="R125" s="137"/>
      <c r="T125" s="138"/>
      <c r="U125" s="135"/>
      <c r="V125" s="135"/>
      <c r="W125" s="139">
        <f>SUM(W126:W143)</f>
        <v>115.50649999999997</v>
      </c>
      <c r="X125" s="135"/>
      <c r="Y125" s="139">
        <f>SUM(Y126:Y143)</f>
        <v>34.113</v>
      </c>
      <c r="Z125" s="135"/>
      <c r="AA125" s="140">
        <f>SUM(AA126:AA143)</f>
        <v>78.69500000000001</v>
      </c>
      <c r="AR125" s="141" t="s">
        <v>83</v>
      </c>
      <c r="AT125" s="142" t="s">
        <v>77</v>
      </c>
      <c r="AU125" s="142" t="s">
        <v>83</v>
      </c>
      <c r="AY125" s="141" t="s">
        <v>173</v>
      </c>
      <c r="BK125" s="143">
        <f>SUM(BK126:BK143)</f>
        <v>0</v>
      </c>
    </row>
    <row r="126" spans="2:65" s="1" customFormat="1" ht="25.5" customHeight="1">
      <c r="B126" s="145"/>
      <c r="C126" s="146" t="s">
        <v>83</v>
      </c>
      <c r="D126" s="146" t="s">
        <v>174</v>
      </c>
      <c r="E126" s="147" t="s">
        <v>195</v>
      </c>
      <c r="F126" s="209" t="s">
        <v>196</v>
      </c>
      <c r="G126" s="209"/>
      <c r="H126" s="209"/>
      <c r="I126" s="209"/>
      <c r="J126" s="148" t="s">
        <v>177</v>
      </c>
      <c r="K126" s="149">
        <v>20</v>
      </c>
      <c r="L126" s="203"/>
      <c r="M126" s="203"/>
      <c r="N126" s="203">
        <f aca="true" t="shared" si="0" ref="N126:N143">ROUND(L126*K126,2)</f>
        <v>0</v>
      </c>
      <c r="O126" s="203"/>
      <c r="P126" s="203"/>
      <c r="Q126" s="203"/>
      <c r="R126" s="150"/>
      <c r="T126" s="151" t="s">
        <v>5</v>
      </c>
      <c r="U126" s="41" t="s">
        <v>43</v>
      </c>
      <c r="V126" s="152">
        <v>0.057</v>
      </c>
      <c r="W126" s="152">
        <f aca="true" t="shared" si="1" ref="W126:W143">V126*K126</f>
        <v>1.1400000000000001</v>
      </c>
      <c r="X126" s="152">
        <v>0</v>
      </c>
      <c r="Y126" s="152">
        <f aca="true" t="shared" si="2" ref="Y126:Y143">X126*K126</f>
        <v>0</v>
      </c>
      <c r="Z126" s="152">
        <v>0.098</v>
      </c>
      <c r="AA126" s="153">
        <f aca="true" t="shared" si="3" ref="AA126:AA143">Z126*K126</f>
        <v>1.96</v>
      </c>
      <c r="AR126" s="19" t="s">
        <v>178</v>
      </c>
      <c r="AT126" s="19" t="s">
        <v>174</v>
      </c>
      <c r="AU126" s="19" t="s">
        <v>89</v>
      </c>
      <c r="AY126" s="19" t="s">
        <v>173</v>
      </c>
      <c r="BE126" s="154">
        <f aca="true" t="shared" si="4" ref="BE126:BE143">IF(U126="základní",N126,0)</f>
        <v>0</v>
      </c>
      <c r="BF126" s="154">
        <f aca="true" t="shared" si="5" ref="BF126:BF143">IF(U126="snížená",N126,0)</f>
        <v>0</v>
      </c>
      <c r="BG126" s="154">
        <f aca="true" t="shared" si="6" ref="BG126:BG143">IF(U126="zákl. přenesená",N126,0)</f>
        <v>0</v>
      </c>
      <c r="BH126" s="154">
        <f aca="true" t="shared" si="7" ref="BH126:BH143">IF(U126="sníž. přenesená",N126,0)</f>
        <v>0</v>
      </c>
      <c r="BI126" s="154">
        <f aca="true" t="shared" si="8" ref="BI126:BI143">IF(U126="nulová",N126,0)</f>
        <v>0</v>
      </c>
      <c r="BJ126" s="19" t="s">
        <v>83</v>
      </c>
      <c r="BK126" s="154">
        <f aca="true" t="shared" si="9" ref="BK126:BK143">ROUND(L126*K126,2)</f>
        <v>0</v>
      </c>
      <c r="BL126" s="19" t="s">
        <v>178</v>
      </c>
      <c r="BM126" s="19" t="s">
        <v>197</v>
      </c>
    </row>
    <row r="127" spans="2:65" s="1" customFormat="1" ht="25.5" customHeight="1">
      <c r="B127" s="145"/>
      <c r="C127" s="146" t="s">
        <v>89</v>
      </c>
      <c r="D127" s="146" t="s">
        <v>174</v>
      </c>
      <c r="E127" s="147" t="s">
        <v>199</v>
      </c>
      <c r="F127" s="209" t="s">
        <v>200</v>
      </c>
      <c r="G127" s="209"/>
      <c r="H127" s="209"/>
      <c r="I127" s="209"/>
      <c r="J127" s="148" t="s">
        <v>177</v>
      </c>
      <c r="K127" s="149">
        <v>180</v>
      </c>
      <c r="L127" s="203"/>
      <c r="M127" s="203"/>
      <c r="N127" s="203">
        <f t="shared" si="0"/>
        <v>0</v>
      </c>
      <c r="O127" s="203"/>
      <c r="P127" s="203"/>
      <c r="Q127" s="203"/>
      <c r="R127" s="150"/>
      <c r="T127" s="151" t="s">
        <v>5</v>
      </c>
      <c r="U127" s="41" t="s">
        <v>43</v>
      </c>
      <c r="V127" s="152">
        <v>0.132</v>
      </c>
      <c r="W127" s="152">
        <f t="shared" si="1"/>
        <v>23.76</v>
      </c>
      <c r="X127" s="152">
        <v>0</v>
      </c>
      <c r="Y127" s="152">
        <f t="shared" si="2"/>
        <v>0</v>
      </c>
      <c r="Z127" s="152">
        <v>0.316</v>
      </c>
      <c r="AA127" s="153">
        <f t="shared" si="3"/>
        <v>56.88</v>
      </c>
      <c r="AR127" s="19" t="s">
        <v>178</v>
      </c>
      <c r="AT127" s="19" t="s">
        <v>174</v>
      </c>
      <c r="AU127" s="19" t="s">
        <v>89</v>
      </c>
      <c r="AY127" s="19" t="s">
        <v>173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83</v>
      </c>
      <c r="BK127" s="154">
        <f t="shared" si="9"/>
        <v>0</v>
      </c>
      <c r="BL127" s="19" t="s">
        <v>178</v>
      </c>
      <c r="BM127" s="19" t="s">
        <v>201</v>
      </c>
    </row>
    <row r="128" spans="2:65" s="1" customFormat="1" ht="25.5" customHeight="1">
      <c r="B128" s="145"/>
      <c r="C128" s="146" t="s">
        <v>183</v>
      </c>
      <c r="D128" s="146" t="s">
        <v>174</v>
      </c>
      <c r="E128" s="147" t="s">
        <v>203</v>
      </c>
      <c r="F128" s="209" t="s">
        <v>204</v>
      </c>
      <c r="G128" s="209"/>
      <c r="H128" s="209"/>
      <c r="I128" s="209"/>
      <c r="J128" s="148" t="s">
        <v>177</v>
      </c>
      <c r="K128" s="149">
        <v>30</v>
      </c>
      <c r="L128" s="203"/>
      <c r="M128" s="203"/>
      <c r="N128" s="203">
        <f t="shared" si="0"/>
        <v>0</v>
      </c>
      <c r="O128" s="203"/>
      <c r="P128" s="203"/>
      <c r="Q128" s="203"/>
      <c r="R128" s="150"/>
      <c r="T128" s="151" t="s">
        <v>5</v>
      </c>
      <c r="U128" s="41" t="s">
        <v>43</v>
      </c>
      <c r="V128" s="152">
        <v>0.183</v>
      </c>
      <c r="W128" s="152">
        <f t="shared" si="1"/>
        <v>5.49</v>
      </c>
      <c r="X128" s="152">
        <v>0</v>
      </c>
      <c r="Y128" s="152">
        <f t="shared" si="2"/>
        <v>0</v>
      </c>
      <c r="Z128" s="152">
        <v>0.45</v>
      </c>
      <c r="AA128" s="153">
        <f t="shared" si="3"/>
        <v>13.5</v>
      </c>
      <c r="AR128" s="19" t="s">
        <v>178</v>
      </c>
      <c r="AT128" s="19" t="s">
        <v>174</v>
      </c>
      <c r="AU128" s="19" t="s">
        <v>89</v>
      </c>
      <c r="AY128" s="19" t="s">
        <v>173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83</v>
      </c>
      <c r="BK128" s="154">
        <f t="shared" si="9"/>
        <v>0</v>
      </c>
      <c r="BL128" s="19" t="s">
        <v>178</v>
      </c>
      <c r="BM128" s="19" t="s">
        <v>205</v>
      </c>
    </row>
    <row r="129" spans="2:65" s="1" customFormat="1" ht="25.5" customHeight="1">
      <c r="B129" s="145"/>
      <c r="C129" s="146" t="s">
        <v>178</v>
      </c>
      <c r="D129" s="146" t="s">
        <v>174</v>
      </c>
      <c r="E129" s="147" t="s">
        <v>207</v>
      </c>
      <c r="F129" s="209" t="s">
        <v>208</v>
      </c>
      <c r="G129" s="209"/>
      <c r="H129" s="209"/>
      <c r="I129" s="209"/>
      <c r="J129" s="148" t="s">
        <v>209</v>
      </c>
      <c r="K129" s="149">
        <v>31</v>
      </c>
      <c r="L129" s="203"/>
      <c r="M129" s="203"/>
      <c r="N129" s="203">
        <f t="shared" si="0"/>
        <v>0</v>
      </c>
      <c r="O129" s="203"/>
      <c r="P129" s="203"/>
      <c r="Q129" s="203"/>
      <c r="R129" s="150"/>
      <c r="T129" s="151" t="s">
        <v>5</v>
      </c>
      <c r="U129" s="41" t="s">
        <v>43</v>
      </c>
      <c r="V129" s="152">
        <v>0.133</v>
      </c>
      <c r="W129" s="152">
        <f t="shared" si="1"/>
        <v>4.123</v>
      </c>
      <c r="X129" s="152">
        <v>0</v>
      </c>
      <c r="Y129" s="152">
        <f t="shared" si="2"/>
        <v>0</v>
      </c>
      <c r="Z129" s="152">
        <v>0.205</v>
      </c>
      <c r="AA129" s="153">
        <f t="shared" si="3"/>
        <v>6.3549999999999995</v>
      </c>
      <c r="AR129" s="19" t="s">
        <v>178</v>
      </c>
      <c r="AT129" s="19" t="s">
        <v>174</v>
      </c>
      <c r="AU129" s="19" t="s">
        <v>89</v>
      </c>
      <c r="AY129" s="19" t="s">
        <v>173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83</v>
      </c>
      <c r="BK129" s="154">
        <f t="shared" si="9"/>
        <v>0</v>
      </c>
      <c r="BL129" s="19" t="s">
        <v>178</v>
      </c>
      <c r="BM129" s="19" t="s">
        <v>210</v>
      </c>
    </row>
    <row r="130" spans="2:65" s="1" customFormat="1" ht="25.5" customHeight="1">
      <c r="B130" s="145"/>
      <c r="C130" s="146" t="s">
        <v>190</v>
      </c>
      <c r="D130" s="146" t="s">
        <v>174</v>
      </c>
      <c r="E130" s="147" t="s">
        <v>1298</v>
      </c>
      <c r="F130" s="209" t="s">
        <v>1299</v>
      </c>
      <c r="G130" s="209"/>
      <c r="H130" s="209"/>
      <c r="I130" s="209"/>
      <c r="J130" s="148" t="s">
        <v>214</v>
      </c>
      <c r="K130" s="149">
        <v>52</v>
      </c>
      <c r="L130" s="203"/>
      <c r="M130" s="203"/>
      <c r="N130" s="203">
        <f t="shared" si="0"/>
        <v>0</v>
      </c>
      <c r="O130" s="203"/>
      <c r="P130" s="203"/>
      <c r="Q130" s="203"/>
      <c r="R130" s="150"/>
      <c r="T130" s="151" t="s">
        <v>5</v>
      </c>
      <c r="U130" s="41" t="s">
        <v>43</v>
      </c>
      <c r="V130" s="152">
        <v>0.102</v>
      </c>
      <c r="W130" s="152">
        <f t="shared" si="1"/>
        <v>5.303999999999999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R130" s="19" t="s">
        <v>178</v>
      </c>
      <c r="AT130" s="19" t="s">
        <v>174</v>
      </c>
      <c r="AU130" s="19" t="s">
        <v>89</v>
      </c>
      <c r="AY130" s="19" t="s">
        <v>173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83</v>
      </c>
      <c r="BK130" s="154">
        <f t="shared" si="9"/>
        <v>0</v>
      </c>
      <c r="BL130" s="19" t="s">
        <v>178</v>
      </c>
      <c r="BM130" s="19" t="s">
        <v>1300</v>
      </c>
    </row>
    <row r="131" spans="2:65" s="1" customFormat="1" ht="38.25" customHeight="1">
      <c r="B131" s="145"/>
      <c r="C131" s="146" t="s">
        <v>194</v>
      </c>
      <c r="D131" s="146" t="s">
        <v>174</v>
      </c>
      <c r="E131" s="147" t="s">
        <v>217</v>
      </c>
      <c r="F131" s="209" t="s">
        <v>218</v>
      </c>
      <c r="G131" s="209"/>
      <c r="H131" s="209"/>
      <c r="I131" s="209"/>
      <c r="J131" s="148" t="s">
        <v>214</v>
      </c>
      <c r="K131" s="149">
        <v>133</v>
      </c>
      <c r="L131" s="203"/>
      <c r="M131" s="203"/>
      <c r="N131" s="203">
        <f t="shared" si="0"/>
        <v>0</v>
      </c>
      <c r="O131" s="203"/>
      <c r="P131" s="203"/>
      <c r="Q131" s="203"/>
      <c r="R131" s="150"/>
      <c r="T131" s="151" t="s">
        <v>5</v>
      </c>
      <c r="U131" s="41" t="s">
        <v>43</v>
      </c>
      <c r="V131" s="152">
        <v>0.229</v>
      </c>
      <c r="W131" s="152">
        <f t="shared" si="1"/>
        <v>30.457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R131" s="19" t="s">
        <v>178</v>
      </c>
      <c r="AT131" s="19" t="s">
        <v>174</v>
      </c>
      <c r="AU131" s="19" t="s">
        <v>89</v>
      </c>
      <c r="AY131" s="19" t="s">
        <v>173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83</v>
      </c>
      <c r="BK131" s="154">
        <f t="shared" si="9"/>
        <v>0</v>
      </c>
      <c r="BL131" s="19" t="s">
        <v>178</v>
      </c>
      <c r="BM131" s="19" t="s">
        <v>219</v>
      </c>
    </row>
    <row r="132" spans="2:65" s="1" customFormat="1" ht="25.5" customHeight="1">
      <c r="B132" s="145"/>
      <c r="C132" s="146" t="s">
        <v>198</v>
      </c>
      <c r="D132" s="146" t="s">
        <v>174</v>
      </c>
      <c r="E132" s="147" t="s">
        <v>221</v>
      </c>
      <c r="F132" s="209" t="s">
        <v>222</v>
      </c>
      <c r="G132" s="209"/>
      <c r="H132" s="209"/>
      <c r="I132" s="209"/>
      <c r="J132" s="148" t="s">
        <v>214</v>
      </c>
      <c r="K132" s="149">
        <v>52</v>
      </c>
      <c r="L132" s="203"/>
      <c r="M132" s="203"/>
      <c r="N132" s="203">
        <f t="shared" si="0"/>
        <v>0</v>
      </c>
      <c r="O132" s="203"/>
      <c r="P132" s="203"/>
      <c r="Q132" s="203"/>
      <c r="R132" s="150"/>
      <c r="T132" s="151" t="s">
        <v>5</v>
      </c>
      <c r="U132" s="41" t="s">
        <v>43</v>
      </c>
      <c r="V132" s="152">
        <v>0.046</v>
      </c>
      <c r="W132" s="152">
        <f t="shared" si="1"/>
        <v>2.392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R132" s="19" t="s">
        <v>178</v>
      </c>
      <c r="AT132" s="19" t="s">
        <v>174</v>
      </c>
      <c r="AU132" s="19" t="s">
        <v>89</v>
      </c>
      <c r="AY132" s="19" t="s">
        <v>173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83</v>
      </c>
      <c r="BK132" s="154">
        <f t="shared" si="9"/>
        <v>0</v>
      </c>
      <c r="BL132" s="19" t="s">
        <v>178</v>
      </c>
      <c r="BM132" s="19" t="s">
        <v>1301</v>
      </c>
    </row>
    <row r="133" spans="2:65" s="1" customFormat="1" ht="25.5" customHeight="1">
      <c r="B133" s="145"/>
      <c r="C133" s="146" t="s">
        <v>202</v>
      </c>
      <c r="D133" s="146" t="s">
        <v>174</v>
      </c>
      <c r="E133" s="147" t="s">
        <v>224</v>
      </c>
      <c r="F133" s="209" t="s">
        <v>225</v>
      </c>
      <c r="G133" s="209"/>
      <c r="H133" s="209"/>
      <c r="I133" s="209"/>
      <c r="J133" s="148" t="s">
        <v>214</v>
      </c>
      <c r="K133" s="149">
        <v>48.5</v>
      </c>
      <c r="L133" s="203"/>
      <c r="M133" s="203"/>
      <c r="N133" s="203">
        <f t="shared" si="0"/>
        <v>0</v>
      </c>
      <c r="O133" s="203"/>
      <c r="P133" s="203"/>
      <c r="Q133" s="203"/>
      <c r="R133" s="150"/>
      <c r="T133" s="151" t="s">
        <v>5</v>
      </c>
      <c r="U133" s="41" t="s">
        <v>43</v>
      </c>
      <c r="V133" s="152">
        <v>0.083</v>
      </c>
      <c r="W133" s="152">
        <f t="shared" si="1"/>
        <v>4.0255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R133" s="19" t="s">
        <v>178</v>
      </c>
      <c r="AT133" s="19" t="s">
        <v>174</v>
      </c>
      <c r="AU133" s="19" t="s">
        <v>89</v>
      </c>
      <c r="AY133" s="19" t="s">
        <v>173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83</v>
      </c>
      <c r="BK133" s="154">
        <f t="shared" si="9"/>
        <v>0</v>
      </c>
      <c r="BL133" s="19" t="s">
        <v>178</v>
      </c>
      <c r="BM133" s="19" t="s">
        <v>226</v>
      </c>
    </row>
    <row r="134" spans="2:65" s="1" customFormat="1" ht="38.25" customHeight="1">
      <c r="B134" s="145"/>
      <c r="C134" s="146" t="s">
        <v>206</v>
      </c>
      <c r="D134" s="146" t="s">
        <v>174</v>
      </c>
      <c r="E134" s="147" t="s">
        <v>228</v>
      </c>
      <c r="F134" s="209" t="s">
        <v>229</v>
      </c>
      <c r="G134" s="209"/>
      <c r="H134" s="209"/>
      <c r="I134" s="209"/>
      <c r="J134" s="148" t="s">
        <v>214</v>
      </c>
      <c r="K134" s="149">
        <v>242.5</v>
      </c>
      <c r="L134" s="203"/>
      <c r="M134" s="203"/>
      <c r="N134" s="203">
        <f t="shared" si="0"/>
        <v>0</v>
      </c>
      <c r="O134" s="203"/>
      <c r="P134" s="203"/>
      <c r="Q134" s="203"/>
      <c r="R134" s="150"/>
      <c r="T134" s="151" t="s">
        <v>5</v>
      </c>
      <c r="U134" s="41" t="s">
        <v>43</v>
      </c>
      <c r="V134" s="152">
        <v>0.004</v>
      </c>
      <c r="W134" s="152">
        <f t="shared" si="1"/>
        <v>0.97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R134" s="19" t="s">
        <v>178</v>
      </c>
      <c r="AT134" s="19" t="s">
        <v>174</v>
      </c>
      <c r="AU134" s="19" t="s">
        <v>89</v>
      </c>
      <c r="AY134" s="19" t="s">
        <v>173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83</v>
      </c>
      <c r="BK134" s="154">
        <f t="shared" si="9"/>
        <v>0</v>
      </c>
      <c r="BL134" s="19" t="s">
        <v>178</v>
      </c>
      <c r="BM134" s="19" t="s">
        <v>230</v>
      </c>
    </row>
    <row r="135" spans="2:65" s="1" customFormat="1" ht="25.5" customHeight="1">
      <c r="B135" s="145"/>
      <c r="C135" s="146" t="s">
        <v>211</v>
      </c>
      <c r="D135" s="146" t="s">
        <v>174</v>
      </c>
      <c r="E135" s="147" t="s">
        <v>231</v>
      </c>
      <c r="F135" s="209" t="s">
        <v>232</v>
      </c>
      <c r="G135" s="209"/>
      <c r="H135" s="209"/>
      <c r="I135" s="209"/>
      <c r="J135" s="148" t="s">
        <v>214</v>
      </c>
      <c r="K135" s="149">
        <v>3.5</v>
      </c>
      <c r="L135" s="203"/>
      <c r="M135" s="203"/>
      <c r="N135" s="203">
        <f t="shared" si="0"/>
        <v>0</v>
      </c>
      <c r="O135" s="203"/>
      <c r="P135" s="203"/>
      <c r="Q135" s="203"/>
      <c r="R135" s="150"/>
      <c r="T135" s="151" t="s">
        <v>5</v>
      </c>
      <c r="U135" s="41" t="s">
        <v>43</v>
      </c>
      <c r="V135" s="152">
        <v>0.043</v>
      </c>
      <c r="W135" s="152">
        <f t="shared" si="1"/>
        <v>0.1505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R135" s="19" t="s">
        <v>178</v>
      </c>
      <c r="AT135" s="19" t="s">
        <v>174</v>
      </c>
      <c r="AU135" s="19" t="s">
        <v>89</v>
      </c>
      <c r="AY135" s="19" t="s">
        <v>173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83</v>
      </c>
      <c r="BK135" s="154">
        <f t="shared" si="9"/>
        <v>0</v>
      </c>
      <c r="BL135" s="19" t="s">
        <v>178</v>
      </c>
      <c r="BM135" s="19" t="s">
        <v>233</v>
      </c>
    </row>
    <row r="136" spans="2:65" s="1" customFormat="1" ht="16.5" customHeight="1">
      <c r="B136" s="145"/>
      <c r="C136" s="155" t="s">
        <v>216</v>
      </c>
      <c r="D136" s="155" t="s">
        <v>235</v>
      </c>
      <c r="E136" s="156" t="s">
        <v>236</v>
      </c>
      <c r="F136" s="210" t="s">
        <v>237</v>
      </c>
      <c r="G136" s="210"/>
      <c r="H136" s="210"/>
      <c r="I136" s="210"/>
      <c r="J136" s="157" t="s">
        <v>238</v>
      </c>
      <c r="K136" s="158">
        <v>7.7</v>
      </c>
      <c r="L136" s="208"/>
      <c r="M136" s="208"/>
      <c r="N136" s="208">
        <f t="shared" si="0"/>
        <v>0</v>
      </c>
      <c r="O136" s="203"/>
      <c r="P136" s="203"/>
      <c r="Q136" s="203"/>
      <c r="R136" s="150"/>
      <c r="T136" s="151" t="s">
        <v>5</v>
      </c>
      <c r="U136" s="41" t="s">
        <v>43</v>
      </c>
      <c r="V136" s="152">
        <v>0</v>
      </c>
      <c r="W136" s="152">
        <f t="shared" si="1"/>
        <v>0</v>
      </c>
      <c r="X136" s="152">
        <v>1</v>
      </c>
      <c r="Y136" s="152">
        <f t="shared" si="2"/>
        <v>7.7</v>
      </c>
      <c r="Z136" s="152">
        <v>0</v>
      </c>
      <c r="AA136" s="153">
        <f t="shared" si="3"/>
        <v>0</v>
      </c>
      <c r="AR136" s="19" t="s">
        <v>202</v>
      </c>
      <c r="AT136" s="19" t="s">
        <v>235</v>
      </c>
      <c r="AU136" s="19" t="s">
        <v>89</v>
      </c>
      <c r="AY136" s="19" t="s">
        <v>173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83</v>
      </c>
      <c r="BK136" s="154">
        <f t="shared" si="9"/>
        <v>0</v>
      </c>
      <c r="BL136" s="19" t="s">
        <v>178</v>
      </c>
      <c r="BM136" s="19" t="s">
        <v>239</v>
      </c>
    </row>
    <row r="137" spans="2:65" s="1" customFormat="1" ht="25.5" customHeight="1">
      <c r="B137" s="145"/>
      <c r="C137" s="146" t="s">
        <v>220</v>
      </c>
      <c r="D137" s="146" t="s">
        <v>174</v>
      </c>
      <c r="E137" s="147" t="s">
        <v>241</v>
      </c>
      <c r="F137" s="209" t="s">
        <v>242</v>
      </c>
      <c r="G137" s="209"/>
      <c r="H137" s="209"/>
      <c r="I137" s="209"/>
      <c r="J137" s="148" t="s">
        <v>238</v>
      </c>
      <c r="K137" s="149">
        <v>92.15</v>
      </c>
      <c r="L137" s="203"/>
      <c r="M137" s="203"/>
      <c r="N137" s="203">
        <f t="shared" si="0"/>
        <v>0</v>
      </c>
      <c r="O137" s="203"/>
      <c r="P137" s="203"/>
      <c r="Q137" s="203"/>
      <c r="R137" s="150"/>
      <c r="T137" s="151" t="s">
        <v>5</v>
      </c>
      <c r="U137" s="41" t="s">
        <v>43</v>
      </c>
      <c r="V137" s="152">
        <v>0</v>
      </c>
      <c r="W137" s="152">
        <f t="shared" si="1"/>
        <v>0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R137" s="19" t="s">
        <v>178</v>
      </c>
      <c r="AT137" s="19" t="s">
        <v>174</v>
      </c>
      <c r="AU137" s="19" t="s">
        <v>89</v>
      </c>
      <c r="AY137" s="19" t="s">
        <v>173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83</v>
      </c>
      <c r="BK137" s="154">
        <f t="shared" si="9"/>
        <v>0</v>
      </c>
      <c r="BL137" s="19" t="s">
        <v>178</v>
      </c>
      <c r="BM137" s="19" t="s">
        <v>243</v>
      </c>
    </row>
    <row r="138" spans="2:65" s="1" customFormat="1" ht="25.5" customHeight="1">
      <c r="B138" s="145"/>
      <c r="C138" s="146" t="s">
        <v>87</v>
      </c>
      <c r="D138" s="146" t="s">
        <v>174</v>
      </c>
      <c r="E138" s="147" t="s">
        <v>244</v>
      </c>
      <c r="F138" s="209" t="s">
        <v>245</v>
      </c>
      <c r="G138" s="209"/>
      <c r="H138" s="209"/>
      <c r="I138" s="209"/>
      <c r="J138" s="148" t="s">
        <v>214</v>
      </c>
      <c r="K138" s="149">
        <v>15.5</v>
      </c>
      <c r="L138" s="203"/>
      <c r="M138" s="203"/>
      <c r="N138" s="203">
        <f t="shared" si="0"/>
        <v>0</v>
      </c>
      <c r="O138" s="203"/>
      <c r="P138" s="203"/>
      <c r="Q138" s="203"/>
      <c r="R138" s="150"/>
      <c r="T138" s="151" t="s">
        <v>5</v>
      </c>
      <c r="U138" s="41" t="s">
        <v>43</v>
      </c>
      <c r="V138" s="152">
        <v>0.299</v>
      </c>
      <c r="W138" s="152">
        <f t="shared" si="1"/>
        <v>4.6345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R138" s="19" t="s">
        <v>178</v>
      </c>
      <c r="AT138" s="19" t="s">
        <v>174</v>
      </c>
      <c r="AU138" s="19" t="s">
        <v>89</v>
      </c>
      <c r="AY138" s="19" t="s">
        <v>173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83</v>
      </c>
      <c r="BK138" s="154">
        <f t="shared" si="9"/>
        <v>0</v>
      </c>
      <c r="BL138" s="19" t="s">
        <v>178</v>
      </c>
      <c r="BM138" s="19" t="s">
        <v>246</v>
      </c>
    </row>
    <row r="139" spans="2:65" s="1" customFormat="1" ht="16.5" customHeight="1">
      <c r="B139" s="145"/>
      <c r="C139" s="155" t="s">
        <v>227</v>
      </c>
      <c r="D139" s="155" t="s">
        <v>235</v>
      </c>
      <c r="E139" s="156" t="s">
        <v>236</v>
      </c>
      <c r="F139" s="210" t="s">
        <v>237</v>
      </c>
      <c r="G139" s="210"/>
      <c r="H139" s="210"/>
      <c r="I139" s="210"/>
      <c r="J139" s="157" t="s">
        <v>238</v>
      </c>
      <c r="K139" s="158">
        <v>26.4</v>
      </c>
      <c r="L139" s="208"/>
      <c r="M139" s="208"/>
      <c r="N139" s="208">
        <f t="shared" si="0"/>
        <v>0</v>
      </c>
      <c r="O139" s="203"/>
      <c r="P139" s="203"/>
      <c r="Q139" s="203"/>
      <c r="R139" s="150"/>
      <c r="T139" s="151" t="s">
        <v>5</v>
      </c>
      <c r="U139" s="41" t="s">
        <v>43</v>
      </c>
      <c r="V139" s="152">
        <v>0</v>
      </c>
      <c r="W139" s="152">
        <f t="shared" si="1"/>
        <v>0</v>
      </c>
      <c r="X139" s="152">
        <v>1</v>
      </c>
      <c r="Y139" s="152">
        <f t="shared" si="2"/>
        <v>26.4</v>
      </c>
      <c r="Z139" s="152">
        <v>0</v>
      </c>
      <c r="AA139" s="153">
        <f t="shared" si="3"/>
        <v>0</v>
      </c>
      <c r="AR139" s="19" t="s">
        <v>202</v>
      </c>
      <c r="AT139" s="19" t="s">
        <v>235</v>
      </c>
      <c r="AU139" s="19" t="s">
        <v>89</v>
      </c>
      <c r="AY139" s="19" t="s">
        <v>173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83</v>
      </c>
      <c r="BK139" s="154">
        <f t="shared" si="9"/>
        <v>0</v>
      </c>
      <c r="BL139" s="19" t="s">
        <v>178</v>
      </c>
      <c r="BM139" s="19" t="s">
        <v>1302</v>
      </c>
    </row>
    <row r="140" spans="2:65" s="1" customFormat="1" ht="38.25" customHeight="1">
      <c r="B140" s="145"/>
      <c r="C140" s="146" t="s">
        <v>11</v>
      </c>
      <c r="D140" s="146" t="s">
        <v>174</v>
      </c>
      <c r="E140" s="147" t="s">
        <v>1303</v>
      </c>
      <c r="F140" s="209" t="s">
        <v>1304</v>
      </c>
      <c r="G140" s="209"/>
      <c r="H140" s="209"/>
      <c r="I140" s="209"/>
      <c r="J140" s="148" t="s">
        <v>177</v>
      </c>
      <c r="K140" s="149">
        <v>520</v>
      </c>
      <c r="L140" s="203"/>
      <c r="M140" s="203"/>
      <c r="N140" s="203">
        <f t="shared" si="0"/>
        <v>0</v>
      </c>
      <c r="O140" s="203"/>
      <c r="P140" s="203"/>
      <c r="Q140" s="203"/>
      <c r="R140" s="150"/>
      <c r="T140" s="151" t="s">
        <v>5</v>
      </c>
      <c r="U140" s="41" t="s">
        <v>43</v>
      </c>
      <c r="V140" s="152">
        <v>0.012</v>
      </c>
      <c r="W140" s="152">
        <f t="shared" si="1"/>
        <v>6.24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R140" s="19" t="s">
        <v>178</v>
      </c>
      <c r="AT140" s="19" t="s">
        <v>174</v>
      </c>
      <c r="AU140" s="19" t="s">
        <v>89</v>
      </c>
      <c r="AY140" s="19" t="s">
        <v>173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83</v>
      </c>
      <c r="BK140" s="154">
        <f t="shared" si="9"/>
        <v>0</v>
      </c>
      <c r="BL140" s="19" t="s">
        <v>178</v>
      </c>
      <c r="BM140" s="19" t="s">
        <v>1305</v>
      </c>
    </row>
    <row r="141" spans="2:65" s="1" customFormat="1" ht="38.25" customHeight="1">
      <c r="B141" s="145"/>
      <c r="C141" s="146" t="s">
        <v>234</v>
      </c>
      <c r="D141" s="146" t="s">
        <v>174</v>
      </c>
      <c r="E141" s="147" t="s">
        <v>1306</v>
      </c>
      <c r="F141" s="209" t="s">
        <v>1307</v>
      </c>
      <c r="G141" s="209"/>
      <c r="H141" s="209"/>
      <c r="I141" s="209"/>
      <c r="J141" s="148" t="s">
        <v>177</v>
      </c>
      <c r="K141" s="149">
        <v>520</v>
      </c>
      <c r="L141" s="203"/>
      <c r="M141" s="203"/>
      <c r="N141" s="203">
        <f t="shared" si="0"/>
        <v>0</v>
      </c>
      <c r="O141" s="203"/>
      <c r="P141" s="203"/>
      <c r="Q141" s="203"/>
      <c r="R141" s="150"/>
      <c r="T141" s="151" t="s">
        <v>5</v>
      </c>
      <c r="U141" s="41" t="s">
        <v>43</v>
      </c>
      <c r="V141" s="152">
        <v>0.045</v>
      </c>
      <c r="W141" s="152">
        <f t="shared" si="1"/>
        <v>23.4</v>
      </c>
      <c r="X141" s="152">
        <v>0</v>
      </c>
      <c r="Y141" s="152">
        <f t="shared" si="2"/>
        <v>0</v>
      </c>
      <c r="Z141" s="152">
        <v>0</v>
      </c>
      <c r="AA141" s="153">
        <f t="shared" si="3"/>
        <v>0</v>
      </c>
      <c r="AR141" s="19" t="s">
        <v>178</v>
      </c>
      <c r="AT141" s="19" t="s">
        <v>174</v>
      </c>
      <c r="AU141" s="19" t="s">
        <v>89</v>
      </c>
      <c r="AY141" s="19" t="s">
        <v>173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83</v>
      </c>
      <c r="BK141" s="154">
        <f t="shared" si="9"/>
        <v>0</v>
      </c>
      <c r="BL141" s="19" t="s">
        <v>178</v>
      </c>
      <c r="BM141" s="19" t="s">
        <v>1308</v>
      </c>
    </row>
    <row r="142" spans="2:65" s="1" customFormat="1" ht="16.5" customHeight="1">
      <c r="B142" s="145"/>
      <c r="C142" s="155" t="s">
        <v>240</v>
      </c>
      <c r="D142" s="155" t="s">
        <v>235</v>
      </c>
      <c r="E142" s="156" t="s">
        <v>1309</v>
      </c>
      <c r="F142" s="210" t="s">
        <v>1310</v>
      </c>
      <c r="G142" s="210"/>
      <c r="H142" s="210"/>
      <c r="I142" s="210"/>
      <c r="J142" s="157" t="s">
        <v>827</v>
      </c>
      <c r="K142" s="158">
        <v>13</v>
      </c>
      <c r="L142" s="208"/>
      <c r="M142" s="208"/>
      <c r="N142" s="208">
        <f t="shared" si="0"/>
        <v>0</v>
      </c>
      <c r="O142" s="203"/>
      <c r="P142" s="203"/>
      <c r="Q142" s="203"/>
      <c r="R142" s="150"/>
      <c r="T142" s="151" t="s">
        <v>5</v>
      </c>
      <c r="U142" s="41" t="s">
        <v>43</v>
      </c>
      <c r="V142" s="152">
        <v>0</v>
      </c>
      <c r="W142" s="152">
        <f t="shared" si="1"/>
        <v>0</v>
      </c>
      <c r="X142" s="152">
        <v>0.001</v>
      </c>
      <c r="Y142" s="152">
        <f t="shared" si="2"/>
        <v>0.013000000000000001</v>
      </c>
      <c r="Z142" s="152">
        <v>0</v>
      </c>
      <c r="AA142" s="153">
        <f t="shared" si="3"/>
        <v>0</v>
      </c>
      <c r="AR142" s="19" t="s">
        <v>202</v>
      </c>
      <c r="AT142" s="19" t="s">
        <v>235</v>
      </c>
      <c r="AU142" s="19" t="s">
        <v>89</v>
      </c>
      <c r="AY142" s="19" t="s">
        <v>173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83</v>
      </c>
      <c r="BK142" s="154">
        <f t="shared" si="9"/>
        <v>0</v>
      </c>
      <c r="BL142" s="19" t="s">
        <v>178</v>
      </c>
      <c r="BM142" s="19" t="s">
        <v>1311</v>
      </c>
    </row>
    <row r="143" spans="2:65" s="1" customFormat="1" ht="25.5" customHeight="1">
      <c r="B143" s="145"/>
      <c r="C143" s="146" t="s">
        <v>97</v>
      </c>
      <c r="D143" s="146" t="s">
        <v>174</v>
      </c>
      <c r="E143" s="147" t="s">
        <v>248</v>
      </c>
      <c r="F143" s="209" t="s">
        <v>249</v>
      </c>
      <c r="G143" s="209"/>
      <c r="H143" s="209"/>
      <c r="I143" s="209"/>
      <c r="J143" s="148" t="s">
        <v>177</v>
      </c>
      <c r="K143" s="149">
        <v>190</v>
      </c>
      <c r="L143" s="203"/>
      <c r="M143" s="203"/>
      <c r="N143" s="203">
        <f t="shared" si="0"/>
        <v>0</v>
      </c>
      <c r="O143" s="203"/>
      <c r="P143" s="203"/>
      <c r="Q143" s="203"/>
      <c r="R143" s="150"/>
      <c r="T143" s="151" t="s">
        <v>5</v>
      </c>
      <c r="U143" s="41" t="s">
        <v>43</v>
      </c>
      <c r="V143" s="152">
        <v>0.018</v>
      </c>
      <c r="W143" s="152">
        <f t="shared" si="1"/>
        <v>3.42</v>
      </c>
      <c r="X143" s="152">
        <v>0</v>
      </c>
      <c r="Y143" s="152">
        <f t="shared" si="2"/>
        <v>0</v>
      </c>
      <c r="Z143" s="152">
        <v>0</v>
      </c>
      <c r="AA143" s="153">
        <f t="shared" si="3"/>
        <v>0</v>
      </c>
      <c r="AR143" s="19" t="s">
        <v>178</v>
      </c>
      <c r="AT143" s="19" t="s">
        <v>174</v>
      </c>
      <c r="AU143" s="19" t="s">
        <v>89</v>
      </c>
      <c r="AY143" s="19" t="s">
        <v>173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83</v>
      </c>
      <c r="BK143" s="154">
        <f t="shared" si="9"/>
        <v>0</v>
      </c>
      <c r="BL143" s="19" t="s">
        <v>178</v>
      </c>
      <c r="BM143" s="19" t="s">
        <v>250</v>
      </c>
    </row>
    <row r="144" spans="2:63" s="10" customFormat="1" ht="29.85" customHeight="1">
      <c r="B144" s="134"/>
      <c r="C144" s="135"/>
      <c r="D144" s="144" t="s">
        <v>567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04">
        <f>BK144</f>
        <v>0</v>
      </c>
      <c r="O144" s="205"/>
      <c r="P144" s="205"/>
      <c r="Q144" s="205"/>
      <c r="R144" s="137"/>
      <c r="T144" s="138"/>
      <c r="U144" s="135"/>
      <c r="V144" s="135"/>
      <c r="W144" s="139">
        <f>W145</f>
        <v>4.4325</v>
      </c>
      <c r="X144" s="135"/>
      <c r="Y144" s="139">
        <f>Y145</f>
        <v>8.91</v>
      </c>
      <c r="Z144" s="135"/>
      <c r="AA144" s="140">
        <f>AA145</f>
        <v>0</v>
      </c>
      <c r="AR144" s="141" t="s">
        <v>83</v>
      </c>
      <c r="AT144" s="142" t="s">
        <v>77</v>
      </c>
      <c r="AU144" s="142" t="s">
        <v>83</v>
      </c>
      <c r="AY144" s="141" t="s">
        <v>173</v>
      </c>
      <c r="BK144" s="143">
        <f>BK145</f>
        <v>0</v>
      </c>
    </row>
    <row r="145" spans="2:65" s="1" customFormat="1" ht="25.5" customHeight="1">
      <c r="B145" s="145"/>
      <c r="C145" s="146" t="s">
        <v>247</v>
      </c>
      <c r="D145" s="146" t="s">
        <v>174</v>
      </c>
      <c r="E145" s="147" t="s">
        <v>1312</v>
      </c>
      <c r="F145" s="209" t="s">
        <v>1313</v>
      </c>
      <c r="G145" s="209"/>
      <c r="H145" s="209"/>
      <c r="I145" s="209"/>
      <c r="J145" s="148" t="s">
        <v>214</v>
      </c>
      <c r="K145" s="149">
        <v>4.5</v>
      </c>
      <c r="L145" s="203"/>
      <c r="M145" s="203"/>
      <c r="N145" s="203">
        <f>ROUND(L145*K145,2)</f>
        <v>0</v>
      </c>
      <c r="O145" s="203"/>
      <c r="P145" s="203"/>
      <c r="Q145" s="203"/>
      <c r="R145" s="150"/>
      <c r="T145" s="151" t="s">
        <v>5</v>
      </c>
      <c r="U145" s="41" t="s">
        <v>43</v>
      </c>
      <c r="V145" s="152">
        <v>0.985</v>
      </c>
      <c r="W145" s="152">
        <f>V145*K145</f>
        <v>4.4325</v>
      </c>
      <c r="X145" s="152">
        <v>1.98</v>
      </c>
      <c r="Y145" s="152">
        <f>X145*K145</f>
        <v>8.91</v>
      </c>
      <c r="Z145" s="152">
        <v>0</v>
      </c>
      <c r="AA145" s="153">
        <f>Z145*K145</f>
        <v>0</v>
      </c>
      <c r="AR145" s="19" t="s">
        <v>178</v>
      </c>
      <c r="AT145" s="19" t="s">
        <v>174</v>
      </c>
      <c r="AU145" s="19" t="s">
        <v>89</v>
      </c>
      <c r="AY145" s="19" t="s">
        <v>173</v>
      </c>
      <c r="BE145" s="154">
        <f>IF(U145="základní",N145,0)</f>
        <v>0</v>
      </c>
      <c r="BF145" s="154">
        <f>IF(U145="snížená",N145,0)</f>
        <v>0</v>
      </c>
      <c r="BG145" s="154">
        <f>IF(U145="zákl. přenesená",N145,0)</f>
        <v>0</v>
      </c>
      <c r="BH145" s="154">
        <f>IF(U145="sníž. přenesená",N145,0)</f>
        <v>0</v>
      </c>
      <c r="BI145" s="154">
        <f>IF(U145="nulová",N145,0)</f>
        <v>0</v>
      </c>
      <c r="BJ145" s="19" t="s">
        <v>83</v>
      </c>
      <c r="BK145" s="154">
        <f>ROUND(L145*K145,2)</f>
        <v>0</v>
      </c>
      <c r="BL145" s="19" t="s">
        <v>178</v>
      </c>
      <c r="BM145" s="19" t="s">
        <v>1314</v>
      </c>
    </row>
    <row r="146" spans="2:63" s="10" customFormat="1" ht="29.85" customHeight="1">
      <c r="B146" s="134"/>
      <c r="C146" s="135"/>
      <c r="D146" s="144" t="s">
        <v>146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04">
        <f>BK146</f>
        <v>0</v>
      </c>
      <c r="O146" s="205"/>
      <c r="P146" s="205"/>
      <c r="Q146" s="205"/>
      <c r="R146" s="137"/>
      <c r="T146" s="138"/>
      <c r="U146" s="135"/>
      <c r="V146" s="135"/>
      <c r="W146" s="139">
        <f>W147</f>
        <v>7.839602999999999</v>
      </c>
      <c r="X146" s="135"/>
      <c r="Y146" s="139">
        <f>Y147</f>
        <v>0</v>
      </c>
      <c r="Z146" s="135"/>
      <c r="AA146" s="140">
        <f>AA147</f>
        <v>1.4471999999999998</v>
      </c>
      <c r="AR146" s="141" t="s">
        <v>83</v>
      </c>
      <c r="AT146" s="142" t="s">
        <v>77</v>
      </c>
      <c r="AU146" s="142" t="s">
        <v>83</v>
      </c>
      <c r="AY146" s="141" t="s">
        <v>173</v>
      </c>
      <c r="BK146" s="143">
        <f>BK147</f>
        <v>0</v>
      </c>
    </row>
    <row r="147" spans="2:65" s="1" customFormat="1" ht="25.5" customHeight="1">
      <c r="B147" s="145"/>
      <c r="C147" s="146" t="s">
        <v>251</v>
      </c>
      <c r="D147" s="146" t="s">
        <v>174</v>
      </c>
      <c r="E147" s="147" t="s">
        <v>260</v>
      </c>
      <c r="F147" s="209" t="s">
        <v>261</v>
      </c>
      <c r="G147" s="209"/>
      <c r="H147" s="209"/>
      <c r="I147" s="209"/>
      <c r="J147" s="148" t="s">
        <v>214</v>
      </c>
      <c r="K147" s="149">
        <v>0.603</v>
      </c>
      <c r="L147" s="203"/>
      <c r="M147" s="203"/>
      <c r="N147" s="203">
        <f>ROUND(L147*K147,2)</f>
        <v>0</v>
      </c>
      <c r="O147" s="203"/>
      <c r="P147" s="203"/>
      <c r="Q147" s="203"/>
      <c r="R147" s="150"/>
      <c r="T147" s="151" t="s">
        <v>5</v>
      </c>
      <c r="U147" s="41" t="s">
        <v>43</v>
      </c>
      <c r="V147" s="152">
        <v>13.001</v>
      </c>
      <c r="W147" s="152">
        <f>V147*K147</f>
        <v>7.839602999999999</v>
      </c>
      <c r="X147" s="152">
        <v>0</v>
      </c>
      <c r="Y147" s="152">
        <f>X147*K147</f>
        <v>0</v>
      </c>
      <c r="Z147" s="152">
        <v>2.4</v>
      </c>
      <c r="AA147" s="153">
        <f>Z147*K147</f>
        <v>1.4471999999999998</v>
      </c>
      <c r="AR147" s="19" t="s">
        <v>178</v>
      </c>
      <c r="AT147" s="19" t="s">
        <v>174</v>
      </c>
      <c r="AU147" s="19" t="s">
        <v>89</v>
      </c>
      <c r="AY147" s="19" t="s">
        <v>173</v>
      </c>
      <c r="BE147" s="154">
        <f>IF(U147="základní",N147,0)</f>
        <v>0</v>
      </c>
      <c r="BF147" s="154">
        <f>IF(U147="snížená",N147,0)</f>
        <v>0</v>
      </c>
      <c r="BG147" s="154">
        <f>IF(U147="zákl. přenesená",N147,0)</f>
        <v>0</v>
      </c>
      <c r="BH147" s="154">
        <f>IF(U147="sníž. přenesená",N147,0)</f>
        <v>0</v>
      </c>
      <c r="BI147" s="154">
        <f>IF(U147="nulová",N147,0)</f>
        <v>0</v>
      </c>
      <c r="BJ147" s="19" t="s">
        <v>83</v>
      </c>
      <c r="BK147" s="154">
        <f>ROUND(L147*K147,2)</f>
        <v>0</v>
      </c>
      <c r="BL147" s="19" t="s">
        <v>178</v>
      </c>
      <c r="BM147" s="19" t="s">
        <v>262</v>
      </c>
    </row>
    <row r="148" spans="2:63" s="10" customFormat="1" ht="29.85" customHeight="1">
      <c r="B148" s="134"/>
      <c r="C148" s="135"/>
      <c r="D148" s="144" t="s">
        <v>147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04">
        <f>BK148</f>
        <v>0</v>
      </c>
      <c r="O148" s="205"/>
      <c r="P148" s="205"/>
      <c r="Q148" s="205"/>
      <c r="R148" s="137"/>
      <c r="T148" s="138"/>
      <c r="U148" s="135"/>
      <c r="V148" s="135"/>
      <c r="W148" s="139">
        <f>SUM(W149:W152)</f>
        <v>53.223107</v>
      </c>
      <c r="X148" s="135"/>
      <c r="Y148" s="139">
        <f>SUM(Y149:Y152)</f>
        <v>9.6347133318186</v>
      </c>
      <c r="Z148" s="135"/>
      <c r="AA148" s="140">
        <f>SUM(AA149:AA152)</f>
        <v>0</v>
      </c>
      <c r="AR148" s="141" t="s">
        <v>83</v>
      </c>
      <c r="AT148" s="142" t="s">
        <v>77</v>
      </c>
      <c r="AU148" s="142" t="s">
        <v>83</v>
      </c>
      <c r="AY148" s="141" t="s">
        <v>173</v>
      </c>
      <c r="BK148" s="143">
        <f>SUM(BK149:BK152)</f>
        <v>0</v>
      </c>
    </row>
    <row r="149" spans="2:65" s="1" customFormat="1" ht="25.5" customHeight="1">
      <c r="B149" s="145"/>
      <c r="C149" s="146" t="s">
        <v>10</v>
      </c>
      <c r="D149" s="146" t="s">
        <v>174</v>
      </c>
      <c r="E149" s="147" t="s">
        <v>1315</v>
      </c>
      <c r="F149" s="209" t="s">
        <v>1316</v>
      </c>
      <c r="G149" s="209"/>
      <c r="H149" s="209"/>
      <c r="I149" s="209"/>
      <c r="J149" s="148" t="s">
        <v>214</v>
      </c>
      <c r="K149" s="149">
        <v>3.7</v>
      </c>
      <c r="L149" s="203"/>
      <c r="M149" s="203"/>
      <c r="N149" s="203">
        <f>ROUND(L149*K149,2)</f>
        <v>0</v>
      </c>
      <c r="O149" s="203"/>
      <c r="P149" s="203"/>
      <c r="Q149" s="203"/>
      <c r="R149" s="150"/>
      <c r="T149" s="151" t="s">
        <v>5</v>
      </c>
      <c r="U149" s="41" t="s">
        <v>43</v>
      </c>
      <c r="V149" s="152">
        <v>2.513</v>
      </c>
      <c r="W149" s="152">
        <f>V149*K149</f>
        <v>9.2981</v>
      </c>
      <c r="X149" s="152">
        <v>2.45336574</v>
      </c>
      <c r="Y149" s="152">
        <f>X149*K149</f>
        <v>9.077453238</v>
      </c>
      <c r="Z149" s="152">
        <v>0</v>
      </c>
      <c r="AA149" s="153">
        <f>Z149*K149</f>
        <v>0</v>
      </c>
      <c r="AR149" s="19" t="s">
        <v>178</v>
      </c>
      <c r="AT149" s="19" t="s">
        <v>174</v>
      </c>
      <c r="AU149" s="19" t="s">
        <v>89</v>
      </c>
      <c r="AY149" s="19" t="s">
        <v>173</v>
      </c>
      <c r="BE149" s="154">
        <f>IF(U149="základní",N149,0)</f>
        <v>0</v>
      </c>
      <c r="BF149" s="154">
        <f>IF(U149="snížená",N149,0)</f>
        <v>0</v>
      </c>
      <c r="BG149" s="154">
        <f>IF(U149="zákl. přenesená",N149,0)</f>
        <v>0</v>
      </c>
      <c r="BH149" s="154">
        <f>IF(U149="sníž. přenesená",N149,0)</f>
        <v>0</v>
      </c>
      <c r="BI149" s="154">
        <f>IF(U149="nulová",N149,0)</f>
        <v>0</v>
      </c>
      <c r="BJ149" s="19" t="s">
        <v>83</v>
      </c>
      <c r="BK149" s="154">
        <f>ROUND(L149*K149,2)</f>
        <v>0</v>
      </c>
      <c r="BL149" s="19" t="s">
        <v>178</v>
      </c>
      <c r="BM149" s="19" t="s">
        <v>1317</v>
      </c>
    </row>
    <row r="150" spans="2:65" s="1" customFormat="1" ht="25.5" customHeight="1">
      <c r="B150" s="145"/>
      <c r="C150" s="146" t="s">
        <v>259</v>
      </c>
      <c r="D150" s="146" t="s">
        <v>174</v>
      </c>
      <c r="E150" s="147" t="s">
        <v>1318</v>
      </c>
      <c r="F150" s="209" t="s">
        <v>1319</v>
      </c>
      <c r="G150" s="209"/>
      <c r="H150" s="209"/>
      <c r="I150" s="209"/>
      <c r="J150" s="148" t="s">
        <v>238</v>
      </c>
      <c r="K150" s="149">
        <v>0.237</v>
      </c>
      <c r="L150" s="203"/>
      <c r="M150" s="203"/>
      <c r="N150" s="203">
        <f>ROUND(L150*K150,2)</f>
        <v>0</v>
      </c>
      <c r="O150" s="203"/>
      <c r="P150" s="203"/>
      <c r="Q150" s="203"/>
      <c r="R150" s="150"/>
      <c r="T150" s="151" t="s">
        <v>5</v>
      </c>
      <c r="U150" s="41" t="s">
        <v>43</v>
      </c>
      <c r="V150" s="152">
        <v>15.211</v>
      </c>
      <c r="W150" s="152">
        <f>V150*K150</f>
        <v>3.605007</v>
      </c>
      <c r="X150" s="152">
        <v>1.0525888178</v>
      </c>
      <c r="Y150" s="152">
        <f>X150*K150</f>
        <v>0.2494635498186</v>
      </c>
      <c r="Z150" s="152">
        <v>0</v>
      </c>
      <c r="AA150" s="153">
        <f>Z150*K150</f>
        <v>0</v>
      </c>
      <c r="AR150" s="19" t="s">
        <v>178</v>
      </c>
      <c r="AT150" s="19" t="s">
        <v>174</v>
      </c>
      <c r="AU150" s="19" t="s">
        <v>89</v>
      </c>
      <c r="AY150" s="19" t="s">
        <v>173</v>
      </c>
      <c r="BE150" s="154">
        <f>IF(U150="základní",N150,0)</f>
        <v>0</v>
      </c>
      <c r="BF150" s="154">
        <f>IF(U150="snížená",N150,0)</f>
        <v>0</v>
      </c>
      <c r="BG150" s="154">
        <f>IF(U150="zákl. přenesená",N150,0)</f>
        <v>0</v>
      </c>
      <c r="BH150" s="154">
        <f>IF(U150="sníž. přenesená",N150,0)</f>
        <v>0</v>
      </c>
      <c r="BI150" s="154">
        <f>IF(U150="nulová",N150,0)</f>
        <v>0</v>
      </c>
      <c r="BJ150" s="19" t="s">
        <v>83</v>
      </c>
      <c r="BK150" s="154">
        <f>ROUND(L150*K150,2)</f>
        <v>0</v>
      </c>
      <c r="BL150" s="19" t="s">
        <v>178</v>
      </c>
      <c r="BM150" s="19" t="s">
        <v>1320</v>
      </c>
    </row>
    <row r="151" spans="2:65" s="1" customFormat="1" ht="25.5" customHeight="1">
      <c r="B151" s="145"/>
      <c r="C151" s="146" t="s">
        <v>111</v>
      </c>
      <c r="D151" s="146" t="s">
        <v>174</v>
      </c>
      <c r="E151" s="147" t="s">
        <v>1321</v>
      </c>
      <c r="F151" s="209" t="s">
        <v>1322</v>
      </c>
      <c r="G151" s="209"/>
      <c r="H151" s="209"/>
      <c r="I151" s="209"/>
      <c r="J151" s="148" t="s">
        <v>177</v>
      </c>
      <c r="K151" s="149">
        <v>24</v>
      </c>
      <c r="L151" s="203"/>
      <c r="M151" s="203"/>
      <c r="N151" s="203">
        <f>ROUND(L151*K151,2)</f>
        <v>0</v>
      </c>
      <c r="O151" s="203"/>
      <c r="P151" s="203"/>
      <c r="Q151" s="203"/>
      <c r="R151" s="150"/>
      <c r="T151" s="151" t="s">
        <v>5</v>
      </c>
      <c r="U151" s="41" t="s">
        <v>43</v>
      </c>
      <c r="V151" s="152">
        <v>1.342</v>
      </c>
      <c r="W151" s="152">
        <f>V151*K151</f>
        <v>32.208</v>
      </c>
      <c r="X151" s="152">
        <v>0.012824856</v>
      </c>
      <c r="Y151" s="152">
        <f>X151*K151</f>
        <v>0.307796544</v>
      </c>
      <c r="Z151" s="152">
        <v>0</v>
      </c>
      <c r="AA151" s="153">
        <f>Z151*K151</f>
        <v>0</v>
      </c>
      <c r="AR151" s="19" t="s">
        <v>178</v>
      </c>
      <c r="AT151" s="19" t="s">
        <v>174</v>
      </c>
      <c r="AU151" s="19" t="s">
        <v>89</v>
      </c>
      <c r="AY151" s="19" t="s">
        <v>173</v>
      </c>
      <c r="BE151" s="154">
        <f>IF(U151="základní",N151,0)</f>
        <v>0</v>
      </c>
      <c r="BF151" s="154">
        <f>IF(U151="snížená",N151,0)</f>
        <v>0</v>
      </c>
      <c r="BG151" s="154">
        <f>IF(U151="zákl. přenesená",N151,0)</f>
        <v>0</v>
      </c>
      <c r="BH151" s="154">
        <f>IF(U151="sníž. přenesená",N151,0)</f>
        <v>0</v>
      </c>
      <c r="BI151" s="154">
        <f>IF(U151="nulová",N151,0)</f>
        <v>0</v>
      </c>
      <c r="BJ151" s="19" t="s">
        <v>83</v>
      </c>
      <c r="BK151" s="154">
        <f>ROUND(L151*K151,2)</f>
        <v>0</v>
      </c>
      <c r="BL151" s="19" t="s">
        <v>178</v>
      </c>
      <c r="BM151" s="19" t="s">
        <v>1323</v>
      </c>
    </row>
    <row r="152" spans="2:65" s="1" customFormat="1" ht="25.5" customHeight="1">
      <c r="B152" s="145"/>
      <c r="C152" s="146" t="s">
        <v>114</v>
      </c>
      <c r="D152" s="146" t="s">
        <v>174</v>
      </c>
      <c r="E152" s="147" t="s">
        <v>1324</v>
      </c>
      <c r="F152" s="209" t="s">
        <v>1325</v>
      </c>
      <c r="G152" s="209"/>
      <c r="H152" s="209"/>
      <c r="I152" s="209"/>
      <c r="J152" s="148" t="s">
        <v>177</v>
      </c>
      <c r="K152" s="149">
        <v>24</v>
      </c>
      <c r="L152" s="203"/>
      <c r="M152" s="203"/>
      <c r="N152" s="203">
        <f>ROUND(L152*K152,2)</f>
        <v>0</v>
      </c>
      <c r="O152" s="203"/>
      <c r="P152" s="203"/>
      <c r="Q152" s="203"/>
      <c r="R152" s="150"/>
      <c r="T152" s="151" t="s">
        <v>5</v>
      </c>
      <c r="U152" s="41" t="s">
        <v>43</v>
      </c>
      <c r="V152" s="152">
        <v>0.338</v>
      </c>
      <c r="W152" s="152">
        <f>V152*K152</f>
        <v>8.112</v>
      </c>
      <c r="X152" s="152">
        <v>0</v>
      </c>
      <c r="Y152" s="152">
        <f>X152*K152</f>
        <v>0</v>
      </c>
      <c r="Z152" s="152">
        <v>0</v>
      </c>
      <c r="AA152" s="153">
        <f>Z152*K152</f>
        <v>0</v>
      </c>
      <c r="AR152" s="19" t="s">
        <v>178</v>
      </c>
      <c r="AT152" s="19" t="s">
        <v>174</v>
      </c>
      <c r="AU152" s="19" t="s">
        <v>89</v>
      </c>
      <c r="AY152" s="19" t="s">
        <v>173</v>
      </c>
      <c r="BE152" s="154">
        <f>IF(U152="základní",N152,0)</f>
        <v>0</v>
      </c>
      <c r="BF152" s="154">
        <f>IF(U152="snížená",N152,0)</f>
        <v>0</v>
      </c>
      <c r="BG152" s="154">
        <f>IF(U152="zákl. přenesená",N152,0)</f>
        <v>0</v>
      </c>
      <c r="BH152" s="154">
        <f>IF(U152="sníž. přenesená",N152,0)</f>
        <v>0</v>
      </c>
      <c r="BI152" s="154">
        <f>IF(U152="nulová",N152,0)</f>
        <v>0</v>
      </c>
      <c r="BJ152" s="19" t="s">
        <v>83</v>
      </c>
      <c r="BK152" s="154">
        <f>ROUND(L152*K152,2)</f>
        <v>0</v>
      </c>
      <c r="BL152" s="19" t="s">
        <v>178</v>
      </c>
      <c r="BM152" s="19" t="s">
        <v>1326</v>
      </c>
    </row>
    <row r="153" spans="2:63" s="10" customFormat="1" ht="29.85" customHeight="1">
      <c r="B153" s="134"/>
      <c r="C153" s="135"/>
      <c r="D153" s="144" t="s">
        <v>148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04">
        <f>BK153</f>
        <v>0</v>
      </c>
      <c r="O153" s="205"/>
      <c r="P153" s="205"/>
      <c r="Q153" s="205"/>
      <c r="R153" s="137"/>
      <c r="T153" s="138"/>
      <c r="U153" s="135"/>
      <c r="V153" s="135"/>
      <c r="W153" s="139">
        <f>SUM(W154:W167)</f>
        <v>108.19820000000001</v>
      </c>
      <c r="X153" s="135"/>
      <c r="Y153" s="139">
        <f>SUM(Y154:Y167)</f>
        <v>160.18194</v>
      </c>
      <c r="Z153" s="135"/>
      <c r="AA153" s="140">
        <f>SUM(AA154:AA167)</f>
        <v>0</v>
      </c>
      <c r="AR153" s="141" t="s">
        <v>83</v>
      </c>
      <c r="AT153" s="142" t="s">
        <v>77</v>
      </c>
      <c r="AU153" s="142" t="s">
        <v>83</v>
      </c>
      <c r="AY153" s="141" t="s">
        <v>173</v>
      </c>
      <c r="BK153" s="143">
        <f>SUM(BK154:BK167)</f>
        <v>0</v>
      </c>
    </row>
    <row r="154" spans="2:65" s="1" customFormat="1" ht="25.5" customHeight="1">
      <c r="B154" s="145"/>
      <c r="C154" s="146" t="s">
        <v>117</v>
      </c>
      <c r="D154" s="146" t="s">
        <v>174</v>
      </c>
      <c r="E154" s="147" t="s">
        <v>266</v>
      </c>
      <c r="F154" s="209" t="s">
        <v>267</v>
      </c>
      <c r="G154" s="209"/>
      <c r="H154" s="209"/>
      <c r="I154" s="209"/>
      <c r="J154" s="148" t="s">
        <v>177</v>
      </c>
      <c r="K154" s="149">
        <v>340</v>
      </c>
      <c r="L154" s="203"/>
      <c r="M154" s="203"/>
      <c r="N154" s="203">
        <f aca="true" t="shared" si="10" ref="N154:N167">ROUND(L154*K154,2)</f>
        <v>0</v>
      </c>
      <c r="O154" s="203"/>
      <c r="P154" s="203"/>
      <c r="Q154" s="203"/>
      <c r="R154" s="150"/>
      <c r="T154" s="151" t="s">
        <v>5</v>
      </c>
      <c r="U154" s="41" t="s">
        <v>43</v>
      </c>
      <c r="V154" s="152">
        <v>0.019</v>
      </c>
      <c r="W154" s="152">
        <f aca="true" t="shared" si="11" ref="W154:W167">V154*K154</f>
        <v>6.46</v>
      </c>
      <c r="X154" s="152">
        <v>0</v>
      </c>
      <c r="Y154" s="152">
        <f aca="true" t="shared" si="12" ref="Y154:Y167">X154*K154</f>
        <v>0</v>
      </c>
      <c r="Z154" s="152">
        <v>0</v>
      </c>
      <c r="AA154" s="153">
        <f aca="true" t="shared" si="13" ref="AA154:AA167">Z154*K154</f>
        <v>0</v>
      </c>
      <c r="AR154" s="19" t="s">
        <v>178</v>
      </c>
      <c r="AT154" s="19" t="s">
        <v>174</v>
      </c>
      <c r="AU154" s="19" t="s">
        <v>89</v>
      </c>
      <c r="AY154" s="19" t="s">
        <v>173</v>
      </c>
      <c r="BE154" s="154">
        <f aca="true" t="shared" si="14" ref="BE154:BE167">IF(U154="základní",N154,0)</f>
        <v>0</v>
      </c>
      <c r="BF154" s="154">
        <f aca="true" t="shared" si="15" ref="BF154:BF167">IF(U154="snížená",N154,0)</f>
        <v>0</v>
      </c>
      <c r="BG154" s="154">
        <f aca="true" t="shared" si="16" ref="BG154:BG167">IF(U154="zákl. přenesená",N154,0)</f>
        <v>0</v>
      </c>
      <c r="BH154" s="154">
        <f aca="true" t="shared" si="17" ref="BH154:BH167">IF(U154="sníž. přenesená",N154,0)</f>
        <v>0</v>
      </c>
      <c r="BI154" s="154">
        <f aca="true" t="shared" si="18" ref="BI154:BI167">IF(U154="nulová",N154,0)</f>
        <v>0</v>
      </c>
      <c r="BJ154" s="19" t="s">
        <v>83</v>
      </c>
      <c r="BK154" s="154">
        <f aca="true" t="shared" si="19" ref="BK154:BK167">ROUND(L154*K154,2)</f>
        <v>0</v>
      </c>
      <c r="BL154" s="19" t="s">
        <v>178</v>
      </c>
      <c r="BM154" s="19" t="s">
        <v>268</v>
      </c>
    </row>
    <row r="155" spans="2:65" s="1" customFormat="1" ht="16.5" customHeight="1">
      <c r="B155" s="145"/>
      <c r="C155" s="155" t="s">
        <v>272</v>
      </c>
      <c r="D155" s="155" t="s">
        <v>235</v>
      </c>
      <c r="E155" s="156" t="s">
        <v>269</v>
      </c>
      <c r="F155" s="210" t="s">
        <v>270</v>
      </c>
      <c r="G155" s="210"/>
      <c r="H155" s="210"/>
      <c r="I155" s="210"/>
      <c r="J155" s="157" t="s">
        <v>238</v>
      </c>
      <c r="K155" s="158">
        <v>139.4</v>
      </c>
      <c r="L155" s="208"/>
      <c r="M155" s="208"/>
      <c r="N155" s="208">
        <f t="shared" si="10"/>
        <v>0</v>
      </c>
      <c r="O155" s="203"/>
      <c r="P155" s="203"/>
      <c r="Q155" s="203"/>
      <c r="R155" s="150"/>
      <c r="T155" s="151" t="s">
        <v>5</v>
      </c>
      <c r="U155" s="41" t="s">
        <v>43</v>
      </c>
      <c r="V155" s="152">
        <v>0</v>
      </c>
      <c r="W155" s="152">
        <f t="shared" si="11"/>
        <v>0</v>
      </c>
      <c r="X155" s="152">
        <v>1</v>
      </c>
      <c r="Y155" s="152">
        <f t="shared" si="12"/>
        <v>139.4</v>
      </c>
      <c r="Z155" s="152">
        <v>0</v>
      </c>
      <c r="AA155" s="153">
        <f t="shared" si="13"/>
        <v>0</v>
      </c>
      <c r="AR155" s="19" t="s">
        <v>202</v>
      </c>
      <c r="AT155" s="19" t="s">
        <v>235</v>
      </c>
      <c r="AU155" s="19" t="s">
        <v>89</v>
      </c>
      <c r="AY155" s="19" t="s">
        <v>173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83</v>
      </c>
      <c r="BK155" s="154">
        <f t="shared" si="19"/>
        <v>0</v>
      </c>
      <c r="BL155" s="19" t="s">
        <v>178</v>
      </c>
      <c r="BM155" s="19" t="s">
        <v>271</v>
      </c>
    </row>
    <row r="156" spans="2:65" s="1" customFormat="1" ht="16.5" customHeight="1">
      <c r="B156" s="145"/>
      <c r="C156" s="146" t="s">
        <v>276</v>
      </c>
      <c r="D156" s="146" t="s">
        <v>174</v>
      </c>
      <c r="E156" s="147" t="s">
        <v>277</v>
      </c>
      <c r="F156" s="209" t="s">
        <v>278</v>
      </c>
      <c r="G156" s="209"/>
      <c r="H156" s="209"/>
      <c r="I156" s="209"/>
      <c r="J156" s="148" t="s">
        <v>177</v>
      </c>
      <c r="K156" s="149">
        <v>65</v>
      </c>
      <c r="L156" s="203"/>
      <c r="M156" s="203"/>
      <c r="N156" s="203">
        <f t="shared" si="10"/>
        <v>0</v>
      </c>
      <c r="O156" s="203"/>
      <c r="P156" s="203"/>
      <c r="Q156" s="203"/>
      <c r="R156" s="150"/>
      <c r="T156" s="151" t="s">
        <v>5</v>
      </c>
      <c r="U156" s="41" t="s">
        <v>43</v>
      </c>
      <c r="V156" s="152">
        <v>0.023</v>
      </c>
      <c r="W156" s="152">
        <f t="shared" si="11"/>
        <v>1.4949999999999999</v>
      </c>
      <c r="X156" s="152">
        <v>0</v>
      </c>
      <c r="Y156" s="152">
        <f t="shared" si="12"/>
        <v>0</v>
      </c>
      <c r="Z156" s="152">
        <v>0</v>
      </c>
      <c r="AA156" s="153">
        <f t="shared" si="13"/>
        <v>0</v>
      </c>
      <c r="AR156" s="19" t="s">
        <v>178</v>
      </c>
      <c r="AT156" s="19" t="s">
        <v>174</v>
      </c>
      <c r="AU156" s="19" t="s">
        <v>89</v>
      </c>
      <c r="AY156" s="19" t="s">
        <v>173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83</v>
      </c>
      <c r="BK156" s="154">
        <f t="shared" si="19"/>
        <v>0</v>
      </c>
      <c r="BL156" s="19" t="s">
        <v>178</v>
      </c>
      <c r="BM156" s="19" t="s">
        <v>279</v>
      </c>
    </row>
    <row r="157" spans="2:65" s="1" customFormat="1" ht="16.5" customHeight="1">
      <c r="B157" s="145"/>
      <c r="C157" s="146" t="s">
        <v>120</v>
      </c>
      <c r="D157" s="146" t="s">
        <v>174</v>
      </c>
      <c r="E157" s="147" t="s">
        <v>280</v>
      </c>
      <c r="F157" s="209" t="s">
        <v>281</v>
      </c>
      <c r="G157" s="209"/>
      <c r="H157" s="209"/>
      <c r="I157" s="209"/>
      <c r="J157" s="148" t="s">
        <v>177</v>
      </c>
      <c r="K157" s="149">
        <v>170.7</v>
      </c>
      <c r="L157" s="203"/>
      <c r="M157" s="203"/>
      <c r="N157" s="203">
        <f t="shared" si="10"/>
        <v>0</v>
      </c>
      <c r="O157" s="203"/>
      <c r="P157" s="203"/>
      <c r="Q157" s="203"/>
      <c r="R157" s="150"/>
      <c r="T157" s="151" t="s">
        <v>5</v>
      </c>
      <c r="U157" s="41" t="s">
        <v>43</v>
      </c>
      <c r="V157" s="152">
        <v>0.026</v>
      </c>
      <c r="W157" s="152">
        <f t="shared" si="11"/>
        <v>4.438199999999999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R157" s="19" t="s">
        <v>178</v>
      </c>
      <c r="AT157" s="19" t="s">
        <v>174</v>
      </c>
      <c r="AU157" s="19" t="s">
        <v>89</v>
      </c>
      <c r="AY157" s="19" t="s">
        <v>173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83</v>
      </c>
      <c r="BK157" s="154">
        <f t="shared" si="19"/>
        <v>0</v>
      </c>
      <c r="BL157" s="19" t="s">
        <v>178</v>
      </c>
      <c r="BM157" s="19" t="s">
        <v>282</v>
      </c>
    </row>
    <row r="158" spans="2:65" s="1" customFormat="1" ht="16.5" customHeight="1">
      <c r="B158" s="145"/>
      <c r="C158" s="146" t="s">
        <v>283</v>
      </c>
      <c r="D158" s="146" t="s">
        <v>174</v>
      </c>
      <c r="E158" s="147" t="s">
        <v>288</v>
      </c>
      <c r="F158" s="209" t="s">
        <v>289</v>
      </c>
      <c r="G158" s="209"/>
      <c r="H158" s="209"/>
      <c r="I158" s="209"/>
      <c r="J158" s="148" t="s">
        <v>177</v>
      </c>
      <c r="K158" s="149">
        <v>980</v>
      </c>
      <c r="L158" s="203"/>
      <c r="M158" s="203"/>
      <c r="N158" s="203">
        <f t="shared" si="10"/>
        <v>0</v>
      </c>
      <c r="O158" s="203"/>
      <c r="P158" s="203"/>
      <c r="Q158" s="203"/>
      <c r="R158" s="150"/>
      <c r="T158" s="151" t="s">
        <v>5</v>
      </c>
      <c r="U158" s="41" t="s">
        <v>43</v>
      </c>
      <c r="V158" s="152">
        <v>0.029</v>
      </c>
      <c r="W158" s="152">
        <f t="shared" si="11"/>
        <v>28.42</v>
      </c>
      <c r="X158" s="152">
        <v>0</v>
      </c>
      <c r="Y158" s="152">
        <f t="shared" si="12"/>
        <v>0</v>
      </c>
      <c r="Z158" s="152">
        <v>0</v>
      </c>
      <c r="AA158" s="153">
        <f t="shared" si="13"/>
        <v>0</v>
      </c>
      <c r="AR158" s="19" t="s">
        <v>178</v>
      </c>
      <c r="AT158" s="19" t="s">
        <v>174</v>
      </c>
      <c r="AU158" s="19" t="s">
        <v>89</v>
      </c>
      <c r="AY158" s="19" t="s">
        <v>173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83</v>
      </c>
      <c r="BK158" s="154">
        <f t="shared" si="19"/>
        <v>0</v>
      </c>
      <c r="BL158" s="19" t="s">
        <v>178</v>
      </c>
      <c r="BM158" s="19" t="s">
        <v>290</v>
      </c>
    </row>
    <row r="159" spans="2:65" s="1" customFormat="1" ht="38.25" customHeight="1">
      <c r="B159" s="145"/>
      <c r="C159" s="146" t="s">
        <v>287</v>
      </c>
      <c r="D159" s="146" t="s">
        <v>174</v>
      </c>
      <c r="E159" s="147" t="s">
        <v>1327</v>
      </c>
      <c r="F159" s="209" t="s">
        <v>1328</v>
      </c>
      <c r="G159" s="209"/>
      <c r="H159" s="209"/>
      <c r="I159" s="209"/>
      <c r="J159" s="148" t="s">
        <v>177</v>
      </c>
      <c r="K159" s="149">
        <v>180</v>
      </c>
      <c r="L159" s="203"/>
      <c r="M159" s="203"/>
      <c r="N159" s="203">
        <f t="shared" si="10"/>
        <v>0</v>
      </c>
      <c r="O159" s="203"/>
      <c r="P159" s="203"/>
      <c r="Q159" s="203"/>
      <c r="R159" s="150"/>
      <c r="T159" s="151" t="s">
        <v>5</v>
      </c>
      <c r="U159" s="41" t="s">
        <v>43</v>
      </c>
      <c r="V159" s="152">
        <v>0.071</v>
      </c>
      <c r="W159" s="152">
        <f t="shared" si="11"/>
        <v>12.78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R159" s="19" t="s">
        <v>178</v>
      </c>
      <c r="AT159" s="19" t="s">
        <v>174</v>
      </c>
      <c r="AU159" s="19" t="s">
        <v>89</v>
      </c>
      <c r="AY159" s="19" t="s">
        <v>173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83</v>
      </c>
      <c r="BK159" s="154">
        <f t="shared" si="19"/>
        <v>0</v>
      </c>
      <c r="BL159" s="19" t="s">
        <v>178</v>
      </c>
      <c r="BM159" s="19" t="s">
        <v>1329</v>
      </c>
    </row>
    <row r="160" spans="2:65" s="1" customFormat="1" ht="25.5" customHeight="1">
      <c r="B160" s="145"/>
      <c r="C160" s="146" t="s">
        <v>291</v>
      </c>
      <c r="D160" s="146" t="s">
        <v>174</v>
      </c>
      <c r="E160" s="147" t="s">
        <v>296</v>
      </c>
      <c r="F160" s="209" t="s">
        <v>297</v>
      </c>
      <c r="G160" s="209"/>
      <c r="H160" s="209"/>
      <c r="I160" s="209"/>
      <c r="J160" s="148" t="s">
        <v>177</v>
      </c>
      <c r="K160" s="149">
        <v>50</v>
      </c>
      <c r="L160" s="203"/>
      <c r="M160" s="203"/>
      <c r="N160" s="203">
        <f t="shared" si="10"/>
        <v>0</v>
      </c>
      <c r="O160" s="203"/>
      <c r="P160" s="203"/>
      <c r="Q160" s="203"/>
      <c r="R160" s="150"/>
      <c r="T160" s="151" t="s">
        <v>5</v>
      </c>
      <c r="U160" s="41" t="s">
        <v>43</v>
      </c>
      <c r="V160" s="152">
        <v>0.027</v>
      </c>
      <c r="W160" s="152">
        <f t="shared" si="11"/>
        <v>1.35</v>
      </c>
      <c r="X160" s="152">
        <v>0</v>
      </c>
      <c r="Y160" s="152">
        <f t="shared" si="12"/>
        <v>0</v>
      </c>
      <c r="Z160" s="152">
        <v>0</v>
      </c>
      <c r="AA160" s="153">
        <f t="shared" si="13"/>
        <v>0</v>
      </c>
      <c r="AR160" s="19" t="s">
        <v>178</v>
      </c>
      <c r="AT160" s="19" t="s">
        <v>174</v>
      </c>
      <c r="AU160" s="19" t="s">
        <v>89</v>
      </c>
      <c r="AY160" s="19" t="s">
        <v>173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83</v>
      </c>
      <c r="BK160" s="154">
        <f t="shared" si="19"/>
        <v>0</v>
      </c>
      <c r="BL160" s="19" t="s">
        <v>178</v>
      </c>
      <c r="BM160" s="19" t="s">
        <v>298</v>
      </c>
    </row>
    <row r="161" spans="2:65" s="1" customFormat="1" ht="25.5" customHeight="1">
      <c r="B161" s="145"/>
      <c r="C161" s="146" t="s">
        <v>295</v>
      </c>
      <c r="D161" s="146" t="s">
        <v>174</v>
      </c>
      <c r="E161" s="147" t="s">
        <v>1330</v>
      </c>
      <c r="F161" s="209" t="s">
        <v>1331</v>
      </c>
      <c r="G161" s="209"/>
      <c r="H161" s="209"/>
      <c r="I161" s="209"/>
      <c r="J161" s="148" t="s">
        <v>177</v>
      </c>
      <c r="K161" s="149">
        <v>80</v>
      </c>
      <c r="L161" s="203"/>
      <c r="M161" s="203"/>
      <c r="N161" s="203">
        <f t="shared" si="10"/>
        <v>0</v>
      </c>
      <c r="O161" s="203"/>
      <c r="P161" s="203"/>
      <c r="Q161" s="203"/>
      <c r="R161" s="150"/>
      <c r="T161" s="151" t="s">
        <v>5</v>
      </c>
      <c r="U161" s="41" t="s">
        <v>43</v>
      </c>
      <c r="V161" s="152">
        <v>0.004</v>
      </c>
      <c r="W161" s="152">
        <f t="shared" si="11"/>
        <v>0.32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R161" s="19" t="s">
        <v>178</v>
      </c>
      <c r="AT161" s="19" t="s">
        <v>174</v>
      </c>
      <c r="AU161" s="19" t="s">
        <v>89</v>
      </c>
      <c r="AY161" s="19" t="s">
        <v>173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83</v>
      </c>
      <c r="BK161" s="154">
        <f t="shared" si="19"/>
        <v>0</v>
      </c>
      <c r="BL161" s="19" t="s">
        <v>178</v>
      </c>
      <c r="BM161" s="19" t="s">
        <v>1332</v>
      </c>
    </row>
    <row r="162" spans="2:65" s="1" customFormat="1" ht="25.5" customHeight="1">
      <c r="B162" s="145"/>
      <c r="C162" s="146" t="s">
        <v>299</v>
      </c>
      <c r="D162" s="146" t="s">
        <v>174</v>
      </c>
      <c r="E162" s="147" t="s">
        <v>1333</v>
      </c>
      <c r="F162" s="209" t="s">
        <v>1334</v>
      </c>
      <c r="G162" s="209"/>
      <c r="H162" s="209"/>
      <c r="I162" s="209"/>
      <c r="J162" s="148" t="s">
        <v>177</v>
      </c>
      <c r="K162" s="149">
        <v>280</v>
      </c>
      <c r="L162" s="203"/>
      <c r="M162" s="203"/>
      <c r="N162" s="203">
        <f t="shared" si="10"/>
        <v>0</v>
      </c>
      <c r="O162" s="203"/>
      <c r="P162" s="203"/>
      <c r="Q162" s="203"/>
      <c r="R162" s="150"/>
      <c r="T162" s="151" t="s">
        <v>5</v>
      </c>
      <c r="U162" s="41" t="s">
        <v>43</v>
      </c>
      <c r="V162" s="152">
        <v>0.002</v>
      </c>
      <c r="W162" s="152">
        <f t="shared" si="11"/>
        <v>0.56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R162" s="19" t="s">
        <v>178</v>
      </c>
      <c r="AT162" s="19" t="s">
        <v>174</v>
      </c>
      <c r="AU162" s="19" t="s">
        <v>89</v>
      </c>
      <c r="AY162" s="19" t="s">
        <v>173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83</v>
      </c>
      <c r="BK162" s="154">
        <f t="shared" si="19"/>
        <v>0</v>
      </c>
      <c r="BL162" s="19" t="s">
        <v>178</v>
      </c>
      <c r="BM162" s="19" t="s">
        <v>1335</v>
      </c>
    </row>
    <row r="163" spans="2:65" s="1" customFormat="1" ht="38.25" customHeight="1">
      <c r="B163" s="145"/>
      <c r="C163" s="146" t="s">
        <v>303</v>
      </c>
      <c r="D163" s="146" t="s">
        <v>174</v>
      </c>
      <c r="E163" s="147" t="s">
        <v>1336</v>
      </c>
      <c r="F163" s="209" t="s">
        <v>1337</v>
      </c>
      <c r="G163" s="209"/>
      <c r="H163" s="209"/>
      <c r="I163" s="209"/>
      <c r="J163" s="148" t="s">
        <v>177</v>
      </c>
      <c r="K163" s="149">
        <v>180</v>
      </c>
      <c r="L163" s="203"/>
      <c r="M163" s="203"/>
      <c r="N163" s="203">
        <f t="shared" si="10"/>
        <v>0</v>
      </c>
      <c r="O163" s="203"/>
      <c r="P163" s="203"/>
      <c r="Q163" s="203"/>
      <c r="R163" s="150"/>
      <c r="T163" s="151" t="s">
        <v>5</v>
      </c>
      <c r="U163" s="41" t="s">
        <v>43</v>
      </c>
      <c r="V163" s="152">
        <v>0.066</v>
      </c>
      <c r="W163" s="152">
        <f t="shared" si="11"/>
        <v>11.88</v>
      </c>
      <c r="X163" s="152">
        <v>0</v>
      </c>
      <c r="Y163" s="152">
        <f t="shared" si="12"/>
        <v>0</v>
      </c>
      <c r="Z163" s="152">
        <v>0</v>
      </c>
      <c r="AA163" s="153">
        <f t="shared" si="13"/>
        <v>0</v>
      </c>
      <c r="AR163" s="19" t="s">
        <v>178</v>
      </c>
      <c r="AT163" s="19" t="s">
        <v>174</v>
      </c>
      <c r="AU163" s="19" t="s">
        <v>89</v>
      </c>
      <c r="AY163" s="19" t="s">
        <v>173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83</v>
      </c>
      <c r="BK163" s="154">
        <f t="shared" si="19"/>
        <v>0</v>
      </c>
      <c r="BL163" s="19" t="s">
        <v>178</v>
      </c>
      <c r="BM163" s="19" t="s">
        <v>1338</v>
      </c>
    </row>
    <row r="164" spans="2:65" s="1" customFormat="1" ht="25.5" customHeight="1">
      <c r="B164" s="145"/>
      <c r="C164" s="146" t="s">
        <v>307</v>
      </c>
      <c r="D164" s="146" t="s">
        <v>174</v>
      </c>
      <c r="E164" s="147" t="s">
        <v>316</v>
      </c>
      <c r="F164" s="209" t="s">
        <v>317</v>
      </c>
      <c r="G164" s="209"/>
      <c r="H164" s="209"/>
      <c r="I164" s="209"/>
      <c r="J164" s="148" t="s">
        <v>177</v>
      </c>
      <c r="K164" s="149">
        <v>20</v>
      </c>
      <c r="L164" s="203"/>
      <c r="M164" s="203"/>
      <c r="N164" s="203">
        <f t="shared" si="10"/>
        <v>0</v>
      </c>
      <c r="O164" s="203"/>
      <c r="P164" s="203"/>
      <c r="Q164" s="203"/>
      <c r="R164" s="150"/>
      <c r="T164" s="151" t="s">
        <v>5</v>
      </c>
      <c r="U164" s="41" t="s">
        <v>43</v>
      </c>
      <c r="V164" s="152">
        <v>0.5</v>
      </c>
      <c r="W164" s="152">
        <f t="shared" si="11"/>
        <v>10</v>
      </c>
      <c r="X164" s="152">
        <v>0.08425</v>
      </c>
      <c r="Y164" s="152">
        <f t="shared" si="12"/>
        <v>1.685</v>
      </c>
      <c r="Z164" s="152">
        <v>0</v>
      </c>
      <c r="AA164" s="153">
        <f t="shared" si="13"/>
        <v>0</v>
      </c>
      <c r="AR164" s="19" t="s">
        <v>178</v>
      </c>
      <c r="AT164" s="19" t="s">
        <v>174</v>
      </c>
      <c r="AU164" s="19" t="s">
        <v>89</v>
      </c>
      <c r="AY164" s="19" t="s">
        <v>173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83</v>
      </c>
      <c r="BK164" s="154">
        <f t="shared" si="19"/>
        <v>0</v>
      </c>
      <c r="BL164" s="19" t="s">
        <v>178</v>
      </c>
      <c r="BM164" s="19" t="s">
        <v>318</v>
      </c>
    </row>
    <row r="165" spans="2:65" s="1" customFormat="1" ht="25.5" customHeight="1">
      <c r="B165" s="145"/>
      <c r="C165" s="155" t="s">
        <v>311</v>
      </c>
      <c r="D165" s="155" t="s">
        <v>235</v>
      </c>
      <c r="E165" s="156" t="s">
        <v>320</v>
      </c>
      <c r="F165" s="210" t="s">
        <v>321</v>
      </c>
      <c r="G165" s="210"/>
      <c r="H165" s="210"/>
      <c r="I165" s="210"/>
      <c r="J165" s="157" t="s">
        <v>177</v>
      </c>
      <c r="K165" s="158">
        <v>20.2</v>
      </c>
      <c r="L165" s="208"/>
      <c r="M165" s="208"/>
      <c r="N165" s="208">
        <f t="shared" si="10"/>
        <v>0</v>
      </c>
      <c r="O165" s="203"/>
      <c r="P165" s="203"/>
      <c r="Q165" s="203"/>
      <c r="R165" s="150"/>
      <c r="T165" s="151" t="s">
        <v>5</v>
      </c>
      <c r="U165" s="41" t="s">
        <v>43</v>
      </c>
      <c r="V165" s="152">
        <v>0</v>
      </c>
      <c r="W165" s="152">
        <f t="shared" si="11"/>
        <v>0</v>
      </c>
      <c r="X165" s="152">
        <v>0.14</v>
      </c>
      <c r="Y165" s="152">
        <f t="shared" si="12"/>
        <v>2.8280000000000003</v>
      </c>
      <c r="Z165" s="152">
        <v>0</v>
      </c>
      <c r="AA165" s="153">
        <f t="shared" si="13"/>
        <v>0</v>
      </c>
      <c r="AR165" s="19" t="s">
        <v>202</v>
      </c>
      <c r="AT165" s="19" t="s">
        <v>235</v>
      </c>
      <c r="AU165" s="19" t="s">
        <v>89</v>
      </c>
      <c r="AY165" s="19" t="s">
        <v>173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83</v>
      </c>
      <c r="BK165" s="154">
        <f t="shared" si="19"/>
        <v>0</v>
      </c>
      <c r="BL165" s="19" t="s">
        <v>178</v>
      </c>
      <c r="BM165" s="19" t="s">
        <v>322</v>
      </c>
    </row>
    <row r="166" spans="2:65" s="1" customFormat="1" ht="38.25" customHeight="1">
      <c r="B166" s="145"/>
      <c r="C166" s="146" t="s">
        <v>315</v>
      </c>
      <c r="D166" s="146" t="s">
        <v>174</v>
      </c>
      <c r="E166" s="147" t="s">
        <v>328</v>
      </c>
      <c r="F166" s="209" t="s">
        <v>329</v>
      </c>
      <c r="G166" s="209"/>
      <c r="H166" s="209"/>
      <c r="I166" s="209"/>
      <c r="J166" s="148" t="s">
        <v>177</v>
      </c>
      <c r="K166" s="149">
        <v>57</v>
      </c>
      <c r="L166" s="203"/>
      <c r="M166" s="203"/>
      <c r="N166" s="203">
        <f t="shared" si="10"/>
        <v>0</v>
      </c>
      <c r="O166" s="203"/>
      <c r="P166" s="203"/>
      <c r="Q166" s="203"/>
      <c r="R166" s="150"/>
      <c r="T166" s="151" t="s">
        <v>5</v>
      </c>
      <c r="U166" s="41" t="s">
        <v>43</v>
      </c>
      <c r="V166" s="152">
        <v>0.535</v>
      </c>
      <c r="W166" s="152">
        <f t="shared" si="11"/>
        <v>30.495</v>
      </c>
      <c r="X166" s="152">
        <v>0.10362</v>
      </c>
      <c r="Y166" s="152">
        <f t="shared" si="12"/>
        <v>5.90634</v>
      </c>
      <c r="Z166" s="152">
        <v>0</v>
      </c>
      <c r="AA166" s="153">
        <f t="shared" si="13"/>
        <v>0</v>
      </c>
      <c r="AR166" s="19" t="s">
        <v>178</v>
      </c>
      <c r="AT166" s="19" t="s">
        <v>174</v>
      </c>
      <c r="AU166" s="19" t="s">
        <v>89</v>
      </c>
      <c r="AY166" s="19" t="s">
        <v>173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83</v>
      </c>
      <c r="BK166" s="154">
        <f t="shared" si="19"/>
        <v>0</v>
      </c>
      <c r="BL166" s="19" t="s">
        <v>178</v>
      </c>
      <c r="BM166" s="19" t="s">
        <v>330</v>
      </c>
    </row>
    <row r="167" spans="2:65" s="1" customFormat="1" ht="25.5" customHeight="1">
      <c r="B167" s="145"/>
      <c r="C167" s="155" t="s">
        <v>319</v>
      </c>
      <c r="D167" s="155" t="s">
        <v>235</v>
      </c>
      <c r="E167" s="156" t="s">
        <v>332</v>
      </c>
      <c r="F167" s="210" t="s">
        <v>333</v>
      </c>
      <c r="G167" s="210"/>
      <c r="H167" s="210"/>
      <c r="I167" s="210"/>
      <c r="J167" s="157" t="s">
        <v>177</v>
      </c>
      <c r="K167" s="158">
        <v>57.57</v>
      </c>
      <c r="L167" s="208"/>
      <c r="M167" s="208"/>
      <c r="N167" s="208">
        <f t="shared" si="10"/>
        <v>0</v>
      </c>
      <c r="O167" s="203"/>
      <c r="P167" s="203"/>
      <c r="Q167" s="203"/>
      <c r="R167" s="150"/>
      <c r="T167" s="151" t="s">
        <v>5</v>
      </c>
      <c r="U167" s="41" t="s">
        <v>43</v>
      </c>
      <c r="V167" s="152">
        <v>0</v>
      </c>
      <c r="W167" s="152">
        <f t="shared" si="11"/>
        <v>0</v>
      </c>
      <c r="X167" s="152">
        <v>0.18</v>
      </c>
      <c r="Y167" s="152">
        <f t="shared" si="12"/>
        <v>10.3626</v>
      </c>
      <c r="Z167" s="152">
        <v>0</v>
      </c>
      <c r="AA167" s="153">
        <f t="shared" si="13"/>
        <v>0</v>
      </c>
      <c r="AR167" s="19" t="s">
        <v>202</v>
      </c>
      <c r="AT167" s="19" t="s">
        <v>235</v>
      </c>
      <c r="AU167" s="19" t="s">
        <v>89</v>
      </c>
      <c r="AY167" s="19" t="s">
        <v>173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83</v>
      </c>
      <c r="BK167" s="154">
        <f t="shared" si="19"/>
        <v>0</v>
      </c>
      <c r="BL167" s="19" t="s">
        <v>178</v>
      </c>
      <c r="BM167" s="19" t="s">
        <v>334</v>
      </c>
    </row>
    <row r="168" spans="2:63" s="10" customFormat="1" ht="29.85" customHeight="1">
      <c r="B168" s="134"/>
      <c r="C168" s="135"/>
      <c r="D168" s="144" t="s">
        <v>149</v>
      </c>
      <c r="E168" s="144"/>
      <c r="F168" s="144"/>
      <c r="G168" s="144"/>
      <c r="H168" s="144"/>
      <c r="I168" s="144"/>
      <c r="J168" s="144"/>
      <c r="K168" s="144"/>
      <c r="L168" s="144"/>
      <c r="M168" s="144"/>
      <c r="N168" s="204">
        <f>BK168</f>
        <v>0</v>
      </c>
      <c r="O168" s="205"/>
      <c r="P168" s="205"/>
      <c r="Q168" s="205"/>
      <c r="R168" s="137"/>
      <c r="T168" s="138"/>
      <c r="U168" s="135"/>
      <c r="V168" s="135"/>
      <c r="W168" s="139">
        <f>W169</f>
        <v>3.102</v>
      </c>
      <c r="X168" s="135"/>
      <c r="Y168" s="139">
        <f>Y169</f>
        <v>0.62216</v>
      </c>
      <c r="Z168" s="135"/>
      <c r="AA168" s="140">
        <f>AA169</f>
        <v>0</v>
      </c>
      <c r="AR168" s="141" t="s">
        <v>83</v>
      </c>
      <c r="AT168" s="142" t="s">
        <v>77</v>
      </c>
      <c r="AU168" s="142" t="s">
        <v>83</v>
      </c>
      <c r="AY168" s="141" t="s">
        <v>173</v>
      </c>
      <c r="BK168" s="143">
        <f>BK169</f>
        <v>0</v>
      </c>
    </row>
    <row r="169" spans="2:65" s="1" customFormat="1" ht="38.25" customHeight="1">
      <c r="B169" s="145"/>
      <c r="C169" s="146" t="s">
        <v>323</v>
      </c>
      <c r="D169" s="146" t="s">
        <v>174</v>
      </c>
      <c r="E169" s="147" t="s">
        <v>362</v>
      </c>
      <c r="F169" s="209" t="s">
        <v>363</v>
      </c>
      <c r="G169" s="209"/>
      <c r="H169" s="209"/>
      <c r="I169" s="209"/>
      <c r="J169" s="148" t="s">
        <v>257</v>
      </c>
      <c r="K169" s="149">
        <v>2</v>
      </c>
      <c r="L169" s="203"/>
      <c r="M169" s="203"/>
      <c r="N169" s="203">
        <f>ROUND(L169*K169,2)</f>
        <v>0</v>
      </c>
      <c r="O169" s="203"/>
      <c r="P169" s="203"/>
      <c r="Q169" s="203"/>
      <c r="R169" s="150"/>
      <c r="T169" s="151" t="s">
        <v>5</v>
      </c>
      <c r="U169" s="41" t="s">
        <v>43</v>
      </c>
      <c r="V169" s="152">
        <v>1.551</v>
      </c>
      <c r="W169" s="152">
        <f>V169*K169</f>
        <v>3.102</v>
      </c>
      <c r="X169" s="152">
        <v>0.31108</v>
      </c>
      <c r="Y169" s="152">
        <f>X169*K169</f>
        <v>0.62216</v>
      </c>
      <c r="Z169" s="152">
        <v>0</v>
      </c>
      <c r="AA169" s="153">
        <f>Z169*K169</f>
        <v>0</v>
      </c>
      <c r="AR169" s="19" t="s">
        <v>178</v>
      </c>
      <c r="AT169" s="19" t="s">
        <v>174</v>
      </c>
      <c r="AU169" s="19" t="s">
        <v>89</v>
      </c>
      <c r="AY169" s="19" t="s">
        <v>173</v>
      </c>
      <c r="BE169" s="154">
        <f>IF(U169="základní",N169,0)</f>
        <v>0</v>
      </c>
      <c r="BF169" s="154">
        <f>IF(U169="snížená",N169,0)</f>
        <v>0</v>
      </c>
      <c r="BG169" s="154">
        <f>IF(U169="zákl. přenesená",N169,0)</f>
        <v>0</v>
      </c>
      <c r="BH169" s="154">
        <f>IF(U169="sníž. přenesená",N169,0)</f>
        <v>0</v>
      </c>
      <c r="BI169" s="154">
        <f>IF(U169="nulová",N169,0)</f>
        <v>0</v>
      </c>
      <c r="BJ169" s="19" t="s">
        <v>83</v>
      </c>
      <c r="BK169" s="154">
        <f>ROUND(L169*K169,2)</f>
        <v>0</v>
      </c>
      <c r="BL169" s="19" t="s">
        <v>178</v>
      </c>
      <c r="BM169" s="19" t="s">
        <v>364</v>
      </c>
    </row>
    <row r="170" spans="2:63" s="10" customFormat="1" ht="29.85" customHeight="1">
      <c r="B170" s="134"/>
      <c r="C170" s="135"/>
      <c r="D170" s="144" t="s">
        <v>150</v>
      </c>
      <c r="E170" s="144"/>
      <c r="F170" s="144"/>
      <c r="G170" s="144"/>
      <c r="H170" s="144"/>
      <c r="I170" s="144"/>
      <c r="J170" s="144"/>
      <c r="K170" s="144"/>
      <c r="L170" s="144"/>
      <c r="M170" s="144"/>
      <c r="N170" s="204">
        <f>BK170</f>
        <v>0</v>
      </c>
      <c r="O170" s="205"/>
      <c r="P170" s="205"/>
      <c r="Q170" s="205"/>
      <c r="R170" s="137"/>
      <c r="T170" s="138"/>
      <c r="U170" s="135"/>
      <c r="V170" s="135"/>
      <c r="W170" s="139">
        <f>SUM(W171:W200)</f>
        <v>79.5291</v>
      </c>
      <c r="X170" s="135"/>
      <c r="Y170" s="139">
        <f>SUM(Y171:Y200)</f>
        <v>28.821509501</v>
      </c>
      <c r="Z170" s="135"/>
      <c r="AA170" s="140">
        <f>SUM(AA171:AA200)</f>
        <v>4.482</v>
      </c>
      <c r="AR170" s="141" t="s">
        <v>83</v>
      </c>
      <c r="AT170" s="142" t="s">
        <v>77</v>
      </c>
      <c r="AU170" s="142" t="s">
        <v>83</v>
      </c>
      <c r="AY170" s="141" t="s">
        <v>173</v>
      </c>
      <c r="BK170" s="143">
        <f>SUM(BK171:BK200)</f>
        <v>0</v>
      </c>
    </row>
    <row r="171" spans="2:65" s="1" customFormat="1" ht="25.5" customHeight="1">
      <c r="B171" s="145"/>
      <c r="C171" s="146" t="s">
        <v>327</v>
      </c>
      <c r="D171" s="146" t="s">
        <v>174</v>
      </c>
      <c r="E171" s="147" t="s">
        <v>1339</v>
      </c>
      <c r="F171" s="209" t="s">
        <v>1340</v>
      </c>
      <c r="G171" s="209"/>
      <c r="H171" s="209"/>
      <c r="I171" s="209"/>
      <c r="J171" s="148" t="s">
        <v>209</v>
      </c>
      <c r="K171" s="149">
        <v>22.5</v>
      </c>
      <c r="L171" s="203"/>
      <c r="M171" s="203"/>
      <c r="N171" s="203">
        <f aca="true" t="shared" si="20" ref="N171:N200">ROUND(L171*K171,2)</f>
        <v>0</v>
      </c>
      <c r="O171" s="203"/>
      <c r="P171" s="203"/>
      <c r="Q171" s="203"/>
      <c r="R171" s="150"/>
      <c r="T171" s="151" t="s">
        <v>5</v>
      </c>
      <c r="U171" s="41" t="s">
        <v>43</v>
      </c>
      <c r="V171" s="152">
        <v>0.366</v>
      </c>
      <c r="W171" s="152">
        <f aca="true" t="shared" si="21" ref="W171:W200">V171*K171</f>
        <v>8.235</v>
      </c>
      <c r="X171" s="152">
        <v>0.000838</v>
      </c>
      <c r="Y171" s="152">
        <f aca="true" t="shared" si="22" ref="Y171:Y200">X171*K171</f>
        <v>0.018855</v>
      </c>
      <c r="Z171" s="152">
        <v>0</v>
      </c>
      <c r="AA171" s="153">
        <f aca="true" t="shared" si="23" ref="AA171:AA200">Z171*K171</f>
        <v>0</v>
      </c>
      <c r="AR171" s="19" t="s">
        <v>178</v>
      </c>
      <c r="AT171" s="19" t="s">
        <v>174</v>
      </c>
      <c r="AU171" s="19" t="s">
        <v>89</v>
      </c>
      <c r="AY171" s="19" t="s">
        <v>173</v>
      </c>
      <c r="BE171" s="154">
        <f aca="true" t="shared" si="24" ref="BE171:BE200">IF(U171="základní",N171,0)</f>
        <v>0</v>
      </c>
      <c r="BF171" s="154">
        <f aca="true" t="shared" si="25" ref="BF171:BF200">IF(U171="snížená",N171,0)</f>
        <v>0</v>
      </c>
      <c r="BG171" s="154">
        <f aca="true" t="shared" si="26" ref="BG171:BG200">IF(U171="zákl. přenesená",N171,0)</f>
        <v>0</v>
      </c>
      <c r="BH171" s="154">
        <f aca="true" t="shared" si="27" ref="BH171:BH200">IF(U171="sníž. přenesená",N171,0)</f>
        <v>0</v>
      </c>
      <c r="BI171" s="154">
        <f aca="true" t="shared" si="28" ref="BI171:BI200">IF(U171="nulová",N171,0)</f>
        <v>0</v>
      </c>
      <c r="BJ171" s="19" t="s">
        <v>83</v>
      </c>
      <c r="BK171" s="154">
        <f aca="true" t="shared" si="29" ref="BK171:BK200">ROUND(L171*K171,2)</f>
        <v>0</v>
      </c>
      <c r="BL171" s="19" t="s">
        <v>178</v>
      </c>
      <c r="BM171" s="19" t="s">
        <v>1341</v>
      </c>
    </row>
    <row r="172" spans="2:65" s="1" customFormat="1" ht="51" customHeight="1">
      <c r="B172" s="145"/>
      <c r="C172" s="155" t="s">
        <v>331</v>
      </c>
      <c r="D172" s="155" t="s">
        <v>235</v>
      </c>
      <c r="E172" s="156" t="s">
        <v>1342</v>
      </c>
      <c r="F172" s="210" t="s">
        <v>1343</v>
      </c>
      <c r="G172" s="210"/>
      <c r="H172" s="210"/>
      <c r="I172" s="210"/>
      <c r="J172" s="157" t="s">
        <v>209</v>
      </c>
      <c r="K172" s="158">
        <v>10</v>
      </c>
      <c r="L172" s="208"/>
      <c r="M172" s="208"/>
      <c r="N172" s="208">
        <f t="shared" si="20"/>
        <v>0</v>
      </c>
      <c r="O172" s="203"/>
      <c r="P172" s="203"/>
      <c r="Q172" s="203"/>
      <c r="R172" s="150"/>
      <c r="T172" s="151" t="s">
        <v>5</v>
      </c>
      <c r="U172" s="41" t="s">
        <v>43</v>
      </c>
      <c r="V172" s="152">
        <v>0</v>
      </c>
      <c r="W172" s="152">
        <f t="shared" si="21"/>
        <v>0</v>
      </c>
      <c r="X172" s="152">
        <v>0.001</v>
      </c>
      <c r="Y172" s="152">
        <f t="shared" si="22"/>
        <v>0.01</v>
      </c>
      <c r="Z172" s="152">
        <v>0</v>
      </c>
      <c r="AA172" s="153">
        <f t="shared" si="23"/>
        <v>0</v>
      </c>
      <c r="AR172" s="19" t="s">
        <v>202</v>
      </c>
      <c r="AT172" s="19" t="s">
        <v>235</v>
      </c>
      <c r="AU172" s="19" t="s">
        <v>89</v>
      </c>
      <c r="AY172" s="19" t="s">
        <v>173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83</v>
      </c>
      <c r="BK172" s="154">
        <f t="shared" si="29"/>
        <v>0</v>
      </c>
      <c r="BL172" s="19" t="s">
        <v>178</v>
      </c>
      <c r="BM172" s="19" t="s">
        <v>1344</v>
      </c>
    </row>
    <row r="173" spans="2:65" s="1" customFormat="1" ht="25.5" customHeight="1">
      <c r="B173" s="145"/>
      <c r="C173" s="155" t="s">
        <v>100</v>
      </c>
      <c r="D173" s="155" t="s">
        <v>235</v>
      </c>
      <c r="E173" s="156" t="s">
        <v>1345</v>
      </c>
      <c r="F173" s="210" t="s">
        <v>1346</v>
      </c>
      <c r="G173" s="210"/>
      <c r="H173" s="210"/>
      <c r="I173" s="210"/>
      <c r="J173" s="157" t="s">
        <v>209</v>
      </c>
      <c r="K173" s="158">
        <v>2.5</v>
      </c>
      <c r="L173" s="208"/>
      <c r="M173" s="208"/>
      <c r="N173" s="208">
        <f t="shared" si="20"/>
        <v>0</v>
      </c>
      <c r="O173" s="203"/>
      <c r="P173" s="203"/>
      <c r="Q173" s="203"/>
      <c r="R173" s="150"/>
      <c r="T173" s="151" t="s">
        <v>5</v>
      </c>
      <c r="U173" s="41" t="s">
        <v>43</v>
      </c>
      <c r="V173" s="152">
        <v>0</v>
      </c>
      <c r="W173" s="152">
        <f t="shared" si="21"/>
        <v>0</v>
      </c>
      <c r="X173" s="152">
        <v>0.001</v>
      </c>
      <c r="Y173" s="152">
        <f t="shared" si="22"/>
        <v>0.0025</v>
      </c>
      <c r="Z173" s="152">
        <v>0</v>
      </c>
      <c r="AA173" s="153">
        <f t="shared" si="23"/>
        <v>0</v>
      </c>
      <c r="AR173" s="19" t="s">
        <v>202</v>
      </c>
      <c r="AT173" s="19" t="s">
        <v>235</v>
      </c>
      <c r="AU173" s="19" t="s">
        <v>89</v>
      </c>
      <c r="AY173" s="19" t="s">
        <v>173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83</v>
      </c>
      <c r="BK173" s="154">
        <f t="shared" si="29"/>
        <v>0</v>
      </c>
      <c r="BL173" s="19" t="s">
        <v>178</v>
      </c>
      <c r="BM173" s="19" t="s">
        <v>1347</v>
      </c>
    </row>
    <row r="174" spans="2:65" s="1" customFormat="1" ht="25.5" customHeight="1">
      <c r="B174" s="145"/>
      <c r="C174" s="155" t="s">
        <v>338</v>
      </c>
      <c r="D174" s="155" t="s">
        <v>235</v>
      </c>
      <c r="E174" s="156" t="s">
        <v>1348</v>
      </c>
      <c r="F174" s="210" t="s">
        <v>1349</v>
      </c>
      <c r="G174" s="210"/>
      <c r="H174" s="210"/>
      <c r="I174" s="210"/>
      <c r="J174" s="157" t="s">
        <v>209</v>
      </c>
      <c r="K174" s="158">
        <v>10</v>
      </c>
      <c r="L174" s="208"/>
      <c r="M174" s="208"/>
      <c r="N174" s="208">
        <f t="shared" si="20"/>
        <v>0</v>
      </c>
      <c r="O174" s="203"/>
      <c r="P174" s="203"/>
      <c r="Q174" s="203"/>
      <c r="R174" s="150"/>
      <c r="T174" s="151" t="s">
        <v>5</v>
      </c>
      <c r="U174" s="41" t="s">
        <v>43</v>
      </c>
      <c r="V174" s="152">
        <v>0</v>
      </c>
      <c r="W174" s="152">
        <f t="shared" si="21"/>
        <v>0</v>
      </c>
      <c r="X174" s="152">
        <v>0.001</v>
      </c>
      <c r="Y174" s="152">
        <f t="shared" si="22"/>
        <v>0.01</v>
      </c>
      <c r="Z174" s="152">
        <v>0</v>
      </c>
      <c r="AA174" s="153">
        <f t="shared" si="23"/>
        <v>0</v>
      </c>
      <c r="AR174" s="19" t="s">
        <v>202</v>
      </c>
      <c r="AT174" s="19" t="s">
        <v>235</v>
      </c>
      <c r="AU174" s="19" t="s">
        <v>89</v>
      </c>
      <c r="AY174" s="19" t="s">
        <v>173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83</v>
      </c>
      <c r="BK174" s="154">
        <f t="shared" si="29"/>
        <v>0</v>
      </c>
      <c r="BL174" s="19" t="s">
        <v>178</v>
      </c>
      <c r="BM174" s="19" t="s">
        <v>1350</v>
      </c>
    </row>
    <row r="175" spans="2:65" s="1" customFormat="1" ht="25.5" customHeight="1">
      <c r="B175" s="145"/>
      <c r="C175" s="146" t="s">
        <v>342</v>
      </c>
      <c r="D175" s="146" t="s">
        <v>174</v>
      </c>
      <c r="E175" s="147" t="s">
        <v>1351</v>
      </c>
      <c r="F175" s="209" t="s">
        <v>1352</v>
      </c>
      <c r="G175" s="209"/>
      <c r="H175" s="209"/>
      <c r="I175" s="209"/>
      <c r="J175" s="148" t="s">
        <v>209</v>
      </c>
      <c r="K175" s="149">
        <v>5</v>
      </c>
      <c r="L175" s="203"/>
      <c r="M175" s="203"/>
      <c r="N175" s="203">
        <f t="shared" si="20"/>
        <v>0</v>
      </c>
      <c r="O175" s="203"/>
      <c r="P175" s="203"/>
      <c r="Q175" s="203"/>
      <c r="R175" s="150"/>
      <c r="T175" s="151" t="s">
        <v>5</v>
      </c>
      <c r="U175" s="41" t="s">
        <v>43</v>
      </c>
      <c r="V175" s="152">
        <v>0</v>
      </c>
      <c r="W175" s="152">
        <f t="shared" si="21"/>
        <v>0</v>
      </c>
      <c r="X175" s="152">
        <v>0</v>
      </c>
      <c r="Y175" s="152">
        <f t="shared" si="22"/>
        <v>0</v>
      </c>
      <c r="Z175" s="152">
        <v>0</v>
      </c>
      <c r="AA175" s="153">
        <f t="shared" si="23"/>
        <v>0</v>
      </c>
      <c r="AR175" s="19" t="s">
        <v>178</v>
      </c>
      <c r="AT175" s="19" t="s">
        <v>174</v>
      </c>
      <c r="AU175" s="19" t="s">
        <v>89</v>
      </c>
      <c r="AY175" s="19" t="s">
        <v>173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9" t="s">
        <v>83</v>
      </c>
      <c r="BK175" s="154">
        <f t="shared" si="29"/>
        <v>0</v>
      </c>
      <c r="BL175" s="19" t="s">
        <v>178</v>
      </c>
      <c r="BM175" s="19" t="s">
        <v>1353</v>
      </c>
    </row>
    <row r="176" spans="2:65" s="1" customFormat="1" ht="38.25" customHeight="1">
      <c r="B176" s="145"/>
      <c r="C176" s="146" t="s">
        <v>103</v>
      </c>
      <c r="D176" s="146" t="s">
        <v>174</v>
      </c>
      <c r="E176" s="147" t="s">
        <v>1354</v>
      </c>
      <c r="F176" s="209" t="s">
        <v>1355</v>
      </c>
      <c r="G176" s="209"/>
      <c r="H176" s="209"/>
      <c r="I176" s="209"/>
      <c r="J176" s="148" t="s">
        <v>257</v>
      </c>
      <c r="K176" s="149">
        <v>2</v>
      </c>
      <c r="L176" s="203"/>
      <c r="M176" s="203"/>
      <c r="N176" s="203">
        <f t="shared" si="20"/>
        <v>0</v>
      </c>
      <c r="O176" s="203"/>
      <c r="P176" s="203"/>
      <c r="Q176" s="203"/>
      <c r="R176" s="150"/>
      <c r="T176" s="151" t="s">
        <v>5</v>
      </c>
      <c r="U176" s="41" t="s">
        <v>43</v>
      </c>
      <c r="V176" s="152">
        <v>0.226</v>
      </c>
      <c r="W176" s="152">
        <f t="shared" si="21"/>
        <v>0.452</v>
      </c>
      <c r="X176" s="152">
        <v>0</v>
      </c>
      <c r="Y176" s="152">
        <f t="shared" si="22"/>
        <v>0</v>
      </c>
      <c r="Z176" s="152">
        <v>0</v>
      </c>
      <c r="AA176" s="153">
        <f t="shared" si="23"/>
        <v>0</v>
      </c>
      <c r="AR176" s="19" t="s">
        <v>178</v>
      </c>
      <c r="AT176" s="19" t="s">
        <v>174</v>
      </c>
      <c r="AU176" s="19" t="s">
        <v>89</v>
      </c>
      <c r="AY176" s="19" t="s">
        <v>173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9" t="s">
        <v>83</v>
      </c>
      <c r="BK176" s="154">
        <f t="shared" si="29"/>
        <v>0</v>
      </c>
      <c r="BL176" s="19" t="s">
        <v>178</v>
      </c>
      <c r="BM176" s="19" t="s">
        <v>1356</v>
      </c>
    </row>
    <row r="177" spans="2:65" s="1" customFormat="1" ht="25.5" customHeight="1">
      <c r="B177" s="145"/>
      <c r="C177" s="155" t="s">
        <v>349</v>
      </c>
      <c r="D177" s="155" t="s">
        <v>235</v>
      </c>
      <c r="E177" s="156" t="s">
        <v>1357</v>
      </c>
      <c r="F177" s="210" t="s">
        <v>1358</v>
      </c>
      <c r="G177" s="210"/>
      <c r="H177" s="210"/>
      <c r="I177" s="210"/>
      <c r="J177" s="157" t="s">
        <v>257</v>
      </c>
      <c r="K177" s="158">
        <v>2</v>
      </c>
      <c r="L177" s="208"/>
      <c r="M177" s="208"/>
      <c r="N177" s="208">
        <f t="shared" si="20"/>
        <v>0</v>
      </c>
      <c r="O177" s="203"/>
      <c r="P177" s="203"/>
      <c r="Q177" s="203"/>
      <c r="R177" s="150"/>
      <c r="T177" s="151" t="s">
        <v>5</v>
      </c>
      <c r="U177" s="41" t="s">
        <v>43</v>
      </c>
      <c r="V177" s="152">
        <v>0</v>
      </c>
      <c r="W177" s="152">
        <f t="shared" si="21"/>
        <v>0</v>
      </c>
      <c r="X177" s="152">
        <v>0.0022</v>
      </c>
      <c r="Y177" s="152">
        <f t="shared" si="22"/>
        <v>0.0044</v>
      </c>
      <c r="Z177" s="152">
        <v>0</v>
      </c>
      <c r="AA177" s="153">
        <f t="shared" si="23"/>
        <v>0</v>
      </c>
      <c r="AR177" s="19" t="s">
        <v>202</v>
      </c>
      <c r="AT177" s="19" t="s">
        <v>235</v>
      </c>
      <c r="AU177" s="19" t="s">
        <v>89</v>
      </c>
      <c r="AY177" s="19" t="s">
        <v>173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9" t="s">
        <v>83</v>
      </c>
      <c r="BK177" s="154">
        <f t="shared" si="29"/>
        <v>0</v>
      </c>
      <c r="BL177" s="19" t="s">
        <v>178</v>
      </c>
      <c r="BM177" s="19" t="s">
        <v>1359</v>
      </c>
    </row>
    <row r="178" spans="2:65" s="1" customFormat="1" ht="25.5" customHeight="1">
      <c r="B178" s="145"/>
      <c r="C178" s="146" t="s">
        <v>353</v>
      </c>
      <c r="D178" s="146" t="s">
        <v>174</v>
      </c>
      <c r="E178" s="147" t="s">
        <v>382</v>
      </c>
      <c r="F178" s="209" t="s">
        <v>383</v>
      </c>
      <c r="G178" s="209"/>
      <c r="H178" s="209"/>
      <c r="I178" s="209"/>
      <c r="J178" s="148" t="s">
        <v>257</v>
      </c>
      <c r="K178" s="149">
        <v>5</v>
      </c>
      <c r="L178" s="203"/>
      <c r="M178" s="203"/>
      <c r="N178" s="203">
        <f t="shared" si="20"/>
        <v>0</v>
      </c>
      <c r="O178" s="203"/>
      <c r="P178" s="203"/>
      <c r="Q178" s="203"/>
      <c r="R178" s="150"/>
      <c r="T178" s="151" t="s">
        <v>5</v>
      </c>
      <c r="U178" s="41" t="s">
        <v>43</v>
      </c>
      <c r="V178" s="152">
        <v>0.2</v>
      </c>
      <c r="W178" s="152">
        <f t="shared" si="21"/>
        <v>1</v>
      </c>
      <c r="X178" s="152">
        <v>0.0007</v>
      </c>
      <c r="Y178" s="152">
        <f t="shared" si="22"/>
        <v>0.0035</v>
      </c>
      <c r="Z178" s="152">
        <v>0</v>
      </c>
      <c r="AA178" s="153">
        <f t="shared" si="23"/>
        <v>0</v>
      </c>
      <c r="AR178" s="19" t="s">
        <v>178</v>
      </c>
      <c r="AT178" s="19" t="s">
        <v>174</v>
      </c>
      <c r="AU178" s="19" t="s">
        <v>89</v>
      </c>
      <c r="AY178" s="19" t="s">
        <v>173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9" t="s">
        <v>83</v>
      </c>
      <c r="BK178" s="154">
        <f t="shared" si="29"/>
        <v>0</v>
      </c>
      <c r="BL178" s="19" t="s">
        <v>178</v>
      </c>
      <c r="BM178" s="19" t="s">
        <v>384</v>
      </c>
    </row>
    <row r="179" spans="2:65" s="1" customFormat="1" ht="25.5" customHeight="1">
      <c r="B179" s="145"/>
      <c r="C179" s="155" t="s">
        <v>357</v>
      </c>
      <c r="D179" s="155" t="s">
        <v>235</v>
      </c>
      <c r="E179" s="156" t="s">
        <v>386</v>
      </c>
      <c r="F179" s="210" t="s">
        <v>387</v>
      </c>
      <c r="G179" s="210"/>
      <c r="H179" s="210"/>
      <c r="I179" s="210"/>
      <c r="J179" s="157" t="s">
        <v>257</v>
      </c>
      <c r="K179" s="158">
        <v>1</v>
      </c>
      <c r="L179" s="208"/>
      <c r="M179" s="208"/>
      <c r="N179" s="208">
        <f t="shared" si="20"/>
        <v>0</v>
      </c>
      <c r="O179" s="203"/>
      <c r="P179" s="203"/>
      <c r="Q179" s="203"/>
      <c r="R179" s="150"/>
      <c r="T179" s="151" t="s">
        <v>5</v>
      </c>
      <c r="U179" s="41" t="s">
        <v>43</v>
      </c>
      <c r="V179" s="152">
        <v>0</v>
      </c>
      <c r="W179" s="152">
        <f t="shared" si="21"/>
        <v>0</v>
      </c>
      <c r="X179" s="152">
        <v>0.003</v>
      </c>
      <c r="Y179" s="152">
        <f t="shared" si="22"/>
        <v>0.003</v>
      </c>
      <c r="Z179" s="152">
        <v>0</v>
      </c>
      <c r="AA179" s="153">
        <f t="shared" si="23"/>
        <v>0</v>
      </c>
      <c r="AR179" s="19" t="s">
        <v>202</v>
      </c>
      <c r="AT179" s="19" t="s">
        <v>235</v>
      </c>
      <c r="AU179" s="19" t="s">
        <v>89</v>
      </c>
      <c r="AY179" s="19" t="s">
        <v>173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9" t="s">
        <v>83</v>
      </c>
      <c r="BK179" s="154">
        <f t="shared" si="29"/>
        <v>0</v>
      </c>
      <c r="BL179" s="19" t="s">
        <v>178</v>
      </c>
      <c r="BM179" s="19" t="s">
        <v>388</v>
      </c>
    </row>
    <row r="180" spans="2:65" s="1" customFormat="1" ht="25.5" customHeight="1">
      <c r="B180" s="145"/>
      <c r="C180" s="155" t="s">
        <v>361</v>
      </c>
      <c r="D180" s="155" t="s">
        <v>235</v>
      </c>
      <c r="E180" s="156" t="s">
        <v>1360</v>
      </c>
      <c r="F180" s="210" t="s">
        <v>1361</v>
      </c>
      <c r="G180" s="210"/>
      <c r="H180" s="210"/>
      <c r="I180" s="210"/>
      <c r="J180" s="157" t="s">
        <v>257</v>
      </c>
      <c r="K180" s="158">
        <v>2</v>
      </c>
      <c r="L180" s="208"/>
      <c r="M180" s="208"/>
      <c r="N180" s="208">
        <f t="shared" si="20"/>
        <v>0</v>
      </c>
      <c r="O180" s="203"/>
      <c r="P180" s="203"/>
      <c r="Q180" s="203"/>
      <c r="R180" s="150"/>
      <c r="T180" s="151" t="s">
        <v>5</v>
      </c>
      <c r="U180" s="41" t="s">
        <v>43</v>
      </c>
      <c r="V180" s="152">
        <v>0</v>
      </c>
      <c r="W180" s="152">
        <f t="shared" si="21"/>
        <v>0</v>
      </c>
      <c r="X180" s="152">
        <v>0.0021</v>
      </c>
      <c r="Y180" s="152">
        <f t="shared" si="22"/>
        <v>0.0042</v>
      </c>
      <c r="Z180" s="152">
        <v>0</v>
      </c>
      <c r="AA180" s="153">
        <f t="shared" si="23"/>
        <v>0</v>
      </c>
      <c r="AR180" s="19" t="s">
        <v>202</v>
      </c>
      <c r="AT180" s="19" t="s">
        <v>235</v>
      </c>
      <c r="AU180" s="19" t="s">
        <v>89</v>
      </c>
      <c r="AY180" s="19" t="s">
        <v>173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9" t="s">
        <v>83</v>
      </c>
      <c r="BK180" s="154">
        <f t="shared" si="29"/>
        <v>0</v>
      </c>
      <c r="BL180" s="19" t="s">
        <v>178</v>
      </c>
      <c r="BM180" s="19" t="s">
        <v>1362</v>
      </c>
    </row>
    <row r="181" spans="2:65" s="1" customFormat="1" ht="25.5" customHeight="1">
      <c r="B181" s="145"/>
      <c r="C181" s="155" t="s">
        <v>365</v>
      </c>
      <c r="D181" s="155" t="s">
        <v>235</v>
      </c>
      <c r="E181" s="156" t="s">
        <v>394</v>
      </c>
      <c r="F181" s="210" t="s">
        <v>395</v>
      </c>
      <c r="G181" s="210"/>
      <c r="H181" s="210"/>
      <c r="I181" s="210"/>
      <c r="J181" s="157" t="s">
        <v>257</v>
      </c>
      <c r="K181" s="158">
        <v>2</v>
      </c>
      <c r="L181" s="208"/>
      <c r="M181" s="208"/>
      <c r="N181" s="208">
        <f t="shared" si="20"/>
        <v>0</v>
      </c>
      <c r="O181" s="203"/>
      <c r="P181" s="203"/>
      <c r="Q181" s="203"/>
      <c r="R181" s="150"/>
      <c r="T181" s="151" t="s">
        <v>5</v>
      </c>
      <c r="U181" s="41" t="s">
        <v>43</v>
      </c>
      <c r="V181" s="152">
        <v>0</v>
      </c>
      <c r="W181" s="152">
        <f t="shared" si="21"/>
        <v>0</v>
      </c>
      <c r="X181" s="152">
        <v>0.003</v>
      </c>
      <c r="Y181" s="152">
        <f t="shared" si="22"/>
        <v>0.006</v>
      </c>
      <c r="Z181" s="152">
        <v>0</v>
      </c>
      <c r="AA181" s="153">
        <f t="shared" si="23"/>
        <v>0</v>
      </c>
      <c r="AR181" s="19" t="s">
        <v>202</v>
      </c>
      <c r="AT181" s="19" t="s">
        <v>235</v>
      </c>
      <c r="AU181" s="19" t="s">
        <v>89</v>
      </c>
      <c r="AY181" s="19" t="s">
        <v>173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9" t="s">
        <v>83</v>
      </c>
      <c r="BK181" s="154">
        <f t="shared" si="29"/>
        <v>0</v>
      </c>
      <c r="BL181" s="19" t="s">
        <v>178</v>
      </c>
      <c r="BM181" s="19" t="s">
        <v>396</v>
      </c>
    </row>
    <row r="182" spans="2:65" s="1" customFormat="1" ht="38.25" customHeight="1">
      <c r="B182" s="145"/>
      <c r="C182" s="146" t="s">
        <v>369</v>
      </c>
      <c r="D182" s="146" t="s">
        <v>174</v>
      </c>
      <c r="E182" s="147" t="s">
        <v>402</v>
      </c>
      <c r="F182" s="209" t="s">
        <v>403</v>
      </c>
      <c r="G182" s="209"/>
      <c r="H182" s="209"/>
      <c r="I182" s="209"/>
      <c r="J182" s="148" t="s">
        <v>257</v>
      </c>
      <c r="K182" s="149">
        <v>6</v>
      </c>
      <c r="L182" s="203"/>
      <c r="M182" s="203"/>
      <c r="N182" s="203">
        <f t="shared" si="20"/>
        <v>0</v>
      </c>
      <c r="O182" s="203"/>
      <c r="P182" s="203"/>
      <c r="Q182" s="203"/>
      <c r="R182" s="150"/>
      <c r="T182" s="151" t="s">
        <v>5</v>
      </c>
      <c r="U182" s="41" t="s">
        <v>43</v>
      </c>
      <c r="V182" s="152">
        <v>0.549</v>
      </c>
      <c r="W182" s="152">
        <f t="shared" si="21"/>
        <v>3.2940000000000005</v>
      </c>
      <c r="X182" s="152">
        <v>0.112405</v>
      </c>
      <c r="Y182" s="152">
        <f t="shared" si="22"/>
        <v>0.6744300000000001</v>
      </c>
      <c r="Z182" s="152">
        <v>0</v>
      </c>
      <c r="AA182" s="153">
        <f t="shared" si="23"/>
        <v>0</v>
      </c>
      <c r="AR182" s="19" t="s">
        <v>178</v>
      </c>
      <c r="AT182" s="19" t="s">
        <v>174</v>
      </c>
      <c r="AU182" s="19" t="s">
        <v>89</v>
      </c>
      <c r="AY182" s="19" t="s">
        <v>173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9" t="s">
        <v>83</v>
      </c>
      <c r="BK182" s="154">
        <f t="shared" si="29"/>
        <v>0</v>
      </c>
      <c r="BL182" s="19" t="s">
        <v>178</v>
      </c>
      <c r="BM182" s="19" t="s">
        <v>404</v>
      </c>
    </row>
    <row r="183" spans="2:65" s="1" customFormat="1" ht="16.5" customHeight="1">
      <c r="B183" s="145"/>
      <c r="C183" s="155" t="s">
        <v>373</v>
      </c>
      <c r="D183" s="155" t="s">
        <v>235</v>
      </c>
      <c r="E183" s="156" t="s">
        <v>1363</v>
      </c>
      <c r="F183" s="210" t="s">
        <v>1364</v>
      </c>
      <c r="G183" s="210"/>
      <c r="H183" s="210"/>
      <c r="I183" s="210"/>
      <c r="J183" s="157" t="s">
        <v>257</v>
      </c>
      <c r="K183" s="158">
        <v>5</v>
      </c>
      <c r="L183" s="208"/>
      <c r="M183" s="208"/>
      <c r="N183" s="208">
        <f t="shared" si="20"/>
        <v>0</v>
      </c>
      <c r="O183" s="203"/>
      <c r="P183" s="203"/>
      <c r="Q183" s="203"/>
      <c r="R183" s="150"/>
      <c r="T183" s="151" t="s">
        <v>5</v>
      </c>
      <c r="U183" s="41" t="s">
        <v>43</v>
      </c>
      <c r="V183" s="152">
        <v>0</v>
      </c>
      <c r="W183" s="152">
        <f t="shared" si="21"/>
        <v>0</v>
      </c>
      <c r="X183" s="152">
        <v>0.0061</v>
      </c>
      <c r="Y183" s="152">
        <f t="shared" si="22"/>
        <v>0.030500000000000003</v>
      </c>
      <c r="Z183" s="152">
        <v>0</v>
      </c>
      <c r="AA183" s="153">
        <f t="shared" si="23"/>
        <v>0</v>
      </c>
      <c r="AR183" s="19" t="s">
        <v>202</v>
      </c>
      <c r="AT183" s="19" t="s">
        <v>235</v>
      </c>
      <c r="AU183" s="19" t="s">
        <v>89</v>
      </c>
      <c r="AY183" s="19" t="s">
        <v>173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9" t="s">
        <v>83</v>
      </c>
      <c r="BK183" s="154">
        <f t="shared" si="29"/>
        <v>0</v>
      </c>
      <c r="BL183" s="19" t="s">
        <v>178</v>
      </c>
      <c r="BM183" s="19" t="s">
        <v>1365</v>
      </c>
    </row>
    <row r="184" spans="2:65" s="1" customFormat="1" ht="25.5" customHeight="1">
      <c r="B184" s="145"/>
      <c r="C184" s="146" t="s">
        <v>377</v>
      </c>
      <c r="D184" s="146" t="s">
        <v>174</v>
      </c>
      <c r="E184" s="147" t="s">
        <v>426</v>
      </c>
      <c r="F184" s="209" t="s">
        <v>427</v>
      </c>
      <c r="G184" s="209"/>
      <c r="H184" s="209"/>
      <c r="I184" s="209"/>
      <c r="J184" s="148" t="s">
        <v>209</v>
      </c>
      <c r="K184" s="149">
        <v>22.5</v>
      </c>
      <c r="L184" s="203"/>
      <c r="M184" s="203"/>
      <c r="N184" s="203">
        <f t="shared" si="20"/>
        <v>0</v>
      </c>
      <c r="O184" s="203"/>
      <c r="P184" s="203"/>
      <c r="Q184" s="203"/>
      <c r="R184" s="150"/>
      <c r="T184" s="151" t="s">
        <v>5</v>
      </c>
      <c r="U184" s="41" t="s">
        <v>43</v>
      </c>
      <c r="V184" s="152">
        <v>0.003</v>
      </c>
      <c r="W184" s="152">
        <f t="shared" si="21"/>
        <v>0.0675</v>
      </c>
      <c r="X184" s="152">
        <v>0.0004</v>
      </c>
      <c r="Y184" s="152">
        <f t="shared" si="22"/>
        <v>0.009000000000000001</v>
      </c>
      <c r="Z184" s="152">
        <v>0</v>
      </c>
      <c r="AA184" s="153">
        <f t="shared" si="23"/>
        <v>0</v>
      </c>
      <c r="AR184" s="19" t="s">
        <v>178</v>
      </c>
      <c r="AT184" s="19" t="s">
        <v>174</v>
      </c>
      <c r="AU184" s="19" t="s">
        <v>89</v>
      </c>
      <c r="AY184" s="19" t="s">
        <v>173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83</v>
      </c>
      <c r="BK184" s="154">
        <f t="shared" si="29"/>
        <v>0</v>
      </c>
      <c r="BL184" s="19" t="s">
        <v>178</v>
      </c>
      <c r="BM184" s="19" t="s">
        <v>428</v>
      </c>
    </row>
    <row r="185" spans="2:65" s="1" customFormat="1" ht="38.25" customHeight="1">
      <c r="B185" s="145"/>
      <c r="C185" s="146" t="s">
        <v>381</v>
      </c>
      <c r="D185" s="146" t="s">
        <v>174</v>
      </c>
      <c r="E185" s="147" t="s">
        <v>438</v>
      </c>
      <c r="F185" s="209" t="s">
        <v>439</v>
      </c>
      <c r="G185" s="209"/>
      <c r="H185" s="209"/>
      <c r="I185" s="209"/>
      <c r="J185" s="148" t="s">
        <v>209</v>
      </c>
      <c r="K185" s="149">
        <v>65</v>
      </c>
      <c r="L185" s="203"/>
      <c r="M185" s="203"/>
      <c r="N185" s="203">
        <f t="shared" si="20"/>
        <v>0</v>
      </c>
      <c r="O185" s="203"/>
      <c r="P185" s="203"/>
      <c r="Q185" s="203"/>
      <c r="R185" s="150"/>
      <c r="T185" s="151" t="s">
        <v>5</v>
      </c>
      <c r="U185" s="41" t="s">
        <v>43</v>
      </c>
      <c r="V185" s="152">
        <v>0.136</v>
      </c>
      <c r="W185" s="152">
        <f t="shared" si="21"/>
        <v>8.84</v>
      </c>
      <c r="X185" s="152">
        <v>0.0808764</v>
      </c>
      <c r="Y185" s="152">
        <f t="shared" si="22"/>
        <v>5.256966</v>
      </c>
      <c r="Z185" s="152">
        <v>0</v>
      </c>
      <c r="AA185" s="153">
        <f t="shared" si="23"/>
        <v>0</v>
      </c>
      <c r="AR185" s="19" t="s">
        <v>178</v>
      </c>
      <c r="AT185" s="19" t="s">
        <v>174</v>
      </c>
      <c r="AU185" s="19" t="s">
        <v>89</v>
      </c>
      <c r="AY185" s="19" t="s">
        <v>173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83</v>
      </c>
      <c r="BK185" s="154">
        <f t="shared" si="29"/>
        <v>0</v>
      </c>
      <c r="BL185" s="19" t="s">
        <v>178</v>
      </c>
      <c r="BM185" s="19" t="s">
        <v>440</v>
      </c>
    </row>
    <row r="186" spans="2:65" s="1" customFormat="1" ht="16.5" customHeight="1">
      <c r="B186" s="145"/>
      <c r="C186" s="155" t="s">
        <v>385</v>
      </c>
      <c r="D186" s="155" t="s">
        <v>235</v>
      </c>
      <c r="E186" s="156" t="s">
        <v>442</v>
      </c>
      <c r="F186" s="210" t="s">
        <v>443</v>
      </c>
      <c r="G186" s="210"/>
      <c r="H186" s="210"/>
      <c r="I186" s="210"/>
      <c r="J186" s="157" t="s">
        <v>257</v>
      </c>
      <c r="K186" s="158">
        <v>131.3</v>
      </c>
      <c r="L186" s="208"/>
      <c r="M186" s="208"/>
      <c r="N186" s="208">
        <f t="shared" si="20"/>
        <v>0</v>
      </c>
      <c r="O186" s="203"/>
      <c r="P186" s="203"/>
      <c r="Q186" s="203"/>
      <c r="R186" s="150"/>
      <c r="T186" s="151" t="s">
        <v>5</v>
      </c>
      <c r="U186" s="41" t="s">
        <v>43</v>
      </c>
      <c r="V186" s="152">
        <v>0</v>
      </c>
      <c r="W186" s="152">
        <f t="shared" si="21"/>
        <v>0</v>
      </c>
      <c r="X186" s="152">
        <v>0.0222</v>
      </c>
      <c r="Y186" s="152">
        <f t="shared" si="22"/>
        <v>2.9148600000000005</v>
      </c>
      <c r="Z186" s="152">
        <v>0</v>
      </c>
      <c r="AA186" s="153">
        <f t="shared" si="23"/>
        <v>0</v>
      </c>
      <c r="AR186" s="19" t="s">
        <v>202</v>
      </c>
      <c r="AT186" s="19" t="s">
        <v>235</v>
      </c>
      <c r="AU186" s="19" t="s">
        <v>89</v>
      </c>
      <c r="AY186" s="19" t="s">
        <v>173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83</v>
      </c>
      <c r="BK186" s="154">
        <f t="shared" si="29"/>
        <v>0</v>
      </c>
      <c r="BL186" s="19" t="s">
        <v>178</v>
      </c>
      <c r="BM186" s="19" t="s">
        <v>444</v>
      </c>
    </row>
    <row r="187" spans="2:65" s="1" customFormat="1" ht="16.5" customHeight="1">
      <c r="B187" s="145"/>
      <c r="C187" s="146" t="s">
        <v>389</v>
      </c>
      <c r="D187" s="146" t="s">
        <v>174</v>
      </c>
      <c r="E187" s="147" t="s">
        <v>446</v>
      </c>
      <c r="F187" s="209" t="s">
        <v>447</v>
      </c>
      <c r="G187" s="209"/>
      <c r="H187" s="209"/>
      <c r="I187" s="209"/>
      <c r="J187" s="148" t="s">
        <v>209</v>
      </c>
      <c r="K187" s="149">
        <v>22.5</v>
      </c>
      <c r="L187" s="203"/>
      <c r="M187" s="203"/>
      <c r="N187" s="203">
        <f t="shared" si="20"/>
        <v>0</v>
      </c>
      <c r="O187" s="203"/>
      <c r="P187" s="203"/>
      <c r="Q187" s="203"/>
      <c r="R187" s="150"/>
      <c r="T187" s="151" t="s">
        <v>5</v>
      </c>
      <c r="U187" s="41" t="s">
        <v>43</v>
      </c>
      <c r="V187" s="152">
        <v>0.016</v>
      </c>
      <c r="W187" s="152">
        <f t="shared" si="21"/>
        <v>0.36</v>
      </c>
      <c r="X187" s="152">
        <v>3.75E-06</v>
      </c>
      <c r="Y187" s="152">
        <f t="shared" si="22"/>
        <v>8.4375E-05</v>
      </c>
      <c r="Z187" s="152">
        <v>0</v>
      </c>
      <c r="AA187" s="153">
        <f t="shared" si="23"/>
        <v>0</v>
      </c>
      <c r="AR187" s="19" t="s">
        <v>178</v>
      </c>
      <c r="AT187" s="19" t="s">
        <v>174</v>
      </c>
      <c r="AU187" s="19" t="s">
        <v>89</v>
      </c>
      <c r="AY187" s="19" t="s">
        <v>173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83</v>
      </c>
      <c r="BK187" s="154">
        <f t="shared" si="29"/>
        <v>0</v>
      </c>
      <c r="BL187" s="19" t="s">
        <v>178</v>
      </c>
      <c r="BM187" s="19" t="s">
        <v>452</v>
      </c>
    </row>
    <row r="188" spans="2:65" s="1" customFormat="1" ht="38.25" customHeight="1">
      <c r="B188" s="145"/>
      <c r="C188" s="146" t="s">
        <v>393</v>
      </c>
      <c r="D188" s="146" t="s">
        <v>174</v>
      </c>
      <c r="E188" s="147" t="s">
        <v>454</v>
      </c>
      <c r="F188" s="209" t="s">
        <v>455</v>
      </c>
      <c r="G188" s="209"/>
      <c r="H188" s="209"/>
      <c r="I188" s="209"/>
      <c r="J188" s="148" t="s">
        <v>209</v>
      </c>
      <c r="K188" s="149">
        <v>26</v>
      </c>
      <c r="L188" s="203"/>
      <c r="M188" s="203"/>
      <c r="N188" s="203">
        <f t="shared" si="20"/>
        <v>0</v>
      </c>
      <c r="O188" s="203"/>
      <c r="P188" s="203"/>
      <c r="Q188" s="203"/>
      <c r="R188" s="150"/>
      <c r="T188" s="151" t="s">
        <v>5</v>
      </c>
      <c r="U188" s="41" t="s">
        <v>43</v>
      </c>
      <c r="V188" s="152">
        <v>0.268</v>
      </c>
      <c r="W188" s="152">
        <f t="shared" si="21"/>
        <v>6.968</v>
      </c>
      <c r="X188" s="152">
        <v>0.15539952</v>
      </c>
      <c r="Y188" s="152">
        <f t="shared" si="22"/>
        <v>4.04038752</v>
      </c>
      <c r="Z188" s="152">
        <v>0</v>
      </c>
      <c r="AA188" s="153">
        <f t="shared" si="23"/>
        <v>0</v>
      </c>
      <c r="AR188" s="19" t="s">
        <v>178</v>
      </c>
      <c r="AT188" s="19" t="s">
        <v>174</v>
      </c>
      <c r="AU188" s="19" t="s">
        <v>89</v>
      </c>
      <c r="AY188" s="19" t="s">
        <v>173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83</v>
      </c>
      <c r="BK188" s="154">
        <f t="shared" si="29"/>
        <v>0</v>
      </c>
      <c r="BL188" s="19" t="s">
        <v>178</v>
      </c>
      <c r="BM188" s="19" t="s">
        <v>456</v>
      </c>
    </row>
    <row r="189" spans="2:65" s="1" customFormat="1" ht="25.5" customHeight="1">
      <c r="B189" s="145"/>
      <c r="C189" s="155" t="s">
        <v>397</v>
      </c>
      <c r="D189" s="155" t="s">
        <v>235</v>
      </c>
      <c r="E189" s="156" t="s">
        <v>458</v>
      </c>
      <c r="F189" s="210" t="s">
        <v>459</v>
      </c>
      <c r="G189" s="210"/>
      <c r="H189" s="210"/>
      <c r="I189" s="210"/>
      <c r="J189" s="157" t="s">
        <v>257</v>
      </c>
      <c r="K189" s="158">
        <v>22.22</v>
      </c>
      <c r="L189" s="208"/>
      <c r="M189" s="208"/>
      <c r="N189" s="208">
        <f t="shared" si="20"/>
        <v>0</v>
      </c>
      <c r="O189" s="203"/>
      <c r="P189" s="203"/>
      <c r="Q189" s="203"/>
      <c r="R189" s="150"/>
      <c r="T189" s="151" t="s">
        <v>5</v>
      </c>
      <c r="U189" s="41" t="s">
        <v>43</v>
      </c>
      <c r="V189" s="152">
        <v>0</v>
      </c>
      <c r="W189" s="152">
        <f t="shared" si="21"/>
        <v>0</v>
      </c>
      <c r="X189" s="152">
        <v>0.0821</v>
      </c>
      <c r="Y189" s="152">
        <f t="shared" si="22"/>
        <v>1.824262</v>
      </c>
      <c r="Z189" s="152">
        <v>0</v>
      </c>
      <c r="AA189" s="153">
        <f t="shared" si="23"/>
        <v>0</v>
      </c>
      <c r="AR189" s="19" t="s">
        <v>202</v>
      </c>
      <c r="AT189" s="19" t="s">
        <v>235</v>
      </c>
      <c r="AU189" s="19" t="s">
        <v>89</v>
      </c>
      <c r="AY189" s="19" t="s">
        <v>173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83</v>
      </c>
      <c r="BK189" s="154">
        <f t="shared" si="29"/>
        <v>0</v>
      </c>
      <c r="BL189" s="19" t="s">
        <v>178</v>
      </c>
      <c r="BM189" s="19" t="s">
        <v>460</v>
      </c>
    </row>
    <row r="190" spans="2:65" s="1" customFormat="1" ht="25.5" customHeight="1">
      <c r="B190" s="145"/>
      <c r="C190" s="155" t="s">
        <v>401</v>
      </c>
      <c r="D190" s="155" t="s">
        <v>235</v>
      </c>
      <c r="E190" s="156" t="s">
        <v>466</v>
      </c>
      <c r="F190" s="210" t="s">
        <v>467</v>
      </c>
      <c r="G190" s="210"/>
      <c r="H190" s="210"/>
      <c r="I190" s="210"/>
      <c r="J190" s="157" t="s">
        <v>257</v>
      </c>
      <c r="K190" s="158">
        <v>4.04</v>
      </c>
      <c r="L190" s="208"/>
      <c r="M190" s="208"/>
      <c r="N190" s="208">
        <f t="shared" si="20"/>
        <v>0</v>
      </c>
      <c r="O190" s="203"/>
      <c r="P190" s="203"/>
      <c r="Q190" s="203"/>
      <c r="R190" s="150"/>
      <c r="T190" s="151" t="s">
        <v>5</v>
      </c>
      <c r="U190" s="41" t="s">
        <v>43</v>
      </c>
      <c r="V190" s="152">
        <v>0</v>
      </c>
      <c r="W190" s="152">
        <f t="shared" si="21"/>
        <v>0</v>
      </c>
      <c r="X190" s="152">
        <v>0.064</v>
      </c>
      <c r="Y190" s="152">
        <f t="shared" si="22"/>
        <v>0.25856</v>
      </c>
      <c r="Z190" s="152">
        <v>0</v>
      </c>
      <c r="AA190" s="153">
        <f t="shared" si="23"/>
        <v>0</v>
      </c>
      <c r="AR190" s="19" t="s">
        <v>202</v>
      </c>
      <c r="AT190" s="19" t="s">
        <v>235</v>
      </c>
      <c r="AU190" s="19" t="s">
        <v>89</v>
      </c>
      <c r="AY190" s="19" t="s">
        <v>173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83</v>
      </c>
      <c r="BK190" s="154">
        <f t="shared" si="29"/>
        <v>0</v>
      </c>
      <c r="BL190" s="19" t="s">
        <v>178</v>
      </c>
      <c r="BM190" s="19" t="s">
        <v>468</v>
      </c>
    </row>
    <row r="191" spans="2:65" s="1" customFormat="1" ht="38.25" customHeight="1">
      <c r="B191" s="145"/>
      <c r="C191" s="146" t="s">
        <v>405</v>
      </c>
      <c r="D191" s="146" t="s">
        <v>174</v>
      </c>
      <c r="E191" s="147" t="s">
        <v>474</v>
      </c>
      <c r="F191" s="209" t="s">
        <v>475</v>
      </c>
      <c r="G191" s="209"/>
      <c r="H191" s="209"/>
      <c r="I191" s="209"/>
      <c r="J191" s="148" t="s">
        <v>209</v>
      </c>
      <c r="K191" s="149">
        <v>35</v>
      </c>
      <c r="L191" s="203"/>
      <c r="M191" s="203"/>
      <c r="N191" s="203">
        <f t="shared" si="20"/>
        <v>0</v>
      </c>
      <c r="O191" s="203"/>
      <c r="P191" s="203"/>
      <c r="Q191" s="203"/>
      <c r="R191" s="150"/>
      <c r="T191" s="151" t="s">
        <v>5</v>
      </c>
      <c r="U191" s="41" t="s">
        <v>43</v>
      </c>
      <c r="V191" s="152">
        <v>0.216</v>
      </c>
      <c r="W191" s="152">
        <f t="shared" si="21"/>
        <v>7.56</v>
      </c>
      <c r="X191" s="152">
        <v>0.1294996</v>
      </c>
      <c r="Y191" s="152">
        <f t="shared" si="22"/>
        <v>4.532486</v>
      </c>
      <c r="Z191" s="152">
        <v>0</v>
      </c>
      <c r="AA191" s="153">
        <f t="shared" si="23"/>
        <v>0</v>
      </c>
      <c r="AR191" s="19" t="s">
        <v>178</v>
      </c>
      <c r="AT191" s="19" t="s">
        <v>174</v>
      </c>
      <c r="AU191" s="19" t="s">
        <v>89</v>
      </c>
      <c r="AY191" s="19" t="s">
        <v>173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83</v>
      </c>
      <c r="BK191" s="154">
        <f t="shared" si="29"/>
        <v>0</v>
      </c>
      <c r="BL191" s="19" t="s">
        <v>178</v>
      </c>
      <c r="BM191" s="19" t="s">
        <v>476</v>
      </c>
    </row>
    <row r="192" spans="2:65" s="1" customFormat="1" ht="25.5" customHeight="1">
      <c r="B192" s="145"/>
      <c r="C192" s="155" t="s">
        <v>409</v>
      </c>
      <c r="D192" s="155" t="s">
        <v>235</v>
      </c>
      <c r="E192" s="156" t="s">
        <v>478</v>
      </c>
      <c r="F192" s="210" t="s">
        <v>479</v>
      </c>
      <c r="G192" s="210"/>
      <c r="H192" s="210"/>
      <c r="I192" s="210"/>
      <c r="J192" s="157" t="s">
        <v>257</v>
      </c>
      <c r="K192" s="158">
        <v>35.35</v>
      </c>
      <c r="L192" s="208"/>
      <c r="M192" s="208"/>
      <c r="N192" s="208">
        <f t="shared" si="20"/>
        <v>0</v>
      </c>
      <c r="O192" s="203"/>
      <c r="P192" s="203"/>
      <c r="Q192" s="203"/>
      <c r="R192" s="150"/>
      <c r="T192" s="151" t="s">
        <v>5</v>
      </c>
      <c r="U192" s="41" t="s">
        <v>43</v>
      </c>
      <c r="V192" s="152">
        <v>0</v>
      </c>
      <c r="W192" s="152">
        <f t="shared" si="21"/>
        <v>0</v>
      </c>
      <c r="X192" s="152">
        <v>0.046</v>
      </c>
      <c r="Y192" s="152">
        <f t="shared" si="22"/>
        <v>1.6261</v>
      </c>
      <c r="Z192" s="152">
        <v>0</v>
      </c>
      <c r="AA192" s="153">
        <f t="shared" si="23"/>
        <v>0</v>
      </c>
      <c r="AR192" s="19" t="s">
        <v>202</v>
      </c>
      <c r="AT192" s="19" t="s">
        <v>235</v>
      </c>
      <c r="AU192" s="19" t="s">
        <v>89</v>
      </c>
      <c r="AY192" s="19" t="s">
        <v>173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83</v>
      </c>
      <c r="BK192" s="154">
        <f t="shared" si="29"/>
        <v>0</v>
      </c>
      <c r="BL192" s="19" t="s">
        <v>178</v>
      </c>
      <c r="BM192" s="19" t="s">
        <v>480</v>
      </c>
    </row>
    <row r="193" spans="2:65" s="1" customFormat="1" ht="25.5" customHeight="1">
      <c r="B193" s="145"/>
      <c r="C193" s="146" t="s">
        <v>413</v>
      </c>
      <c r="D193" s="146" t="s">
        <v>174</v>
      </c>
      <c r="E193" s="147" t="s">
        <v>482</v>
      </c>
      <c r="F193" s="209" t="s">
        <v>483</v>
      </c>
      <c r="G193" s="209"/>
      <c r="H193" s="209"/>
      <c r="I193" s="209"/>
      <c r="J193" s="148" t="s">
        <v>214</v>
      </c>
      <c r="K193" s="149">
        <v>3.3</v>
      </c>
      <c r="L193" s="203"/>
      <c r="M193" s="203"/>
      <c r="N193" s="203">
        <f t="shared" si="20"/>
        <v>0</v>
      </c>
      <c r="O193" s="203"/>
      <c r="P193" s="203"/>
      <c r="Q193" s="203"/>
      <c r="R193" s="150"/>
      <c r="T193" s="151" t="s">
        <v>5</v>
      </c>
      <c r="U193" s="41" t="s">
        <v>43</v>
      </c>
      <c r="V193" s="152">
        <v>1.442</v>
      </c>
      <c r="W193" s="152">
        <f t="shared" si="21"/>
        <v>4.7585999999999995</v>
      </c>
      <c r="X193" s="152">
        <v>2.25634</v>
      </c>
      <c r="Y193" s="152">
        <f t="shared" si="22"/>
        <v>7.445921999999999</v>
      </c>
      <c r="Z193" s="152">
        <v>0</v>
      </c>
      <c r="AA193" s="153">
        <f t="shared" si="23"/>
        <v>0</v>
      </c>
      <c r="AR193" s="19" t="s">
        <v>178</v>
      </c>
      <c r="AT193" s="19" t="s">
        <v>174</v>
      </c>
      <c r="AU193" s="19" t="s">
        <v>89</v>
      </c>
      <c r="AY193" s="19" t="s">
        <v>173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83</v>
      </c>
      <c r="BK193" s="154">
        <f t="shared" si="29"/>
        <v>0</v>
      </c>
      <c r="BL193" s="19" t="s">
        <v>178</v>
      </c>
      <c r="BM193" s="19" t="s">
        <v>484</v>
      </c>
    </row>
    <row r="194" spans="2:65" s="1" customFormat="1" ht="25.5" customHeight="1">
      <c r="B194" s="145"/>
      <c r="C194" s="146" t="s">
        <v>417</v>
      </c>
      <c r="D194" s="146" t="s">
        <v>174</v>
      </c>
      <c r="E194" s="147" t="s">
        <v>486</v>
      </c>
      <c r="F194" s="209" t="s">
        <v>487</v>
      </c>
      <c r="G194" s="209"/>
      <c r="H194" s="209"/>
      <c r="I194" s="209"/>
      <c r="J194" s="148" t="s">
        <v>177</v>
      </c>
      <c r="K194" s="149">
        <v>170</v>
      </c>
      <c r="L194" s="203"/>
      <c r="M194" s="203"/>
      <c r="N194" s="203">
        <f t="shared" si="20"/>
        <v>0</v>
      </c>
      <c r="O194" s="203"/>
      <c r="P194" s="203"/>
      <c r="Q194" s="203"/>
      <c r="R194" s="150"/>
      <c r="T194" s="151" t="s">
        <v>5</v>
      </c>
      <c r="U194" s="41" t="s">
        <v>43</v>
      </c>
      <c r="V194" s="152">
        <v>0.08</v>
      </c>
      <c r="W194" s="152">
        <f t="shared" si="21"/>
        <v>13.6</v>
      </c>
      <c r="X194" s="152">
        <v>0.0006875</v>
      </c>
      <c r="Y194" s="152">
        <f t="shared" si="22"/>
        <v>0.11687499999999999</v>
      </c>
      <c r="Z194" s="152">
        <v>0</v>
      </c>
      <c r="AA194" s="153">
        <f t="shared" si="23"/>
        <v>0</v>
      </c>
      <c r="AR194" s="19" t="s">
        <v>178</v>
      </c>
      <c r="AT194" s="19" t="s">
        <v>174</v>
      </c>
      <c r="AU194" s="19" t="s">
        <v>89</v>
      </c>
      <c r="AY194" s="19" t="s">
        <v>173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83</v>
      </c>
      <c r="BK194" s="154">
        <f t="shared" si="29"/>
        <v>0</v>
      </c>
      <c r="BL194" s="19" t="s">
        <v>178</v>
      </c>
      <c r="BM194" s="19" t="s">
        <v>488</v>
      </c>
    </row>
    <row r="195" spans="2:65" s="1" customFormat="1" ht="38.25" customHeight="1">
      <c r="B195" s="145"/>
      <c r="C195" s="146" t="s">
        <v>421</v>
      </c>
      <c r="D195" s="146" t="s">
        <v>174</v>
      </c>
      <c r="E195" s="147" t="s">
        <v>490</v>
      </c>
      <c r="F195" s="209" t="s">
        <v>491</v>
      </c>
      <c r="G195" s="209"/>
      <c r="H195" s="209"/>
      <c r="I195" s="209"/>
      <c r="J195" s="148" t="s">
        <v>209</v>
      </c>
      <c r="K195" s="149">
        <v>47</v>
      </c>
      <c r="L195" s="203"/>
      <c r="M195" s="203"/>
      <c r="N195" s="203">
        <f t="shared" si="20"/>
        <v>0</v>
      </c>
      <c r="O195" s="203"/>
      <c r="P195" s="203"/>
      <c r="Q195" s="203"/>
      <c r="R195" s="150"/>
      <c r="T195" s="151" t="s">
        <v>5</v>
      </c>
      <c r="U195" s="41" t="s">
        <v>43</v>
      </c>
      <c r="V195" s="152">
        <v>0.186</v>
      </c>
      <c r="W195" s="152">
        <f t="shared" si="21"/>
        <v>8.741999999999999</v>
      </c>
      <c r="X195" s="152">
        <v>0.000605063</v>
      </c>
      <c r="Y195" s="152">
        <f t="shared" si="22"/>
        <v>0.028437960999999998</v>
      </c>
      <c r="Z195" s="152">
        <v>0</v>
      </c>
      <c r="AA195" s="153">
        <f t="shared" si="23"/>
        <v>0</v>
      </c>
      <c r="AR195" s="19" t="s">
        <v>178</v>
      </c>
      <c r="AT195" s="19" t="s">
        <v>174</v>
      </c>
      <c r="AU195" s="19" t="s">
        <v>89</v>
      </c>
      <c r="AY195" s="19" t="s">
        <v>173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83</v>
      </c>
      <c r="BK195" s="154">
        <f t="shared" si="29"/>
        <v>0</v>
      </c>
      <c r="BL195" s="19" t="s">
        <v>178</v>
      </c>
      <c r="BM195" s="19" t="s">
        <v>492</v>
      </c>
    </row>
    <row r="196" spans="2:65" s="1" customFormat="1" ht="25.5" customHeight="1">
      <c r="B196" s="145"/>
      <c r="C196" s="146" t="s">
        <v>425</v>
      </c>
      <c r="D196" s="146" t="s">
        <v>174</v>
      </c>
      <c r="E196" s="147" t="s">
        <v>494</v>
      </c>
      <c r="F196" s="209" t="s">
        <v>495</v>
      </c>
      <c r="G196" s="209"/>
      <c r="H196" s="209"/>
      <c r="I196" s="209"/>
      <c r="J196" s="148" t="s">
        <v>209</v>
      </c>
      <c r="K196" s="149">
        <v>45</v>
      </c>
      <c r="L196" s="203"/>
      <c r="M196" s="203"/>
      <c r="N196" s="203">
        <f t="shared" si="20"/>
        <v>0</v>
      </c>
      <c r="O196" s="203"/>
      <c r="P196" s="203"/>
      <c r="Q196" s="203"/>
      <c r="R196" s="150"/>
      <c r="T196" s="151" t="s">
        <v>5</v>
      </c>
      <c r="U196" s="41" t="s">
        <v>43</v>
      </c>
      <c r="V196" s="152">
        <v>0.307</v>
      </c>
      <c r="W196" s="152">
        <f t="shared" si="21"/>
        <v>13.815</v>
      </c>
      <c r="X196" s="152">
        <v>4.081E-06</v>
      </c>
      <c r="Y196" s="152">
        <f t="shared" si="22"/>
        <v>0.00018364500000000002</v>
      </c>
      <c r="Z196" s="152">
        <v>0</v>
      </c>
      <c r="AA196" s="153">
        <f t="shared" si="23"/>
        <v>0</v>
      </c>
      <c r="AR196" s="19" t="s">
        <v>178</v>
      </c>
      <c r="AT196" s="19" t="s">
        <v>174</v>
      </c>
      <c r="AU196" s="19" t="s">
        <v>89</v>
      </c>
      <c r="AY196" s="19" t="s">
        <v>173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83</v>
      </c>
      <c r="BK196" s="154">
        <f t="shared" si="29"/>
        <v>0</v>
      </c>
      <c r="BL196" s="19" t="s">
        <v>178</v>
      </c>
      <c r="BM196" s="19" t="s">
        <v>496</v>
      </c>
    </row>
    <row r="197" spans="2:65" s="1" customFormat="1" ht="38.25" customHeight="1">
      <c r="B197" s="145"/>
      <c r="C197" s="146" t="s">
        <v>429</v>
      </c>
      <c r="D197" s="146" t="s">
        <v>174</v>
      </c>
      <c r="E197" s="147" t="s">
        <v>506</v>
      </c>
      <c r="F197" s="209" t="s">
        <v>507</v>
      </c>
      <c r="G197" s="209"/>
      <c r="H197" s="209"/>
      <c r="I197" s="209"/>
      <c r="J197" s="148" t="s">
        <v>257</v>
      </c>
      <c r="K197" s="149">
        <v>1</v>
      </c>
      <c r="L197" s="203"/>
      <c r="M197" s="203"/>
      <c r="N197" s="203">
        <f t="shared" si="20"/>
        <v>0</v>
      </c>
      <c r="O197" s="203"/>
      <c r="P197" s="203"/>
      <c r="Q197" s="203"/>
      <c r="R197" s="150"/>
      <c r="T197" s="151" t="s">
        <v>5</v>
      </c>
      <c r="U197" s="41" t="s">
        <v>43</v>
      </c>
      <c r="V197" s="152">
        <v>0.557</v>
      </c>
      <c r="W197" s="152">
        <f t="shared" si="21"/>
        <v>0.557</v>
      </c>
      <c r="X197" s="152">
        <v>0</v>
      </c>
      <c r="Y197" s="152">
        <f t="shared" si="22"/>
        <v>0</v>
      </c>
      <c r="Z197" s="152">
        <v>0.082</v>
      </c>
      <c r="AA197" s="153">
        <f t="shared" si="23"/>
        <v>0.082</v>
      </c>
      <c r="AR197" s="19" t="s">
        <v>178</v>
      </c>
      <c r="AT197" s="19" t="s">
        <v>174</v>
      </c>
      <c r="AU197" s="19" t="s">
        <v>89</v>
      </c>
      <c r="AY197" s="19" t="s">
        <v>173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83</v>
      </c>
      <c r="BK197" s="154">
        <f t="shared" si="29"/>
        <v>0</v>
      </c>
      <c r="BL197" s="19" t="s">
        <v>178</v>
      </c>
      <c r="BM197" s="19" t="s">
        <v>508</v>
      </c>
    </row>
    <row r="198" spans="2:65" s="1" customFormat="1" ht="25.5" customHeight="1">
      <c r="B198" s="145"/>
      <c r="C198" s="146" t="s">
        <v>433</v>
      </c>
      <c r="D198" s="146" t="s">
        <v>174</v>
      </c>
      <c r="E198" s="147" t="s">
        <v>1366</v>
      </c>
      <c r="F198" s="209" t="s">
        <v>1367</v>
      </c>
      <c r="G198" s="209"/>
      <c r="H198" s="209"/>
      <c r="I198" s="209"/>
      <c r="J198" s="148" t="s">
        <v>209</v>
      </c>
      <c r="K198" s="149">
        <v>8</v>
      </c>
      <c r="L198" s="203"/>
      <c r="M198" s="203"/>
      <c r="N198" s="203">
        <f t="shared" si="20"/>
        <v>0</v>
      </c>
      <c r="O198" s="203"/>
      <c r="P198" s="203"/>
      <c r="Q198" s="203"/>
      <c r="R198" s="150"/>
      <c r="T198" s="151" t="s">
        <v>5</v>
      </c>
      <c r="U198" s="41" t="s">
        <v>43</v>
      </c>
      <c r="V198" s="152">
        <v>0.16</v>
      </c>
      <c r="W198" s="152">
        <f t="shared" si="21"/>
        <v>1.28</v>
      </c>
      <c r="X198" s="152">
        <v>0</v>
      </c>
      <c r="Y198" s="152">
        <f t="shared" si="22"/>
        <v>0</v>
      </c>
      <c r="Z198" s="152">
        <v>0.55</v>
      </c>
      <c r="AA198" s="153">
        <f t="shared" si="23"/>
        <v>4.4</v>
      </c>
      <c r="AR198" s="19" t="s">
        <v>178</v>
      </c>
      <c r="AT198" s="19" t="s">
        <v>174</v>
      </c>
      <c r="AU198" s="19" t="s">
        <v>89</v>
      </c>
      <c r="AY198" s="19" t="s">
        <v>173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9" t="s">
        <v>83</v>
      </c>
      <c r="BK198" s="154">
        <f t="shared" si="29"/>
        <v>0</v>
      </c>
      <c r="BL198" s="19" t="s">
        <v>178</v>
      </c>
      <c r="BM198" s="19" t="s">
        <v>1368</v>
      </c>
    </row>
    <row r="199" spans="2:65" s="1" customFormat="1" ht="38.25" customHeight="1">
      <c r="B199" s="145"/>
      <c r="C199" s="146" t="s">
        <v>437</v>
      </c>
      <c r="D199" s="146" t="s">
        <v>174</v>
      </c>
      <c r="E199" s="147" t="s">
        <v>1369</v>
      </c>
      <c r="F199" s="209" t="s">
        <v>1370</v>
      </c>
      <c r="G199" s="209"/>
      <c r="H199" s="209"/>
      <c r="I199" s="209"/>
      <c r="J199" s="148" t="s">
        <v>257</v>
      </c>
      <c r="K199" s="149">
        <v>3</v>
      </c>
      <c r="L199" s="203"/>
      <c r="M199" s="203"/>
      <c r="N199" s="203">
        <f t="shared" si="20"/>
        <v>0</v>
      </c>
      <c r="O199" s="203"/>
      <c r="P199" s="203"/>
      <c r="Q199" s="203"/>
      <c r="R199" s="150"/>
      <c r="T199" s="151" t="s">
        <v>5</v>
      </c>
      <c r="U199" s="41" t="s">
        <v>43</v>
      </c>
      <c r="V199" s="152">
        <v>0</v>
      </c>
      <c r="W199" s="152">
        <f t="shared" si="21"/>
        <v>0</v>
      </c>
      <c r="X199" s="152">
        <v>0</v>
      </c>
      <c r="Y199" s="152">
        <f t="shared" si="22"/>
        <v>0</v>
      </c>
      <c r="Z199" s="152">
        <v>0</v>
      </c>
      <c r="AA199" s="153">
        <f t="shared" si="23"/>
        <v>0</v>
      </c>
      <c r="AR199" s="19" t="s">
        <v>178</v>
      </c>
      <c r="AT199" s="19" t="s">
        <v>174</v>
      </c>
      <c r="AU199" s="19" t="s">
        <v>89</v>
      </c>
      <c r="AY199" s="19" t="s">
        <v>173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9" t="s">
        <v>83</v>
      </c>
      <c r="BK199" s="154">
        <f t="shared" si="29"/>
        <v>0</v>
      </c>
      <c r="BL199" s="19" t="s">
        <v>178</v>
      </c>
      <c r="BM199" s="19" t="s">
        <v>1371</v>
      </c>
    </row>
    <row r="200" spans="2:65" s="1" customFormat="1" ht="25.5" customHeight="1">
      <c r="B200" s="145"/>
      <c r="C200" s="146" t="s">
        <v>441</v>
      </c>
      <c r="D200" s="146" t="s">
        <v>174</v>
      </c>
      <c r="E200" s="147" t="s">
        <v>1372</v>
      </c>
      <c r="F200" s="209" t="s">
        <v>1373</v>
      </c>
      <c r="G200" s="209"/>
      <c r="H200" s="209"/>
      <c r="I200" s="209"/>
      <c r="J200" s="148" t="s">
        <v>257</v>
      </c>
      <c r="K200" s="149">
        <v>3</v>
      </c>
      <c r="L200" s="203"/>
      <c r="M200" s="203"/>
      <c r="N200" s="203">
        <f t="shared" si="20"/>
        <v>0</v>
      </c>
      <c r="O200" s="203"/>
      <c r="P200" s="203"/>
      <c r="Q200" s="203"/>
      <c r="R200" s="150"/>
      <c r="T200" s="151" t="s">
        <v>5</v>
      </c>
      <c r="U200" s="41" t="s">
        <v>43</v>
      </c>
      <c r="V200" s="152">
        <v>0</v>
      </c>
      <c r="W200" s="152">
        <f t="shared" si="21"/>
        <v>0</v>
      </c>
      <c r="X200" s="152">
        <v>0</v>
      </c>
      <c r="Y200" s="152">
        <f t="shared" si="22"/>
        <v>0</v>
      </c>
      <c r="Z200" s="152">
        <v>0</v>
      </c>
      <c r="AA200" s="153">
        <f t="shared" si="23"/>
        <v>0</v>
      </c>
      <c r="AR200" s="19" t="s">
        <v>178</v>
      </c>
      <c r="AT200" s="19" t="s">
        <v>174</v>
      </c>
      <c r="AU200" s="19" t="s">
        <v>89</v>
      </c>
      <c r="AY200" s="19" t="s">
        <v>173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9" t="s">
        <v>83</v>
      </c>
      <c r="BK200" s="154">
        <f t="shared" si="29"/>
        <v>0</v>
      </c>
      <c r="BL200" s="19" t="s">
        <v>178</v>
      </c>
      <c r="BM200" s="19" t="s">
        <v>1374</v>
      </c>
    </row>
    <row r="201" spans="2:63" s="10" customFormat="1" ht="29.85" customHeight="1">
      <c r="B201" s="134"/>
      <c r="C201" s="135"/>
      <c r="D201" s="144" t="s">
        <v>151</v>
      </c>
      <c r="E201" s="144"/>
      <c r="F201" s="144"/>
      <c r="G201" s="144"/>
      <c r="H201" s="144"/>
      <c r="I201" s="144"/>
      <c r="J201" s="144"/>
      <c r="K201" s="144"/>
      <c r="L201" s="144"/>
      <c r="M201" s="144"/>
      <c r="N201" s="204">
        <f>BK201</f>
        <v>0</v>
      </c>
      <c r="O201" s="205"/>
      <c r="P201" s="205"/>
      <c r="Q201" s="205"/>
      <c r="R201" s="137"/>
      <c r="T201" s="138"/>
      <c r="U201" s="135"/>
      <c r="V201" s="135"/>
      <c r="W201" s="139">
        <f>SUM(W202:W206)</f>
        <v>4.652991999999999</v>
      </c>
      <c r="X201" s="135"/>
      <c r="Y201" s="139">
        <f>SUM(Y202:Y206)</f>
        <v>0</v>
      </c>
      <c r="Z201" s="135"/>
      <c r="AA201" s="140">
        <f>SUM(AA202:AA206)</f>
        <v>0</v>
      </c>
      <c r="AR201" s="141" t="s">
        <v>83</v>
      </c>
      <c r="AT201" s="142" t="s">
        <v>77</v>
      </c>
      <c r="AU201" s="142" t="s">
        <v>83</v>
      </c>
      <c r="AY201" s="141" t="s">
        <v>173</v>
      </c>
      <c r="BK201" s="143">
        <f>SUM(BK202:BK206)</f>
        <v>0</v>
      </c>
    </row>
    <row r="202" spans="2:65" s="1" customFormat="1" ht="25.5" customHeight="1">
      <c r="B202" s="145"/>
      <c r="C202" s="146" t="s">
        <v>445</v>
      </c>
      <c r="D202" s="146" t="s">
        <v>174</v>
      </c>
      <c r="E202" s="147" t="s">
        <v>510</v>
      </c>
      <c r="F202" s="209" t="s">
        <v>511</v>
      </c>
      <c r="G202" s="209"/>
      <c r="H202" s="209"/>
      <c r="I202" s="209"/>
      <c r="J202" s="148" t="s">
        <v>238</v>
      </c>
      <c r="K202" s="149">
        <v>80.224</v>
      </c>
      <c r="L202" s="203"/>
      <c r="M202" s="203"/>
      <c r="N202" s="203">
        <f>ROUND(L202*K202,2)</f>
        <v>0</v>
      </c>
      <c r="O202" s="203"/>
      <c r="P202" s="203"/>
      <c r="Q202" s="203"/>
      <c r="R202" s="150"/>
      <c r="T202" s="151" t="s">
        <v>5</v>
      </c>
      <c r="U202" s="41" t="s">
        <v>43</v>
      </c>
      <c r="V202" s="152">
        <v>0.03</v>
      </c>
      <c r="W202" s="152">
        <f>V202*K202</f>
        <v>2.40672</v>
      </c>
      <c r="X202" s="152">
        <v>0</v>
      </c>
      <c r="Y202" s="152">
        <f>X202*K202</f>
        <v>0</v>
      </c>
      <c r="Z202" s="152">
        <v>0</v>
      </c>
      <c r="AA202" s="153">
        <f>Z202*K202</f>
        <v>0</v>
      </c>
      <c r="AR202" s="19" t="s">
        <v>178</v>
      </c>
      <c r="AT202" s="19" t="s">
        <v>174</v>
      </c>
      <c r="AU202" s="19" t="s">
        <v>89</v>
      </c>
      <c r="AY202" s="19" t="s">
        <v>173</v>
      </c>
      <c r="BE202" s="154">
        <f>IF(U202="základní",N202,0)</f>
        <v>0</v>
      </c>
      <c r="BF202" s="154">
        <f>IF(U202="snížená",N202,0)</f>
        <v>0</v>
      </c>
      <c r="BG202" s="154">
        <f>IF(U202="zákl. přenesená",N202,0)</f>
        <v>0</v>
      </c>
      <c r="BH202" s="154">
        <f>IF(U202="sníž. přenesená",N202,0)</f>
        <v>0</v>
      </c>
      <c r="BI202" s="154">
        <f>IF(U202="nulová",N202,0)</f>
        <v>0</v>
      </c>
      <c r="BJ202" s="19" t="s">
        <v>83</v>
      </c>
      <c r="BK202" s="154">
        <f>ROUND(L202*K202,2)</f>
        <v>0</v>
      </c>
      <c r="BL202" s="19" t="s">
        <v>178</v>
      </c>
      <c r="BM202" s="19" t="s">
        <v>512</v>
      </c>
    </row>
    <row r="203" spans="2:65" s="1" customFormat="1" ht="25.5" customHeight="1">
      <c r="B203" s="145"/>
      <c r="C203" s="146" t="s">
        <v>449</v>
      </c>
      <c r="D203" s="146" t="s">
        <v>174</v>
      </c>
      <c r="E203" s="147" t="s">
        <v>514</v>
      </c>
      <c r="F203" s="209" t="s">
        <v>515</v>
      </c>
      <c r="G203" s="209"/>
      <c r="H203" s="209"/>
      <c r="I203" s="209"/>
      <c r="J203" s="148" t="s">
        <v>238</v>
      </c>
      <c r="K203" s="149">
        <v>1123.136</v>
      </c>
      <c r="L203" s="203"/>
      <c r="M203" s="203"/>
      <c r="N203" s="203">
        <f>ROUND(L203*K203,2)</f>
        <v>0</v>
      </c>
      <c r="O203" s="203"/>
      <c r="P203" s="203"/>
      <c r="Q203" s="203"/>
      <c r="R203" s="150"/>
      <c r="T203" s="151" t="s">
        <v>5</v>
      </c>
      <c r="U203" s="41" t="s">
        <v>43</v>
      </c>
      <c r="V203" s="152">
        <v>0.002</v>
      </c>
      <c r="W203" s="152">
        <f>V203*K203</f>
        <v>2.246272</v>
      </c>
      <c r="X203" s="152">
        <v>0</v>
      </c>
      <c r="Y203" s="152">
        <f>X203*K203</f>
        <v>0</v>
      </c>
      <c r="Z203" s="152">
        <v>0</v>
      </c>
      <c r="AA203" s="153">
        <f>Z203*K203</f>
        <v>0</v>
      </c>
      <c r="AR203" s="19" t="s">
        <v>178</v>
      </c>
      <c r="AT203" s="19" t="s">
        <v>174</v>
      </c>
      <c r="AU203" s="19" t="s">
        <v>89</v>
      </c>
      <c r="AY203" s="19" t="s">
        <v>173</v>
      </c>
      <c r="BE203" s="154">
        <f>IF(U203="základní",N203,0)</f>
        <v>0</v>
      </c>
      <c r="BF203" s="154">
        <f>IF(U203="snížená",N203,0)</f>
        <v>0</v>
      </c>
      <c r="BG203" s="154">
        <f>IF(U203="zákl. přenesená",N203,0)</f>
        <v>0</v>
      </c>
      <c r="BH203" s="154">
        <f>IF(U203="sníž. přenesená",N203,0)</f>
        <v>0</v>
      </c>
      <c r="BI203" s="154">
        <f>IF(U203="nulová",N203,0)</f>
        <v>0</v>
      </c>
      <c r="BJ203" s="19" t="s">
        <v>83</v>
      </c>
      <c r="BK203" s="154">
        <f>ROUND(L203*K203,2)</f>
        <v>0</v>
      </c>
      <c r="BL203" s="19" t="s">
        <v>178</v>
      </c>
      <c r="BM203" s="19" t="s">
        <v>516</v>
      </c>
    </row>
    <row r="204" spans="2:65" s="1" customFormat="1" ht="25.5" customHeight="1">
      <c r="B204" s="145"/>
      <c r="C204" s="146" t="s">
        <v>453</v>
      </c>
      <c r="D204" s="146" t="s">
        <v>174</v>
      </c>
      <c r="E204" s="147" t="s">
        <v>518</v>
      </c>
      <c r="F204" s="209" t="s">
        <v>519</v>
      </c>
      <c r="G204" s="209"/>
      <c r="H204" s="209"/>
      <c r="I204" s="209"/>
      <c r="J204" s="148" t="s">
        <v>238</v>
      </c>
      <c r="K204" s="149">
        <v>6.437</v>
      </c>
      <c r="L204" s="203"/>
      <c r="M204" s="203"/>
      <c r="N204" s="203">
        <f>ROUND(L204*K204,2)</f>
        <v>0</v>
      </c>
      <c r="O204" s="203"/>
      <c r="P204" s="203"/>
      <c r="Q204" s="203"/>
      <c r="R204" s="150"/>
      <c r="T204" s="151" t="s">
        <v>5</v>
      </c>
      <c r="U204" s="41" t="s">
        <v>43</v>
      </c>
      <c r="V204" s="152">
        <v>0</v>
      </c>
      <c r="W204" s="152">
        <f>V204*K204</f>
        <v>0</v>
      </c>
      <c r="X204" s="152">
        <v>0</v>
      </c>
      <c r="Y204" s="152">
        <f>X204*K204</f>
        <v>0</v>
      </c>
      <c r="Z204" s="152">
        <v>0</v>
      </c>
      <c r="AA204" s="153">
        <f>Z204*K204</f>
        <v>0</v>
      </c>
      <c r="AR204" s="19" t="s">
        <v>178</v>
      </c>
      <c r="AT204" s="19" t="s">
        <v>174</v>
      </c>
      <c r="AU204" s="19" t="s">
        <v>89</v>
      </c>
      <c r="AY204" s="19" t="s">
        <v>173</v>
      </c>
      <c r="BE204" s="154">
        <f>IF(U204="základní",N204,0)</f>
        <v>0</v>
      </c>
      <c r="BF204" s="154">
        <f>IF(U204="snížená",N204,0)</f>
        <v>0</v>
      </c>
      <c r="BG204" s="154">
        <f>IF(U204="zákl. přenesená",N204,0)</f>
        <v>0</v>
      </c>
      <c r="BH204" s="154">
        <f>IF(U204="sníž. přenesená",N204,0)</f>
        <v>0</v>
      </c>
      <c r="BI204" s="154">
        <f>IF(U204="nulová",N204,0)</f>
        <v>0</v>
      </c>
      <c r="BJ204" s="19" t="s">
        <v>83</v>
      </c>
      <c r="BK204" s="154">
        <f>ROUND(L204*K204,2)</f>
        <v>0</v>
      </c>
      <c r="BL204" s="19" t="s">
        <v>178</v>
      </c>
      <c r="BM204" s="19" t="s">
        <v>520</v>
      </c>
    </row>
    <row r="205" spans="2:65" s="1" customFormat="1" ht="25.5" customHeight="1">
      <c r="B205" s="145"/>
      <c r="C205" s="146" t="s">
        <v>457</v>
      </c>
      <c r="D205" s="146" t="s">
        <v>174</v>
      </c>
      <c r="E205" s="147" t="s">
        <v>522</v>
      </c>
      <c r="F205" s="209" t="s">
        <v>523</v>
      </c>
      <c r="G205" s="209"/>
      <c r="H205" s="209"/>
      <c r="I205" s="209"/>
      <c r="J205" s="148" t="s">
        <v>238</v>
      </c>
      <c r="K205" s="149">
        <v>1.447</v>
      </c>
      <c r="L205" s="203"/>
      <c r="M205" s="203"/>
      <c r="N205" s="203">
        <f>ROUND(L205*K205,2)</f>
        <v>0</v>
      </c>
      <c r="O205" s="203"/>
      <c r="P205" s="203"/>
      <c r="Q205" s="203"/>
      <c r="R205" s="150"/>
      <c r="T205" s="151" t="s">
        <v>5</v>
      </c>
      <c r="U205" s="41" t="s">
        <v>43</v>
      </c>
      <c r="V205" s="152">
        <v>0</v>
      </c>
      <c r="W205" s="152">
        <f>V205*K205</f>
        <v>0</v>
      </c>
      <c r="X205" s="152">
        <v>0</v>
      </c>
      <c r="Y205" s="152">
        <f>X205*K205</f>
        <v>0</v>
      </c>
      <c r="Z205" s="152">
        <v>0</v>
      </c>
      <c r="AA205" s="153">
        <f>Z205*K205</f>
        <v>0</v>
      </c>
      <c r="AR205" s="19" t="s">
        <v>178</v>
      </c>
      <c r="AT205" s="19" t="s">
        <v>174</v>
      </c>
      <c r="AU205" s="19" t="s">
        <v>89</v>
      </c>
      <c r="AY205" s="19" t="s">
        <v>173</v>
      </c>
      <c r="BE205" s="154">
        <f>IF(U205="základní",N205,0)</f>
        <v>0</v>
      </c>
      <c r="BF205" s="154">
        <f>IF(U205="snížená",N205,0)</f>
        <v>0</v>
      </c>
      <c r="BG205" s="154">
        <f>IF(U205="zákl. přenesená",N205,0)</f>
        <v>0</v>
      </c>
      <c r="BH205" s="154">
        <f>IF(U205="sníž. přenesená",N205,0)</f>
        <v>0</v>
      </c>
      <c r="BI205" s="154">
        <f>IF(U205="nulová",N205,0)</f>
        <v>0</v>
      </c>
      <c r="BJ205" s="19" t="s">
        <v>83</v>
      </c>
      <c r="BK205" s="154">
        <f>ROUND(L205*K205,2)</f>
        <v>0</v>
      </c>
      <c r="BL205" s="19" t="s">
        <v>178</v>
      </c>
      <c r="BM205" s="19" t="s">
        <v>524</v>
      </c>
    </row>
    <row r="206" spans="2:65" s="1" customFormat="1" ht="25.5" customHeight="1">
      <c r="B206" s="145"/>
      <c r="C206" s="146" t="s">
        <v>461</v>
      </c>
      <c r="D206" s="146" t="s">
        <v>174</v>
      </c>
      <c r="E206" s="147" t="s">
        <v>526</v>
      </c>
      <c r="F206" s="209" t="s">
        <v>527</v>
      </c>
      <c r="G206" s="209"/>
      <c r="H206" s="209"/>
      <c r="I206" s="209"/>
      <c r="J206" s="148" t="s">
        <v>238</v>
      </c>
      <c r="K206" s="149">
        <v>72.34</v>
      </c>
      <c r="L206" s="203"/>
      <c r="M206" s="203"/>
      <c r="N206" s="203">
        <f>ROUND(L206*K206,2)</f>
        <v>0</v>
      </c>
      <c r="O206" s="203"/>
      <c r="P206" s="203"/>
      <c r="Q206" s="203"/>
      <c r="R206" s="150"/>
      <c r="T206" s="151" t="s">
        <v>5</v>
      </c>
      <c r="U206" s="41" t="s">
        <v>43</v>
      </c>
      <c r="V206" s="152">
        <v>0</v>
      </c>
      <c r="W206" s="152">
        <f>V206*K206</f>
        <v>0</v>
      </c>
      <c r="X206" s="152">
        <v>0</v>
      </c>
      <c r="Y206" s="152">
        <f>X206*K206</f>
        <v>0</v>
      </c>
      <c r="Z206" s="152">
        <v>0</v>
      </c>
      <c r="AA206" s="153">
        <f>Z206*K206</f>
        <v>0</v>
      </c>
      <c r="AR206" s="19" t="s">
        <v>178</v>
      </c>
      <c r="AT206" s="19" t="s">
        <v>174</v>
      </c>
      <c r="AU206" s="19" t="s">
        <v>89</v>
      </c>
      <c r="AY206" s="19" t="s">
        <v>173</v>
      </c>
      <c r="BE206" s="154">
        <f>IF(U206="základní",N206,0)</f>
        <v>0</v>
      </c>
      <c r="BF206" s="154">
        <f>IF(U206="snížená",N206,0)</f>
        <v>0</v>
      </c>
      <c r="BG206" s="154">
        <f>IF(U206="zákl. přenesená",N206,0)</f>
        <v>0</v>
      </c>
      <c r="BH206" s="154">
        <f>IF(U206="sníž. přenesená",N206,0)</f>
        <v>0</v>
      </c>
      <c r="BI206" s="154">
        <f>IF(U206="nulová",N206,0)</f>
        <v>0</v>
      </c>
      <c r="BJ206" s="19" t="s">
        <v>83</v>
      </c>
      <c r="BK206" s="154">
        <f>ROUND(L206*K206,2)</f>
        <v>0</v>
      </c>
      <c r="BL206" s="19" t="s">
        <v>178</v>
      </c>
      <c r="BM206" s="19" t="s">
        <v>528</v>
      </c>
    </row>
    <row r="207" spans="2:63" s="10" customFormat="1" ht="29.85" customHeight="1">
      <c r="B207" s="134"/>
      <c r="C207" s="135"/>
      <c r="D207" s="144" t="s">
        <v>152</v>
      </c>
      <c r="E207" s="144"/>
      <c r="F207" s="144"/>
      <c r="G207" s="144"/>
      <c r="H207" s="144"/>
      <c r="I207" s="144"/>
      <c r="J207" s="144"/>
      <c r="K207" s="144"/>
      <c r="L207" s="144"/>
      <c r="M207" s="144"/>
      <c r="N207" s="204">
        <f>BK207</f>
        <v>0</v>
      </c>
      <c r="O207" s="205"/>
      <c r="P207" s="205"/>
      <c r="Q207" s="205"/>
      <c r="R207" s="137"/>
      <c r="T207" s="138"/>
      <c r="U207" s="135"/>
      <c r="V207" s="135"/>
      <c r="W207" s="139">
        <f>W208</f>
        <v>96.186351</v>
      </c>
      <c r="X207" s="135"/>
      <c r="Y207" s="139">
        <f>Y208</f>
        <v>0</v>
      </c>
      <c r="Z207" s="135"/>
      <c r="AA207" s="140">
        <f>AA208</f>
        <v>0</v>
      </c>
      <c r="AR207" s="141" t="s">
        <v>83</v>
      </c>
      <c r="AT207" s="142" t="s">
        <v>77</v>
      </c>
      <c r="AU207" s="142" t="s">
        <v>83</v>
      </c>
      <c r="AY207" s="141" t="s">
        <v>173</v>
      </c>
      <c r="BK207" s="143">
        <f>BK208</f>
        <v>0</v>
      </c>
    </row>
    <row r="208" spans="2:65" s="1" customFormat="1" ht="25.5" customHeight="1">
      <c r="B208" s="145"/>
      <c r="C208" s="146" t="s">
        <v>465</v>
      </c>
      <c r="D208" s="146" t="s">
        <v>174</v>
      </c>
      <c r="E208" s="147" t="s">
        <v>542</v>
      </c>
      <c r="F208" s="209" t="s">
        <v>543</v>
      </c>
      <c r="G208" s="209"/>
      <c r="H208" s="209"/>
      <c r="I208" s="209"/>
      <c r="J208" s="148" t="s">
        <v>238</v>
      </c>
      <c r="K208" s="149">
        <v>242.283</v>
      </c>
      <c r="L208" s="203"/>
      <c r="M208" s="203"/>
      <c r="N208" s="203">
        <f>ROUND(L208*K208,2)</f>
        <v>0</v>
      </c>
      <c r="O208" s="203"/>
      <c r="P208" s="203"/>
      <c r="Q208" s="203"/>
      <c r="R208" s="150"/>
      <c r="T208" s="151" t="s">
        <v>5</v>
      </c>
      <c r="U208" s="41" t="s">
        <v>43</v>
      </c>
      <c r="V208" s="152">
        <v>0.397</v>
      </c>
      <c r="W208" s="152">
        <f>V208*K208</f>
        <v>96.186351</v>
      </c>
      <c r="X208" s="152">
        <v>0</v>
      </c>
      <c r="Y208" s="152">
        <f>X208*K208</f>
        <v>0</v>
      </c>
      <c r="Z208" s="152">
        <v>0</v>
      </c>
      <c r="AA208" s="153">
        <f>Z208*K208</f>
        <v>0</v>
      </c>
      <c r="AR208" s="19" t="s">
        <v>178</v>
      </c>
      <c r="AT208" s="19" t="s">
        <v>174</v>
      </c>
      <c r="AU208" s="19" t="s">
        <v>89</v>
      </c>
      <c r="AY208" s="19" t="s">
        <v>173</v>
      </c>
      <c r="BE208" s="154">
        <f>IF(U208="základní",N208,0)</f>
        <v>0</v>
      </c>
      <c r="BF208" s="154">
        <f>IF(U208="snížená",N208,0)</f>
        <v>0</v>
      </c>
      <c r="BG208" s="154">
        <f>IF(U208="zákl. přenesená",N208,0)</f>
        <v>0</v>
      </c>
      <c r="BH208" s="154">
        <f>IF(U208="sníž. přenesená",N208,0)</f>
        <v>0</v>
      </c>
      <c r="BI208" s="154">
        <f>IF(U208="nulová",N208,0)</f>
        <v>0</v>
      </c>
      <c r="BJ208" s="19" t="s">
        <v>83</v>
      </c>
      <c r="BK208" s="154">
        <f>ROUND(L208*K208,2)</f>
        <v>0</v>
      </c>
      <c r="BL208" s="19" t="s">
        <v>178</v>
      </c>
      <c r="BM208" s="19" t="s">
        <v>544</v>
      </c>
    </row>
    <row r="209" spans="2:63" s="10" customFormat="1" ht="37.35" customHeight="1">
      <c r="B209" s="134"/>
      <c r="C209" s="135"/>
      <c r="D209" s="136" t="s">
        <v>156</v>
      </c>
      <c r="E209" s="136"/>
      <c r="F209" s="136"/>
      <c r="G209" s="136"/>
      <c r="H209" s="136"/>
      <c r="I209" s="136"/>
      <c r="J209" s="136"/>
      <c r="K209" s="136"/>
      <c r="L209" s="136"/>
      <c r="M209" s="136"/>
      <c r="N209" s="206">
        <f>BK209</f>
        <v>0</v>
      </c>
      <c r="O209" s="207"/>
      <c r="P209" s="207"/>
      <c r="Q209" s="207"/>
      <c r="R209" s="137"/>
      <c r="T209" s="138"/>
      <c r="U209" s="135"/>
      <c r="V209" s="135"/>
      <c r="W209" s="139">
        <f>W210</f>
        <v>0.246</v>
      </c>
      <c r="X209" s="135"/>
      <c r="Y209" s="139">
        <f>Y210</f>
        <v>0.15683</v>
      </c>
      <c r="Z209" s="135"/>
      <c r="AA209" s="140">
        <f>AA210</f>
        <v>0</v>
      </c>
      <c r="AR209" s="141" t="s">
        <v>183</v>
      </c>
      <c r="AT209" s="142" t="s">
        <v>77</v>
      </c>
      <c r="AU209" s="142" t="s">
        <v>78</v>
      </c>
      <c r="AY209" s="141" t="s">
        <v>173</v>
      </c>
      <c r="BK209" s="143">
        <f>BK210</f>
        <v>0</v>
      </c>
    </row>
    <row r="210" spans="2:63" s="10" customFormat="1" ht="19.95" customHeight="1">
      <c r="B210" s="134"/>
      <c r="C210" s="135"/>
      <c r="D210" s="144" t="s">
        <v>157</v>
      </c>
      <c r="E210" s="144"/>
      <c r="F210" s="144"/>
      <c r="G210" s="144"/>
      <c r="H210" s="144"/>
      <c r="I210" s="144"/>
      <c r="J210" s="144"/>
      <c r="K210" s="144"/>
      <c r="L210" s="144"/>
      <c r="M210" s="144"/>
      <c r="N210" s="220">
        <f>BK210</f>
        <v>0</v>
      </c>
      <c r="O210" s="221"/>
      <c r="P210" s="221"/>
      <c r="Q210" s="221"/>
      <c r="R210" s="137"/>
      <c r="T210" s="138"/>
      <c r="U210" s="135"/>
      <c r="V210" s="135"/>
      <c r="W210" s="139">
        <f>SUM(W211:W213)</f>
        <v>0.246</v>
      </c>
      <c r="X210" s="135"/>
      <c r="Y210" s="139">
        <f>SUM(Y211:Y213)</f>
        <v>0.15683</v>
      </c>
      <c r="Z210" s="135"/>
      <c r="AA210" s="140">
        <f>SUM(AA211:AA213)</f>
        <v>0</v>
      </c>
      <c r="AR210" s="141" t="s">
        <v>183</v>
      </c>
      <c r="AT210" s="142" t="s">
        <v>77</v>
      </c>
      <c r="AU210" s="142" t="s">
        <v>83</v>
      </c>
      <c r="AY210" s="141" t="s">
        <v>173</v>
      </c>
      <c r="BK210" s="143">
        <f>SUM(BK211:BK213)</f>
        <v>0</v>
      </c>
    </row>
    <row r="211" spans="2:65" s="1" customFormat="1" ht="38.25" customHeight="1">
      <c r="B211" s="145"/>
      <c r="C211" s="146" t="s">
        <v>469</v>
      </c>
      <c r="D211" s="146" t="s">
        <v>174</v>
      </c>
      <c r="E211" s="147" t="s">
        <v>554</v>
      </c>
      <c r="F211" s="209" t="s">
        <v>555</v>
      </c>
      <c r="G211" s="209"/>
      <c r="H211" s="209"/>
      <c r="I211" s="209"/>
      <c r="J211" s="148" t="s">
        <v>209</v>
      </c>
      <c r="K211" s="149">
        <v>1</v>
      </c>
      <c r="L211" s="203"/>
      <c r="M211" s="203"/>
      <c r="N211" s="203">
        <f>ROUND(L211*K211,2)</f>
        <v>0</v>
      </c>
      <c r="O211" s="203"/>
      <c r="P211" s="203"/>
      <c r="Q211" s="203"/>
      <c r="R211" s="150"/>
      <c r="T211" s="151" t="s">
        <v>5</v>
      </c>
      <c r="U211" s="41" t="s">
        <v>43</v>
      </c>
      <c r="V211" s="152">
        <v>0.088</v>
      </c>
      <c r="W211" s="152">
        <f>V211*K211</f>
        <v>0.088</v>
      </c>
      <c r="X211" s="152">
        <v>0.15614</v>
      </c>
      <c r="Y211" s="152">
        <f>X211*K211</f>
        <v>0.15614</v>
      </c>
      <c r="Z211" s="152">
        <v>0</v>
      </c>
      <c r="AA211" s="153">
        <f>Z211*K211</f>
        <v>0</v>
      </c>
      <c r="AR211" s="19" t="s">
        <v>421</v>
      </c>
      <c r="AT211" s="19" t="s">
        <v>174</v>
      </c>
      <c r="AU211" s="19" t="s">
        <v>89</v>
      </c>
      <c r="AY211" s="19" t="s">
        <v>173</v>
      </c>
      <c r="BE211" s="154">
        <f>IF(U211="základní",N211,0)</f>
        <v>0</v>
      </c>
      <c r="BF211" s="154">
        <f>IF(U211="snížená",N211,0)</f>
        <v>0</v>
      </c>
      <c r="BG211" s="154">
        <f>IF(U211="zákl. přenesená",N211,0)</f>
        <v>0</v>
      </c>
      <c r="BH211" s="154">
        <f>IF(U211="sníž. přenesená",N211,0)</f>
        <v>0</v>
      </c>
      <c r="BI211" s="154">
        <f>IF(U211="nulová",N211,0)</f>
        <v>0</v>
      </c>
      <c r="BJ211" s="19" t="s">
        <v>83</v>
      </c>
      <c r="BK211" s="154">
        <f>ROUND(L211*K211,2)</f>
        <v>0</v>
      </c>
      <c r="BL211" s="19" t="s">
        <v>421</v>
      </c>
      <c r="BM211" s="19" t="s">
        <v>556</v>
      </c>
    </row>
    <row r="212" spans="2:65" s="1" customFormat="1" ht="25.5" customHeight="1">
      <c r="B212" s="145"/>
      <c r="C212" s="146" t="s">
        <v>473</v>
      </c>
      <c r="D212" s="146" t="s">
        <v>174</v>
      </c>
      <c r="E212" s="147" t="s">
        <v>558</v>
      </c>
      <c r="F212" s="209" t="s">
        <v>559</v>
      </c>
      <c r="G212" s="209"/>
      <c r="H212" s="209"/>
      <c r="I212" s="209"/>
      <c r="J212" s="148" t="s">
        <v>209</v>
      </c>
      <c r="K212" s="149">
        <v>1</v>
      </c>
      <c r="L212" s="203"/>
      <c r="M212" s="203"/>
      <c r="N212" s="203">
        <f>ROUND(L212*K212,2)</f>
        <v>0</v>
      </c>
      <c r="O212" s="203"/>
      <c r="P212" s="203"/>
      <c r="Q212" s="203"/>
      <c r="R212" s="150"/>
      <c r="T212" s="151" t="s">
        <v>5</v>
      </c>
      <c r="U212" s="41" t="s">
        <v>43</v>
      </c>
      <c r="V212" s="152">
        <v>0.158</v>
      </c>
      <c r="W212" s="152">
        <f>V212*K212</f>
        <v>0.158</v>
      </c>
      <c r="X212" s="152">
        <v>0</v>
      </c>
      <c r="Y212" s="152">
        <f>X212*K212</f>
        <v>0</v>
      </c>
      <c r="Z212" s="152">
        <v>0</v>
      </c>
      <c r="AA212" s="153">
        <f>Z212*K212</f>
        <v>0</v>
      </c>
      <c r="AR212" s="19" t="s">
        <v>421</v>
      </c>
      <c r="AT212" s="19" t="s">
        <v>174</v>
      </c>
      <c r="AU212" s="19" t="s">
        <v>89</v>
      </c>
      <c r="AY212" s="19" t="s">
        <v>173</v>
      </c>
      <c r="BE212" s="154">
        <f>IF(U212="základní",N212,0)</f>
        <v>0</v>
      </c>
      <c r="BF212" s="154">
        <f>IF(U212="snížená",N212,0)</f>
        <v>0</v>
      </c>
      <c r="BG212" s="154">
        <f>IF(U212="zákl. přenesená",N212,0)</f>
        <v>0</v>
      </c>
      <c r="BH212" s="154">
        <f>IF(U212="sníž. přenesená",N212,0)</f>
        <v>0</v>
      </c>
      <c r="BI212" s="154">
        <f>IF(U212="nulová",N212,0)</f>
        <v>0</v>
      </c>
      <c r="BJ212" s="19" t="s">
        <v>83</v>
      </c>
      <c r="BK212" s="154">
        <f>ROUND(L212*K212,2)</f>
        <v>0</v>
      </c>
      <c r="BL212" s="19" t="s">
        <v>421</v>
      </c>
      <c r="BM212" s="19" t="s">
        <v>560</v>
      </c>
    </row>
    <row r="213" spans="2:65" s="1" customFormat="1" ht="16.5" customHeight="1">
      <c r="B213" s="145"/>
      <c r="C213" s="155" t="s">
        <v>477</v>
      </c>
      <c r="D213" s="155" t="s">
        <v>235</v>
      </c>
      <c r="E213" s="156" t="s">
        <v>562</v>
      </c>
      <c r="F213" s="210" t="s">
        <v>563</v>
      </c>
      <c r="G213" s="210"/>
      <c r="H213" s="210"/>
      <c r="I213" s="210"/>
      <c r="J213" s="157" t="s">
        <v>209</v>
      </c>
      <c r="K213" s="158">
        <v>1</v>
      </c>
      <c r="L213" s="208"/>
      <c r="M213" s="208"/>
      <c r="N213" s="208">
        <f>ROUND(L213*K213,2)</f>
        <v>0</v>
      </c>
      <c r="O213" s="203"/>
      <c r="P213" s="203"/>
      <c r="Q213" s="203"/>
      <c r="R213" s="150"/>
      <c r="T213" s="151" t="s">
        <v>5</v>
      </c>
      <c r="U213" s="159" t="s">
        <v>43</v>
      </c>
      <c r="V213" s="160">
        <v>0</v>
      </c>
      <c r="W213" s="160">
        <f>V213*K213</f>
        <v>0</v>
      </c>
      <c r="X213" s="160">
        <v>0.00069</v>
      </c>
      <c r="Y213" s="160">
        <f>X213*K213</f>
        <v>0.00069</v>
      </c>
      <c r="Z213" s="160">
        <v>0</v>
      </c>
      <c r="AA213" s="161">
        <f>Z213*K213</f>
        <v>0</v>
      </c>
      <c r="AR213" s="19" t="s">
        <v>564</v>
      </c>
      <c r="AT213" s="19" t="s">
        <v>235</v>
      </c>
      <c r="AU213" s="19" t="s">
        <v>89</v>
      </c>
      <c r="AY213" s="19" t="s">
        <v>173</v>
      </c>
      <c r="BE213" s="154">
        <f>IF(U213="základní",N213,0)</f>
        <v>0</v>
      </c>
      <c r="BF213" s="154">
        <f>IF(U213="snížená",N213,0)</f>
        <v>0</v>
      </c>
      <c r="BG213" s="154">
        <f>IF(U213="zákl. přenesená",N213,0)</f>
        <v>0</v>
      </c>
      <c r="BH213" s="154">
        <f>IF(U213="sníž. přenesená",N213,0)</f>
        <v>0</v>
      </c>
      <c r="BI213" s="154">
        <f>IF(U213="nulová",N213,0)</f>
        <v>0</v>
      </c>
      <c r="BJ213" s="19" t="s">
        <v>83</v>
      </c>
      <c r="BK213" s="154">
        <f>ROUND(L213*K213,2)</f>
        <v>0</v>
      </c>
      <c r="BL213" s="19" t="s">
        <v>564</v>
      </c>
      <c r="BM213" s="19" t="s">
        <v>565</v>
      </c>
    </row>
    <row r="214" spans="2:18" s="1" customFormat="1" ht="6.9" customHeight="1">
      <c r="B214" s="56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8"/>
    </row>
  </sheetData>
  <mergeCells count="312">
    <mergeCell ref="L212:M212"/>
    <mergeCell ref="L211:M211"/>
    <mergeCell ref="L213:M213"/>
    <mergeCell ref="F199:I199"/>
    <mergeCell ref="F198:I198"/>
    <mergeCell ref="F200:I200"/>
    <mergeCell ref="F202:I202"/>
    <mergeCell ref="F203:I203"/>
    <mergeCell ref="F204:I204"/>
    <mergeCell ref="F205:I205"/>
    <mergeCell ref="F206:I206"/>
    <mergeCell ref="F208:I208"/>
    <mergeCell ref="F211:I211"/>
    <mergeCell ref="F212:I212"/>
    <mergeCell ref="F213:I213"/>
    <mergeCell ref="L198:M198"/>
    <mergeCell ref="L199:M199"/>
    <mergeCell ref="L200:M200"/>
    <mergeCell ref="L202:M202"/>
    <mergeCell ref="L203:M203"/>
    <mergeCell ref="L204:M204"/>
    <mergeCell ref="L205:M205"/>
    <mergeCell ref="L206:M206"/>
    <mergeCell ref="L208:M208"/>
    <mergeCell ref="N208:Q208"/>
    <mergeCell ref="N206:Q206"/>
    <mergeCell ref="N211:Q211"/>
    <mergeCell ref="N212:Q212"/>
    <mergeCell ref="N213:Q213"/>
    <mergeCell ref="N207:Q207"/>
    <mergeCell ref="N209:Q209"/>
    <mergeCell ref="N210:Q210"/>
    <mergeCell ref="N157:Q157"/>
    <mergeCell ref="N183:Q183"/>
    <mergeCell ref="N184:Q184"/>
    <mergeCell ref="N185:Q185"/>
    <mergeCell ref="N186:Q186"/>
    <mergeCell ref="N187:Q187"/>
    <mergeCell ref="N188:Q188"/>
    <mergeCell ref="N189:Q189"/>
    <mergeCell ref="N198:Q198"/>
    <mergeCell ref="N199:Q199"/>
    <mergeCell ref="N200:Q200"/>
    <mergeCell ref="N202:Q202"/>
    <mergeCell ref="N203:Q203"/>
    <mergeCell ref="N204:Q204"/>
    <mergeCell ref="N205:Q205"/>
    <mergeCell ref="N201:Q201"/>
    <mergeCell ref="N154:Q154"/>
    <mergeCell ref="N155:Q155"/>
    <mergeCell ref="N156:Q156"/>
    <mergeCell ref="N153:Q153"/>
    <mergeCell ref="F147:I147"/>
    <mergeCell ref="F149:I149"/>
    <mergeCell ref="L149:M149"/>
    <mergeCell ref="L150:M150"/>
    <mergeCell ref="L151:M151"/>
    <mergeCell ref="L152:M152"/>
    <mergeCell ref="L154:M154"/>
    <mergeCell ref="L155:M155"/>
    <mergeCell ref="L156:M156"/>
    <mergeCell ref="N152:Q152"/>
    <mergeCell ref="L157:M157"/>
    <mergeCell ref="L158:M158"/>
    <mergeCell ref="L159:M159"/>
    <mergeCell ref="F150:I150"/>
    <mergeCell ref="F157:I157"/>
    <mergeCell ref="F152:I152"/>
    <mergeCell ref="F151:I151"/>
    <mergeCell ref="F154:I154"/>
    <mergeCell ref="F155:I155"/>
    <mergeCell ref="F156:I156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N174:Q174"/>
    <mergeCell ref="N173:Q173"/>
    <mergeCell ref="L160:M160"/>
    <mergeCell ref="L164:M164"/>
    <mergeCell ref="L161:M161"/>
    <mergeCell ref="L162:M162"/>
    <mergeCell ref="L163:M163"/>
    <mergeCell ref="L165:M165"/>
    <mergeCell ref="L166:M166"/>
    <mergeCell ref="L167:M167"/>
    <mergeCell ref="L169:M169"/>
    <mergeCell ref="L171:M171"/>
    <mergeCell ref="L172:M172"/>
    <mergeCell ref="L173:M173"/>
    <mergeCell ref="L174:M174"/>
    <mergeCell ref="N167:Q167"/>
    <mergeCell ref="N169:Q169"/>
    <mergeCell ref="N171:Q171"/>
    <mergeCell ref="F166:I166"/>
    <mergeCell ref="F167:I167"/>
    <mergeCell ref="F169:I169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L177:M177"/>
    <mergeCell ref="L178:M178"/>
    <mergeCell ref="L179:M179"/>
    <mergeCell ref="L180:M180"/>
    <mergeCell ref="L181:M181"/>
    <mergeCell ref="L182:M182"/>
    <mergeCell ref="L175:M175"/>
    <mergeCell ref="L176:M176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N190:Q190"/>
    <mergeCell ref="N191:Q191"/>
    <mergeCell ref="N192:Q192"/>
    <mergeCell ref="N193:Q193"/>
    <mergeCell ref="N194:Q194"/>
    <mergeCell ref="N195:Q195"/>
    <mergeCell ref="N196:Q196"/>
    <mergeCell ref="N197:Q197"/>
    <mergeCell ref="L192:M192"/>
    <mergeCell ref="L193:M193"/>
    <mergeCell ref="L194:M194"/>
    <mergeCell ref="L195:M195"/>
    <mergeCell ref="L196:M196"/>
    <mergeCell ref="L197:M197"/>
    <mergeCell ref="N144:Q144"/>
    <mergeCell ref="F145:I145"/>
    <mergeCell ref="L145:M145"/>
    <mergeCell ref="N145:Q145"/>
    <mergeCell ref="L147:M147"/>
    <mergeCell ref="N147:Q147"/>
    <mergeCell ref="N149:Q149"/>
    <mergeCell ref="N150:Q150"/>
    <mergeCell ref="N151:Q151"/>
    <mergeCell ref="N146:Q146"/>
    <mergeCell ref="N148:Q148"/>
    <mergeCell ref="N158:Q158"/>
    <mergeCell ref="N161:Q161"/>
    <mergeCell ref="N159:Q159"/>
    <mergeCell ref="N160:Q160"/>
    <mergeCell ref="N162:Q162"/>
    <mergeCell ref="N163:Q163"/>
    <mergeCell ref="N164:Q164"/>
    <mergeCell ref="N165:Q165"/>
    <mergeCell ref="N166:Q166"/>
    <mergeCell ref="N172:Q172"/>
    <mergeCell ref="N168:Q168"/>
    <mergeCell ref="N170:Q170"/>
    <mergeCell ref="E25:L25"/>
    <mergeCell ref="S2:AC2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9:P79"/>
    <mergeCell ref="F78:P78"/>
    <mergeCell ref="F80:P80"/>
    <mergeCell ref="M82:P82"/>
    <mergeCell ref="M84:Q84"/>
    <mergeCell ref="M85:Q85"/>
    <mergeCell ref="C87:G87"/>
    <mergeCell ref="N87:Q87"/>
    <mergeCell ref="N89:Q89"/>
    <mergeCell ref="N96:Q96"/>
    <mergeCell ref="N90:Q90"/>
    <mergeCell ref="N91:Q91"/>
    <mergeCell ref="N92:Q92"/>
    <mergeCell ref="N93:Q93"/>
    <mergeCell ref="N94:Q94"/>
    <mergeCell ref="N95:Q95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N124:Q124"/>
    <mergeCell ref="N125:Q125"/>
    <mergeCell ref="F126:I126"/>
    <mergeCell ref="F128:I128"/>
    <mergeCell ref="L126:M126"/>
    <mergeCell ref="N126:Q126"/>
    <mergeCell ref="F127:I127"/>
    <mergeCell ref="L127:M127"/>
    <mergeCell ref="N127:Q127"/>
    <mergeCell ref="L128:M128"/>
    <mergeCell ref="N128:Q128"/>
    <mergeCell ref="F129:I129"/>
    <mergeCell ref="F131:I131"/>
    <mergeCell ref="F130:I130"/>
    <mergeCell ref="L129:M129"/>
    <mergeCell ref="N129:Q129"/>
    <mergeCell ref="L130:M130"/>
    <mergeCell ref="N130:Q130"/>
    <mergeCell ref="L131:M131"/>
    <mergeCell ref="N131:Q131"/>
    <mergeCell ref="F132:I132"/>
    <mergeCell ref="F134:I134"/>
    <mergeCell ref="L132:M132"/>
    <mergeCell ref="N132:Q132"/>
    <mergeCell ref="F133:I133"/>
    <mergeCell ref="L133:M133"/>
    <mergeCell ref="N133:Q133"/>
    <mergeCell ref="L134:M134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F138:I138"/>
    <mergeCell ref="F140:I140"/>
    <mergeCell ref="L138:M138"/>
    <mergeCell ref="N138:Q138"/>
    <mergeCell ref="F139:I139"/>
    <mergeCell ref="L139:M139"/>
    <mergeCell ref="N139:Q139"/>
    <mergeCell ref="L140:M140"/>
    <mergeCell ref="N140:Q140"/>
    <mergeCell ref="F141:I141"/>
    <mergeCell ref="F143:I143"/>
    <mergeCell ref="L141:M141"/>
    <mergeCell ref="N141:Q141"/>
    <mergeCell ref="F142:I142"/>
    <mergeCell ref="L142:M142"/>
    <mergeCell ref="N142:Q142"/>
    <mergeCell ref="L143:M143"/>
    <mergeCell ref="N143:Q143"/>
    <mergeCell ref="O15:P15"/>
    <mergeCell ref="O16:P16"/>
    <mergeCell ref="O18:P18"/>
    <mergeCell ref="O19:P19"/>
    <mergeCell ref="O21:P21"/>
    <mergeCell ref="O22:P22"/>
    <mergeCell ref="H1:K1"/>
    <mergeCell ref="C2:Q2"/>
    <mergeCell ref="C4:Q4"/>
    <mergeCell ref="F6:P6"/>
    <mergeCell ref="F7:P7"/>
    <mergeCell ref="F8:P8"/>
    <mergeCell ref="O10:P10"/>
    <mergeCell ref="O12:P12"/>
    <mergeCell ref="O13:P13"/>
  </mergeCells>
  <hyperlinks>
    <hyperlink ref="F1:G1" location="C2" display="1) Krycí list rozpočtu"/>
    <hyperlink ref="H1:K1" location="C87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Čiklová</dc:creator>
  <cp:keywords/>
  <dc:description/>
  <cp:lastModifiedBy>stary</cp:lastModifiedBy>
  <dcterms:created xsi:type="dcterms:W3CDTF">2018-11-06T08:00:57Z</dcterms:created>
  <dcterms:modified xsi:type="dcterms:W3CDTF">2019-06-28T11:50:49Z</dcterms:modified>
  <cp:category/>
  <cp:version/>
  <cp:contentType/>
  <cp:contentStatus/>
</cp:coreProperties>
</file>